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3"/>
  </bookViews>
  <sheets>
    <sheet name="原方法数据" sheetId="1" r:id="rId1"/>
    <sheet name="Sheet2" sheetId="2" r:id="rId2"/>
    <sheet name="Sheet1" sheetId="4" r:id="rId3"/>
    <sheet name="Path_1" sheetId="5" r:id="rId4"/>
  </sheets>
  <calcPr calcId="145621"/>
</workbook>
</file>

<file path=xl/calcChain.xml><?xml version="1.0" encoding="utf-8"?>
<calcChain xmlns="http://schemas.openxmlformats.org/spreadsheetml/2006/main">
  <c r="T67" i="5" l="1"/>
  <c r="I204" i="5" l="1"/>
  <c r="E204" i="5"/>
  <c r="C204" i="5"/>
  <c r="C203" i="5" l="1"/>
  <c r="D203" i="5"/>
  <c r="E203" i="5"/>
  <c r="H203" i="5"/>
  <c r="I203" i="5"/>
  <c r="B203" i="5"/>
  <c r="I192" i="5"/>
  <c r="I193" i="5"/>
  <c r="I194" i="5"/>
  <c r="I195" i="5"/>
  <c r="I196" i="5"/>
  <c r="I197" i="5"/>
  <c r="I198" i="5"/>
  <c r="I199" i="5"/>
  <c r="I200" i="5"/>
  <c r="I201" i="5"/>
  <c r="I202" i="5"/>
  <c r="I191" i="5"/>
  <c r="H192" i="5"/>
  <c r="H193" i="5"/>
  <c r="H194" i="5"/>
  <c r="H195" i="5"/>
  <c r="H196" i="5"/>
  <c r="H197" i="5"/>
  <c r="H198" i="5"/>
  <c r="H199" i="5"/>
  <c r="H200" i="5"/>
  <c r="H201" i="5"/>
  <c r="H202" i="5"/>
  <c r="H191" i="5"/>
  <c r="J173" i="5" l="1"/>
  <c r="J174" i="5"/>
  <c r="J175" i="5"/>
  <c r="J176" i="5"/>
  <c r="J177" i="5"/>
  <c r="J178" i="5"/>
  <c r="J179" i="5"/>
  <c r="J181" i="5"/>
  <c r="J182" i="5"/>
  <c r="J183" i="5"/>
  <c r="J172" i="5"/>
  <c r="V65" i="5" l="1"/>
  <c r="F52" i="4"/>
  <c r="I173" i="5"/>
  <c r="I174" i="5"/>
  <c r="I175" i="5"/>
  <c r="I176" i="5"/>
  <c r="I177" i="5"/>
  <c r="I178" i="5"/>
  <c r="I179" i="5"/>
  <c r="I180" i="5"/>
  <c r="I181" i="5"/>
  <c r="I182" i="5"/>
  <c r="I183" i="5"/>
  <c r="I172" i="5"/>
  <c r="G184" i="5" l="1"/>
  <c r="J184" i="5" s="1"/>
  <c r="H184" i="5"/>
  <c r="H173" i="5"/>
  <c r="H174" i="5"/>
  <c r="H175" i="5"/>
  <c r="H176" i="5"/>
  <c r="H177" i="5"/>
  <c r="H178" i="5"/>
  <c r="H179" i="5"/>
  <c r="H180" i="5"/>
  <c r="H181" i="5"/>
  <c r="H182" i="5"/>
  <c r="H183" i="5"/>
  <c r="H172" i="5"/>
  <c r="G173" i="5"/>
  <c r="G174" i="5"/>
  <c r="G175" i="5"/>
  <c r="G176" i="5"/>
  <c r="G177" i="5"/>
  <c r="G178" i="5"/>
  <c r="G179" i="5"/>
  <c r="G180" i="5"/>
  <c r="J180" i="5" s="1"/>
  <c r="G181" i="5"/>
  <c r="G182" i="5"/>
  <c r="G183" i="5"/>
  <c r="G172" i="5"/>
  <c r="AQ128" i="4" l="1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C128" i="4"/>
  <c r="D128" i="4"/>
  <c r="B128" i="4"/>
  <c r="C184" i="5" l="1"/>
  <c r="I184" i="5" s="1"/>
  <c r="D184" i="5"/>
  <c r="E184" i="5"/>
  <c r="F184" i="5"/>
  <c r="B184" i="5"/>
  <c r="I52" i="4"/>
  <c r="H52" i="4"/>
  <c r="E52" i="4"/>
  <c r="D52" i="4"/>
  <c r="I50" i="4"/>
  <c r="I51" i="4"/>
  <c r="I49" i="4"/>
  <c r="I47" i="4"/>
  <c r="I48" i="4"/>
  <c r="I46" i="4"/>
  <c r="H50" i="4"/>
  <c r="H51" i="4"/>
  <c r="H49" i="4"/>
  <c r="H47" i="4"/>
  <c r="H48" i="4"/>
  <c r="H46" i="4"/>
  <c r="G50" i="4"/>
  <c r="G51" i="4"/>
  <c r="G49" i="4"/>
  <c r="G47" i="4"/>
  <c r="G48" i="4"/>
  <c r="G46" i="4"/>
  <c r="F50" i="4"/>
  <c r="F51" i="4"/>
  <c r="F49" i="4"/>
  <c r="F48" i="4"/>
  <c r="F47" i="4"/>
  <c r="F46" i="4"/>
  <c r="E47" i="4"/>
  <c r="E48" i="4"/>
  <c r="E49" i="4"/>
  <c r="E50" i="4"/>
  <c r="E51" i="4"/>
  <c r="E46" i="4"/>
  <c r="D47" i="4"/>
  <c r="D48" i="4"/>
  <c r="D49" i="4"/>
  <c r="D50" i="4"/>
  <c r="D51" i="4"/>
  <c r="D46" i="4"/>
  <c r="C48" i="4"/>
  <c r="C49" i="4"/>
  <c r="C50" i="4"/>
  <c r="C51" i="4"/>
  <c r="C47" i="4"/>
  <c r="C46" i="4"/>
  <c r="B47" i="4"/>
  <c r="B48" i="4"/>
  <c r="B49" i="4"/>
  <c r="B50" i="4"/>
  <c r="B51" i="4"/>
  <c r="B46" i="4"/>
  <c r="O53" i="5" l="1"/>
  <c r="O52" i="5"/>
  <c r="O51" i="5"/>
  <c r="O50" i="5"/>
  <c r="O49" i="5"/>
  <c r="O48" i="5"/>
  <c r="O47" i="5"/>
  <c r="O37" i="5"/>
  <c r="O38" i="5"/>
  <c r="O39" i="5"/>
  <c r="O40" i="5"/>
  <c r="O41" i="5"/>
  <c r="O42" i="5"/>
  <c r="O36" i="5"/>
  <c r="O27" i="5"/>
  <c r="O28" i="5"/>
  <c r="O29" i="5"/>
  <c r="O30" i="5"/>
  <c r="O31" i="5"/>
  <c r="O32" i="5"/>
  <c r="O26" i="5"/>
  <c r="O16" i="5"/>
  <c r="O17" i="5"/>
  <c r="O18" i="5"/>
  <c r="O19" i="5"/>
  <c r="O20" i="5"/>
  <c r="O21" i="5"/>
  <c r="O15" i="5"/>
  <c r="O5" i="5"/>
  <c r="O6" i="5"/>
  <c r="O7" i="5"/>
  <c r="O8" i="5"/>
  <c r="O9" i="5"/>
  <c r="O10" i="5"/>
  <c r="O4" i="5"/>
  <c r="O25" i="5"/>
  <c r="O14" i="5"/>
  <c r="O3" i="5"/>
  <c r="B121" i="4" l="1"/>
  <c r="G120" i="4"/>
  <c r="F120" i="4"/>
  <c r="E120" i="4"/>
  <c r="D120" i="4"/>
  <c r="C120" i="4"/>
  <c r="B120" i="4"/>
  <c r="F119" i="4"/>
  <c r="E119" i="4"/>
  <c r="D119" i="4"/>
  <c r="C119" i="4"/>
  <c r="B119" i="4"/>
  <c r="G118" i="4"/>
  <c r="F118" i="4"/>
  <c r="E118" i="4"/>
  <c r="D118" i="4"/>
  <c r="C118" i="4"/>
  <c r="B118" i="4"/>
  <c r="G117" i="4"/>
  <c r="F117" i="4"/>
  <c r="E117" i="4"/>
  <c r="D117" i="4"/>
  <c r="C117" i="4"/>
  <c r="B117" i="4"/>
  <c r="G116" i="4"/>
  <c r="F116" i="4"/>
  <c r="E116" i="4"/>
  <c r="D116" i="4"/>
  <c r="C116" i="4"/>
  <c r="B116" i="4"/>
  <c r="C167" i="5" l="1"/>
  <c r="D167" i="5"/>
  <c r="E167" i="5"/>
  <c r="F167" i="5"/>
  <c r="G167" i="5"/>
  <c r="B167" i="5"/>
  <c r="D154" i="5" l="1"/>
  <c r="E154" i="5"/>
  <c r="H131" i="5"/>
  <c r="H120" i="5"/>
  <c r="H109" i="5"/>
  <c r="H98" i="5"/>
  <c r="H87" i="5"/>
  <c r="H76" i="5"/>
  <c r="H65" i="5"/>
  <c r="H54" i="5"/>
  <c r="H43" i="5"/>
  <c r="H32" i="5"/>
  <c r="H21" i="5"/>
  <c r="H10" i="5"/>
  <c r="E131" i="5"/>
  <c r="E120" i="5"/>
  <c r="E109" i="5"/>
  <c r="E98" i="5"/>
  <c r="E87" i="5"/>
  <c r="E76" i="5"/>
  <c r="E65" i="5"/>
  <c r="E54" i="5"/>
  <c r="E43" i="5"/>
  <c r="E32" i="5"/>
  <c r="E21" i="5"/>
  <c r="E10" i="5"/>
  <c r="G149" i="5" l="1"/>
  <c r="H149" i="5" l="1"/>
  <c r="L41" i="4" l="1"/>
  <c r="L40" i="4"/>
  <c r="L39" i="4"/>
  <c r="L38" i="4"/>
  <c r="L37" i="4"/>
  <c r="L36" i="4"/>
  <c r="I41" i="4"/>
  <c r="I40" i="4"/>
  <c r="I39" i="4"/>
  <c r="I38" i="4"/>
  <c r="I37" i="4"/>
  <c r="I36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92" i="4"/>
  <c r="T65" i="5" l="1"/>
  <c r="U65" i="5"/>
  <c r="S65" i="5"/>
  <c r="T32" i="5"/>
  <c r="Z18" i="5"/>
  <c r="Z15" i="5"/>
  <c r="T48" i="5" l="1"/>
  <c r="T49" i="5"/>
  <c r="T50" i="5"/>
  <c r="T51" i="5"/>
  <c r="T52" i="5"/>
  <c r="T53" i="5"/>
  <c r="T47" i="5"/>
  <c r="T37" i="5"/>
  <c r="T38" i="5"/>
  <c r="T39" i="5"/>
  <c r="T40" i="5"/>
  <c r="T41" i="5"/>
  <c r="T42" i="5"/>
  <c r="T36" i="5"/>
  <c r="T26" i="5"/>
  <c r="T27" i="5"/>
  <c r="T28" i="5"/>
  <c r="T29" i="5"/>
  <c r="T30" i="5"/>
  <c r="T31" i="5"/>
  <c r="T25" i="5"/>
  <c r="T15" i="5"/>
  <c r="T16" i="5"/>
  <c r="T17" i="5"/>
  <c r="T18" i="5"/>
  <c r="T19" i="5"/>
  <c r="T20" i="5"/>
  <c r="T21" i="5"/>
  <c r="T14" i="5"/>
  <c r="T4" i="5"/>
  <c r="T5" i="5"/>
  <c r="T6" i="5"/>
  <c r="T7" i="5"/>
  <c r="T8" i="5"/>
  <c r="T9" i="5"/>
  <c r="T10" i="5"/>
  <c r="T3" i="5"/>
  <c r="Z49" i="5" l="1"/>
  <c r="Z38" i="5"/>
  <c r="Z29" i="5"/>
  <c r="Z48" i="5"/>
  <c r="Z47" i="5"/>
  <c r="Z37" i="5"/>
  <c r="Z36" i="5"/>
  <c r="Z26" i="5"/>
  <c r="Z27" i="5"/>
  <c r="Z28" i="5"/>
  <c r="Z25" i="5"/>
  <c r="Z16" i="5"/>
  <c r="Z17" i="5"/>
  <c r="Z14" i="5"/>
  <c r="Z4" i="5"/>
  <c r="Z5" i="5"/>
  <c r="Z6" i="5"/>
  <c r="Z3" i="5"/>
  <c r="Z7" i="5" l="1"/>
  <c r="F149" i="5"/>
  <c r="E149" i="5"/>
  <c r="D149" i="5"/>
  <c r="L80" i="4" l="1"/>
  <c r="I80" i="4"/>
  <c r="F80" i="4"/>
  <c r="L79" i="4"/>
  <c r="I79" i="4"/>
  <c r="F79" i="4"/>
  <c r="L78" i="4"/>
  <c r="I78" i="4"/>
  <c r="F78" i="4"/>
  <c r="L73" i="4"/>
  <c r="I73" i="4"/>
  <c r="F73" i="4"/>
  <c r="L72" i="4"/>
  <c r="I72" i="4"/>
  <c r="F72" i="4"/>
  <c r="L71" i="4"/>
  <c r="I71" i="4"/>
  <c r="F71" i="4"/>
  <c r="D3" i="5" l="1"/>
  <c r="D4" i="5"/>
  <c r="D5" i="5"/>
  <c r="D6" i="5"/>
  <c r="D7" i="5"/>
  <c r="D8" i="5"/>
  <c r="D9" i="5"/>
  <c r="D14" i="5"/>
  <c r="D15" i="5"/>
  <c r="D16" i="5"/>
  <c r="D17" i="5"/>
  <c r="D18" i="5"/>
  <c r="D19" i="5"/>
  <c r="D20" i="5"/>
  <c r="D25" i="5"/>
  <c r="D26" i="5"/>
  <c r="D27" i="5"/>
  <c r="D28" i="5"/>
  <c r="D29" i="5"/>
  <c r="D30" i="5"/>
  <c r="D31" i="5"/>
  <c r="D36" i="5"/>
  <c r="D37" i="5"/>
  <c r="D38" i="5"/>
  <c r="D39" i="5"/>
  <c r="D40" i="5"/>
  <c r="D41" i="5"/>
  <c r="D42" i="5"/>
  <c r="D47" i="5"/>
  <c r="D48" i="5"/>
  <c r="D49" i="5"/>
  <c r="D50" i="5"/>
  <c r="D51" i="5"/>
  <c r="D52" i="5"/>
  <c r="D53" i="5"/>
  <c r="D58" i="5"/>
  <c r="D59" i="5"/>
  <c r="D60" i="5"/>
  <c r="D61" i="5"/>
  <c r="D62" i="5"/>
  <c r="D63" i="5"/>
  <c r="D64" i="5"/>
  <c r="D69" i="5"/>
  <c r="D70" i="5"/>
  <c r="D71" i="5"/>
  <c r="D72" i="5"/>
  <c r="D73" i="5"/>
  <c r="D74" i="5"/>
  <c r="D75" i="5"/>
  <c r="D80" i="5"/>
  <c r="D81" i="5"/>
  <c r="D82" i="5"/>
  <c r="D83" i="5"/>
  <c r="D84" i="5"/>
  <c r="D85" i="5"/>
  <c r="D86" i="5"/>
  <c r="D91" i="5"/>
  <c r="D92" i="5"/>
  <c r="D93" i="5"/>
  <c r="D94" i="5"/>
  <c r="D95" i="5"/>
  <c r="D96" i="5"/>
  <c r="D97" i="5"/>
  <c r="D102" i="5"/>
  <c r="D103" i="5"/>
  <c r="D104" i="5"/>
  <c r="D105" i="5"/>
  <c r="D106" i="5"/>
  <c r="D107" i="5"/>
  <c r="D108" i="5"/>
  <c r="D113" i="5"/>
  <c r="D114" i="5"/>
  <c r="D115" i="5"/>
  <c r="D116" i="5"/>
  <c r="D117" i="5"/>
  <c r="D118" i="5"/>
  <c r="D119" i="5"/>
  <c r="D124" i="5"/>
  <c r="D125" i="5"/>
  <c r="D126" i="5"/>
  <c r="D127" i="5"/>
  <c r="D128" i="5"/>
  <c r="D129" i="5"/>
  <c r="D130" i="5"/>
  <c r="D65" i="5" l="1"/>
  <c r="D32" i="5"/>
  <c r="D120" i="5"/>
  <c r="D76" i="5"/>
  <c r="D43" i="5"/>
  <c r="D54" i="5"/>
  <c r="D109" i="5"/>
  <c r="D87" i="5"/>
  <c r="D98" i="5"/>
  <c r="D21" i="5"/>
  <c r="D10" i="5"/>
  <c r="B132" i="5" l="1"/>
  <c r="F130" i="5"/>
  <c r="F129" i="5"/>
  <c r="G129" i="5" s="1"/>
  <c r="F128" i="5"/>
  <c r="G128" i="5" s="1"/>
  <c r="F127" i="5"/>
  <c r="G127" i="5" s="1"/>
  <c r="G126" i="5"/>
  <c r="F126" i="5"/>
  <c r="F125" i="5"/>
  <c r="G125" i="5" s="1"/>
  <c r="F124" i="5"/>
  <c r="G124" i="5" s="1"/>
  <c r="D131" i="5"/>
  <c r="B121" i="5"/>
  <c r="F119" i="5"/>
  <c r="G119" i="5" s="1"/>
  <c r="F118" i="5"/>
  <c r="G118" i="5" s="1"/>
  <c r="F117" i="5"/>
  <c r="G117" i="5" s="1"/>
  <c r="F116" i="5"/>
  <c r="G116" i="5" s="1"/>
  <c r="F115" i="5"/>
  <c r="G115" i="5" s="1"/>
  <c r="F114" i="5"/>
  <c r="G114" i="5" s="1"/>
  <c r="F113" i="5"/>
  <c r="G113" i="5" s="1"/>
  <c r="B110" i="5"/>
  <c r="F108" i="5"/>
  <c r="F107" i="5"/>
  <c r="G107" i="5" s="1"/>
  <c r="F106" i="5"/>
  <c r="G106" i="5" s="1"/>
  <c r="F105" i="5"/>
  <c r="G105" i="5" s="1"/>
  <c r="F104" i="5"/>
  <c r="F103" i="5"/>
  <c r="G103" i="5" s="1"/>
  <c r="G102" i="5"/>
  <c r="F102" i="5"/>
  <c r="B99" i="5"/>
  <c r="F97" i="5"/>
  <c r="G97" i="5" s="1"/>
  <c r="F96" i="5"/>
  <c r="G96" i="5" s="1"/>
  <c r="F95" i="5"/>
  <c r="G95" i="5" s="1"/>
  <c r="F94" i="5"/>
  <c r="G94" i="5" s="1"/>
  <c r="F93" i="5"/>
  <c r="G93" i="5" s="1"/>
  <c r="F92" i="5"/>
  <c r="G92" i="5" s="1"/>
  <c r="F91" i="5"/>
  <c r="G91" i="5" s="1"/>
  <c r="B88" i="5"/>
  <c r="F86" i="5"/>
  <c r="G86" i="5" s="1"/>
  <c r="F85" i="5"/>
  <c r="G85" i="5" s="1"/>
  <c r="F84" i="5"/>
  <c r="G84" i="5" s="1"/>
  <c r="F83" i="5"/>
  <c r="G83" i="5" s="1"/>
  <c r="G82" i="5"/>
  <c r="F82" i="5"/>
  <c r="F81" i="5"/>
  <c r="G81" i="5" s="1"/>
  <c r="F80" i="5"/>
  <c r="G80" i="5" s="1"/>
  <c r="B77" i="5"/>
  <c r="F75" i="5"/>
  <c r="G75" i="5" s="1"/>
  <c r="F74" i="5"/>
  <c r="G74" i="5" s="1"/>
  <c r="F73" i="5"/>
  <c r="G73" i="5" s="1"/>
  <c r="F72" i="5"/>
  <c r="G72" i="5" s="1"/>
  <c r="F71" i="5"/>
  <c r="G71" i="5" s="1"/>
  <c r="F70" i="5"/>
  <c r="G70" i="5" s="1"/>
  <c r="F69" i="5"/>
  <c r="G69" i="5" s="1"/>
  <c r="B66" i="5"/>
  <c r="F64" i="5"/>
  <c r="F63" i="5"/>
  <c r="G63" i="5" s="1"/>
  <c r="F62" i="5"/>
  <c r="G62" i="5" s="1"/>
  <c r="F61" i="5"/>
  <c r="G61" i="5" s="1"/>
  <c r="F60" i="5"/>
  <c r="F59" i="5"/>
  <c r="G59" i="5" s="1"/>
  <c r="F58" i="5"/>
  <c r="G58" i="5" s="1"/>
  <c r="B55" i="5"/>
  <c r="F53" i="5"/>
  <c r="G53" i="5" s="1"/>
  <c r="F52" i="5"/>
  <c r="G52" i="5" s="1"/>
  <c r="F51" i="5"/>
  <c r="G51" i="5" s="1"/>
  <c r="F50" i="5"/>
  <c r="G50" i="5" s="1"/>
  <c r="F49" i="5"/>
  <c r="G49" i="5" s="1"/>
  <c r="F48" i="5"/>
  <c r="G48" i="5" s="1"/>
  <c r="F47" i="5"/>
  <c r="G47" i="5" s="1"/>
  <c r="B44" i="5"/>
  <c r="F42" i="5"/>
  <c r="G42" i="5" s="1"/>
  <c r="F41" i="5"/>
  <c r="G41" i="5" s="1"/>
  <c r="F40" i="5"/>
  <c r="G40" i="5" s="1"/>
  <c r="F39" i="5"/>
  <c r="G39" i="5" s="1"/>
  <c r="F38" i="5"/>
  <c r="G38" i="5" s="1"/>
  <c r="F37" i="5"/>
  <c r="G37" i="5" s="1"/>
  <c r="F36" i="5"/>
  <c r="G36" i="5" s="1"/>
  <c r="B33" i="5"/>
  <c r="F31" i="5"/>
  <c r="G31" i="5" s="1"/>
  <c r="F30" i="5"/>
  <c r="G30" i="5" s="1"/>
  <c r="F29" i="5"/>
  <c r="G29" i="5" s="1"/>
  <c r="F28" i="5"/>
  <c r="G28" i="5" s="1"/>
  <c r="F27" i="5"/>
  <c r="G27" i="5" s="1"/>
  <c r="F26" i="5"/>
  <c r="G26" i="5" s="1"/>
  <c r="F25" i="5"/>
  <c r="G25" i="5" s="1"/>
  <c r="B22" i="5"/>
  <c r="F20" i="5"/>
  <c r="F19" i="5"/>
  <c r="G19" i="5" s="1"/>
  <c r="F18" i="5"/>
  <c r="G18" i="5" s="1"/>
  <c r="F17" i="5"/>
  <c r="G17" i="5" s="1"/>
  <c r="F16" i="5"/>
  <c r="F15" i="5"/>
  <c r="G15" i="5" s="1"/>
  <c r="G14" i="5"/>
  <c r="F14" i="5"/>
  <c r="B11" i="5"/>
  <c r="F9" i="5"/>
  <c r="G9" i="5" s="1"/>
  <c r="F8" i="5"/>
  <c r="G8" i="5" s="1"/>
  <c r="F7" i="5"/>
  <c r="G7" i="5" s="1"/>
  <c r="F6" i="5"/>
  <c r="G6" i="5" s="1"/>
  <c r="F5" i="5"/>
  <c r="G5" i="5" s="1"/>
  <c r="F4" i="5"/>
  <c r="G4" i="5" s="1"/>
  <c r="F3" i="5"/>
  <c r="G3" i="5" s="1"/>
  <c r="G64" i="5" l="1"/>
  <c r="G20" i="5"/>
  <c r="G108" i="5"/>
  <c r="G130" i="5"/>
  <c r="G16" i="5"/>
  <c r="G60" i="5"/>
  <c r="G104" i="5"/>
  <c r="F39" i="4" l="1"/>
  <c r="F41" i="4"/>
  <c r="F40" i="4"/>
  <c r="F38" i="4"/>
  <c r="F37" i="4"/>
  <c r="F36" i="4"/>
  <c r="F42" i="4" s="1"/>
  <c r="O39" i="4"/>
  <c r="Q39" i="4"/>
  <c r="O41" i="4"/>
  <c r="Q41" i="4"/>
  <c r="Q40" i="4"/>
  <c r="O40" i="4"/>
  <c r="Q36" i="4"/>
  <c r="Q42" i="4" s="1"/>
  <c r="O36" i="4"/>
  <c r="O42" i="4" s="1"/>
  <c r="O37" i="4"/>
  <c r="Q37" i="4"/>
  <c r="Q38" i="4"/>
  <c r="O38" i="4"/>
  <c r="O43" i="4" l="1"/>
  <c r="F43" i="4"/>
  <c r="W4" i="4"/>
  <c r="W5" i="4"/>
  <c r="W6" i="4"/>
  <c r="W7" i="4"/>
  <c r="W8" i="4"/>
  <c r="W9" i="4"/>
  <c r="W10" i="4"/>
  <c r="W11" i="4"/>
  <c r="W12" i="4"/>
  <c r="W13" i="4"/>
  <c r="W14" i="4"/>
  <c r="W3" i="4"/>
  <c r="W15" i="4" s="1"/>
  <c r="U14" i="4" l="1"/>
  <c r="T14" i="4"/>
  <c r="U13" i="4"/>
  <c r="T13" i="4"/>
  <c r="U12" i="4"/>
  <c r="T12" i="4"/>
  <c r="U11" i="4"/>
  <c r="T11" i="4"/>
  <c r="U10" i="4"/>
  <c r="T10" i="4"/>
  <c r="U9" i="4"/>
  <c r="T9" i="4"/>
  <c r="U8" i="4"/>
  <c r="T8" i="4"/>
  <c r="U7" i="4"/>
  <c r="T7" i="4"/>
  <c r="U6" i="4"/>
  <c r="T6" i="4"/>
  <c r="U5" i="4"/>
  <c r="T5" i="4"/>
  <c r="U4" i="4"/>
  <c r="T4" i="4"/>
  <c r="U3" i="4"/>
  <c r="T3" i="4"/>
  <c r="P14" i="4"/>
  <c r="O14" i="4"/>
  <c r="K14" i="4"/>
  <c r="J14" i="4"/>
  <c r="F14" i="4"/>
  <c r="E14" i="4"/>
  <c r="P13" i="4"/>
  <c r="O13" i="4"/>
  <c r="K13" i="4"/>
  <c r="J13" i="4"/>
  <c r="F13" i="4"/>
  <c r="E13" i="4"/>
  <c r="P12" i="4"/>
  <c r="O12" i="4"/>
  <c r="K12" i="4"/>
  <c r="J12" i="4"/>
  <c r="F12" i="4"/>
  <c r="E12" i="4"/>
  <c r="P11" i="4"/>
  <c r="O11" i="4"/>
  <c r="K11" i="4"/>
  <c r="J11" i="4"/>
  <c r="F11" i="4"/>
  <c r="E11" i="4"/>
  <c r="P10" i="4"/>
  <c r="O10" i="4"/>
  <c r="K10" i="4"/>
  <c r="J10" i="4"/>
  <c r="F10" i="4"/>
  <c r="E10" i="4"/>
  <c r="P9" i="4"/>
  <c r="O9" i="4"/>
  <c r="K9" i="4"/>
  <c r="J9" i="4"/>
  <c r="F9" i="4"/>
  <c r="E9" i="4"/>
  <c r="P8" i="4"/>
  <c r="O8" i="4"/>
  <c r="K8" i="4"/>
  <c r="J8" i="4"/>
  <c r="F8" i="4"/>
  <c r="E8" i="4"/>
  <c r="P7" i="4"/>
  <c r="O7" i="4"/>
  <c r="K7" i="4"/>
  <c r="J7" i="4"/>
  <c r="F7" i="4"/>
  <c r="E7" i="4"/>
  <c r="P6" i="4"/>
  <c r="O6" i="4"/>
  <c r="K6" i="4"/>
  <c r="J6" i="4"/>
  <c r="F6" i="4"/>
  <c r="E6" i="4"/>
  <c r="P5" i="4"/>
  <c r="O5" i="4"/>
  <c r="K5" i="4"/>
  <c r="J5" i="4"/>
  <c r="F5" i="4"/>
  <c r="E5" i="4"/>
  <c r="P4" i="4"/>
  <c r="O4" i="4"/>
  <c r="K4" i="4"/>
  <c r="J4" i="4"/>
  <c r="F4" i="4"/>
  <c r="E4" i="4"/>
  <c r="P3" i="4"/>
  <c r="O3" i="4"/>
  <c r="K3" i="4"/>
  <c r="J3" i="4"/>
  <c r="F3" i="4"/>
  <c r="E3" i="4"/>
  <c r="K161" i="2" l="1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E127" i="2" l="1"/>
  <c r="F127" i="2"/>
  <c r="E128" i="2"/>
  <c r="F128" i="2"/>
  <c r="E129" i="2"/>
  <c r="F129" i="2"/>
  <c r="E130" i="2"/>
  <c r="F130" i="2"/>
  <c r="E131" i="2"/>
  <c r="F131" i="2"/>
  <c r="E138" i="2"/>
  <c r="E139" i="2"/>
  <c r="E140" i="2"/>
  <c r="E141" i="2"/>
  <c r="E137" i="2"/>
  <c r="I138" i="2"/>
  <c r="I139" i="2"/>
  <c r="I140" i="2"/>
  <c r="I141" i="2"/>
  <c r="I137" i="2"/>
  <c r="P128" i="2"/>
  <c r="P129" i="2"/>
  <c r="P130" i="2"/>
  <c r="P131" i="2"/>
  <c r="O128" i="2"/>
  <c r="O129" i="2"/>
  <c r="O130" i="2"/>
  <c r="O131" i="2"/>
  <c r="P127" i="2"/>
  <c r="O127" i="2"/>
  <c r="K138" i="2" l="1"/>
  <c r="K139" i="2"/>
  <c r="K140" i="2"/>
  <c r="K141" i="2"/>
  <c r="K137" i="2"/>
  <c r="U128" i="2"/>
  <c r="U129" i="2"/>
  <c r="U130" i="2"/>
  <c r="U131" i="2"/>
  <c r="T128" i="2"/>
  <c r="T129" i="2"/>
  <c r="T130" i="2"/>
  <c r="T131" i="2"/>
  <c r="U127" i="2"/>
  <c r="T127" i="2"/>
  <c r="E148" i="2" l="1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47" i="2"/>
  <c r="G138" i="2"/>
  <c r="G139" i="2"/>
  <c r="G140" i="2"/>
  <c r="G141" i="2"/>
  <c r="G137" i="2"/>
  <c r="K129" i="2"/>
  <c r="K130" i="2"/>
  <c r="K131" i="2"/>
  <c r="J129" i="2"/>
  <c r="J130" i="2"/>
  <c r="J131" i="2"/>
  <c r="K127" i="2"/>
  <c r="J127" i="2"/>
  <c r="K128" i="2" l="1"/>
  <c r="J128" i="2"/>
  <c r="I220" i="2" l="1"/>
  <c r="G220" i="2"/>
  <c r="E220" i="2"/>
  <c r="C220" i="2"/>
  <c r="I219" i="2"/>
  <c r="G219" i="2"/>
  <c r="E219" i="2"/>
  <c r="C219" i="2"/>
  <c r="I218" i="2"/>
  <c r="G218" i="2"/>
  <c r="E218" i="2"/>
  <c r="C218" i="2"/>
  <c r="I217" i="2"/>
  <c r="G217" i="2"/>
  <c r="E217" i="2"/>
  <c r="C217" i="2"/>
  <c r="I216" i="2"/>
  <c r="G216" i="2"/>
  <c r="E216" i="2"/>
  <c r="C216" i="2"/>
  <c r="I215" i="2"/>
  <c r="G215" i="2"/>
  <c r="E215" i="2"/>
  <c r="C215" i="2"/>
  <c r="I214" i="2"/>
  <c r="G214" i="2"/>
  <c r="E214" i="2"/>
  <c r="C214" i="2"/>
  <c r="I213" i="2"/>
  <c r="G213" i="2"/>
  <c r="E213" i="2"/>
  <c r="C213" i="2"/>
  <c r="I212" i="2"/>
  <c r="G212" i="2"/>
  <c r="E212" i="2"/>
  <c r="C212" i="2"/>
  <c r="I211" i="2"/>
  <c r="G211" i="2"/>
  <c r="E211" i="2"/>
  <c r="C211" i="2"/>
  <c r="I210" i="2"/>
  <c r="G210" i="2"/>
  <c r="E210" i="2"/>
  <c r="C210" i="2"/>
  <c r="I209" i="2"/>
  <c r="G209" i="2"/>
  <c r="E209" i="2"/>
  <c r="C209" i="2"/>
  <c r="U204" i="2"/>
  <c r="P204" i="2"/>
  <c r="K204" i="2"/>
  <c r="J204" i="2"/>
  <c r="F204" i="2"/>
  <c r="E204" i="2"/>
  <c r="U203" i="2"/>
  <c r="P203" i="2"/>
  <c r="K203" i="2"/>
  <c r="J203" i="2"/>
  <c r="F203" i="2"/>
  <c r="E203" i="2"/>
  <c r="U202" i="2"/>
  <c r="P202" i="2"/>
  <c r="K202" i="2"/>
  <c r="J202" i="2"/>
  <c r="F202" i="2"/>
  <c r="E202" i="2"/>
  <c r="U201" i="2"/>
  <c r="P201" i="2"/>
  <c r="K201" i="2"/>
  <c r="J201" i="2"/>
  <c r="F201" i="2"/>
  <c r="E201" i="2"/>
  <c r="U200" i="2"/>
  <c r="P200" i="2"/>
  <c r="K200" i="2"/>
  <c r="J200" i="2"/>
  <c r="F200" i="2"/>
  <c r="E200" i="2"/>
  <c r="U199" i="2"/>
  <c r="P199" i="2"/>
  <c r="K199" i="2"/>
  <c r="J199" i="2"/>
  <c r="F199" i="2"/>
  <c r="E199" i="2"/>
  <c r="U198" i="2"/>
  <c r="P198" i="2"/>
  <c r="K198" i="2"/>
  <c r="J198" i="2"/>
  <c r="F198" i="2"/>
  <c r="E198" i="2"/>
  <c r="U197" i="2"/>
  <c r="P197" i="2"/>
  <c r="K197" i="2"/>
  <c r="J197" i="2"/>
  <c r="F197" i="2"/>
  <c r="E197" i="2"/>
  <c r="U196" i="2"/>
  <c r="P196" i="2"/>
  <c r="K196" i="2"/>
  <c r="J196" i="2"/>
  <c r="F196" i="2"/>
  <c r="E196" i="2"/>
  <c r="U195" i="2"/>
  <c r="P195" i="2"/>
  <c r="K195" i="2"/>
  <c r="J195" i="2"/>
  <c r="F195" i="2"/>
  <c r="E195" i="2"/>
  <c r="U194" i="2"/>
  <c r="P194" i="2"/>
  <c r="K194" i="2"/>
  <c r="J194" i="2"/>
  <c r="F194" i="2"/>
  <c r="E194" i="2"/>
  <c r="U193" i="2"/>
  <c r="P193" i="2"/>
  <c r="K193" i="2"/>
  <c r="J193" i="2"/>
  <c r="F193" i="2"/>
  <c r="E193" i="2"/>
  <c r="K70" i="2" l="1"/>
  <c r="K71" i="2"/>
  <c r="K72" i="2"/>
  <c r="K73" i="2"/>
  <c r="K74" i="2"/>
  <c r="K69" i="2"/>
  <c r="Q93" i="2" l="1"/>
  <c r="Q82" i="2"/>
  <c r="Q83" i="2"/>
  <c r="Q84" i="2"/>
  <c r="Q85" i="2"/>
  <c r="Q86" i="2"/>
  <c r="Q87" i="2"/>
  <c r="Q88" i="2"/>
  <c r="Q89" i="2"/>
  <c r="Q90" i="2"/>
  <c r="Q91" i="2"/>
  <c r="Q92" i="2"/>
  <c r="Q81" i="2"/>
  <c r="I99" i="2" l="1"/>
  <c r="I100" i="2"/>
  <c r="I101" i="2"/>
  <c r="I102" i="2"/>
  <c r="I103" i="2"/>
  <c r="I104" i="2"/>
  <c r="I105" i="2"/>
  <c r="I106" i="2"/>
  <c r="I107" i="2"/>
  <c r="I108" i="2"/>
  <c r="I109" i="2"/>
  <c r="I98" i="2"/>
  <c r="P84" i="2"/>
  <c r="P85" i="2"/>
  <c r="P86" i="2"/>
  <c r="P87" i="2"/>
  <c r="P88" i="2"/>
  <c r="P89" i="2"/>
  <c r="P90" i="2"/>
  <c r="P91" i="2"/>
  <c r="P92" i="2"/>
  <c r="O84" i="2"/>
  <c r="O85" i="2"/>
  <c r="O86" i="2"/>
  <c r="O87" i="2"/>
  <c r="O88" i="2"/>
  <c r="O89" i="2"/>
  <c r="O90" i="2"/>
  <c r="O91" i="2"/>
  <c r="O92" i="2"/>
  <c r="P81" i="2"/>
  <c r="O81" i="2"/>
  <c r="P83" i="2" l="1"/>
  <c r="O83" i="2"/>
  <c r="P82" i="2"/>
  <c r="O82" i="2"/>
  <c r="G109" i="2"/>
  <c r="E109" i="2"/>
  <c r="G108" i="2"/>
  <c r="E108" i="2"/>
  <c r="G107" i="2"/>
  <c r="E107" i="2"/>
  <c r="G106" i="2"/>
  <c r="E106" i="2"/>
  <c r="G105" i="2"/>
  <c r="E105" i="2"/>
  <c r="G104" i="2"/>
  <c r="E104" i="2"/>
  <c r="G103" i="2"/>
  <c r="E103" i="2"/>
  <c r="G102" i="2"/>
  <c r="E102" i="2"/>
  <c r="G101" i="2"/>
  <c r="E101" i="2"/>
  <c r="G100" i="2"/>
  <c r="E100" i="2"/>
  <c r="G99" i="2"/>
  <c r="E99" i="2"/>
  <c r="G98" i="2"/>
  <c r="E98" i="2"/>
  <c r="K92" i="2"/>
  <c r="J92" i="2"/>
  <c r="F92" i="2"/>
  <c r="E92" i="2"/>
  <c r="K91" i="2"/>
  <c r="J91" i="2"/>
  <c r="F91" i="2"/>
  <c r="E91" i="2"/>
  <c r="K90" i="2"/>
  <c r="J90" i="2"/>
  <c r="F90" i="2"/>
  <c r="E90" i="2"/>
  <c r="K89" i="2"/>
  <c r="J89" i="2"/>
  <c r="F89" i="2"/>
  <c r="E89" i="2"/>
  <c r="K88" i="2"/>
  <c r="J88" i="2"/>
  <c r="F88" i="2"/>
  <c r="E88" i="2"/>
  <c r="K87" i="2"/>
  <c r="J87" i="2"/>
  <c r="F87" i="2"/>
  <c r="E87" i="2"/>
  <c r="K86" i="2"/>
  <c r="J86" i="2"/>
  <c r="F86" i="2"/>
  <c r="E86" i="2"/>
  <c r="K85" i="2"/>
  <c r="J85" i="2"/>
  <c r="F85" i="2"/>
  <c r="E85" i="2"/>
  <c r="K84" i="2"/>
  <c r="J84" i="2"/>
  <c r="F84" i="2"/>
  <c r="E84" i="2"/>
  <c r="K83" i="2"/>
  <c r="J83" i="2"/>
  <c r="F83" i="2"/>
  <c r="E83" i="2"/>
  <c r="K82" i="2"/>
  <c r="J82" i="2"/>
  <c r="F82" i="2"/>
  <c r="E82" i="2"/>
  <c r="K81" i="2"/>
  <c r="J81" i="2"/>
  <c r="F81" i="2"/>
  <c r="E81" i="2"/>
  <c r="E63" i="2" l="1"/>
  <c r="E53" i="2"/>
  <c r="E54" i="2"/>
  <c r="E55" i="2"/>
  <c r="E56" i="2"/>
  <c r="E57" i="2"/>
  <c r="E58" i="2"/>
  <c r="E59" i="2"/>
  <c r="E60" i="2"/>
  <c r="E61" i="2"/>
  <c r="E62" i="2"/>
  <c r="E52" i="2"/>
  <c r="G63" i="2"/>
  <c r="G62" i="2"/>
  <c r="G61" i="2"/>
  <c r="G60" i="2"/>
  <c r="G59" i="2"/>
  <c r="G58" i="2"/>
  <c r="G57" i="2"/>
  <c r="G56" i="2"/>
  <c r="G55" i="2"/>
  <c r="G54" i="2"/>
  <c r="G53" i="2"/>
  <c r="G52" i="2"/>
  <c r="K47" i="2"/>
  <c r="J47" i="2"/>
  <c r="F47" i="2"/>
  <c r="E47" i="2"/>
  <c r="K46" i="2"/>
  <c r="J46" i="2"/>
  <c r="F46" i="2"/>
  <c r="E46" i="2"/>
  <c r="K45" i="2"/>
  <c r="J45" i="2"/>
  <c r="F45" i="2"/>
  <c r="E45" i="2"/>
  <c r="K44" i="2"/>
  <c r="J44" i="2"/>
  <c r="F44" i="2"/>
  <c r="E44" i="2"/>
  <c r="K43" i="2"/>
  <c r="J43" i="2"/>
  <c r="F43" i="2"/>
  <c r="E43" i="2"/>
  <c r="K42" i="2"/>
  <c r="J42" i="2"/>
  <c r="F42" i="2"/>
  <c r="E42" i="2"/>
  <c r="K41" i="2"/>
  <c r="J41" i="2"/>
  <c r="F41" i="2"/>
  <c r="E41" i="2"/>
  <c r="K40" i="2"/>
  <c r="J40" i="2"/>
  <c r="F40" i="2"/>
  <c r="E40" i="2"/>
  <c r="K39" i="2"/>
  <c r="J39" i="2"/>
  <c r="F39" i="2"/>
  <c r="E39" i="2"/>
  <c r="K38" i="2"/>
  <c r="J38" i="2"/>
  <c r="F38" i="2"/>
  <c r="E38" i="2"/>
  <c r="K37" i="2"/>
  <c r="J37" i="2"/>
  <c r="F37" i="2"/>
  <c r="E37" i="2"/>
  <c r="K36" i="2"/>
  <c r="J36" i="2"/>
  <c r="F36" i="2"/>
  <c r="E36" i="2"/>
  <c r="G24" i="2" l="1"/>
  <c r="G19" i="2" l="1"/>
  <c r="G20" i="2"/>
  <c r="G21" i="2"/>
  <c r="G22" i="2"/>
  <c r="G23" i="2"/>
  <c r="G25" i="2"/>
  <c r="G26" i="2"/>
  <c r="G27" i="2"/>
  <c r="G28" i="2"/>
  <c r="G29" i="2"/>
  <c r="G18" i="2"/>
  <c r="K5" i="2" l="1"/>
  <c r="K6" i="2"/>
  <c r="K7" i="2"/>
  <c r="K8" i="2"/>
  <c r="K9" i="2"/>
  <c r="K10" i="2"/>
  <c r="K11" i="2"/>
  <c r="K12" i="2"/>
  <c r="K13" i="2"/>
  <c r="K14" i="2"/>
  <c r="J5" i="2"/>
  <c r="J6" i="2"/>
  <c r="J7" i="2"/>
  <c r="J8" i="2"/>
  <c r="J9" i="2"/>
  <c r="J10" i="2"/>
  <c r="J11" i="2"/>
  <c r="J12" i="2"/>
  <c r="J13" i="2"/>
  <c r="J14" i="2"/>
  <c r="K3" i="2"/>
  <c r="J3" i="2"/>
  <c r="K4" i="2" l="1"/>
  <c r="J4" i="2"/>
  <c r="E29" i="2" l="1"/>
  <c r="E28" i="2"/>
  <c r="E27" i="2"/>
  <c r="E26" i="2"/>
  <c r="E25" i="2"/>
  <c r="E24" i="2"/>
  <c r="E23" i="2"/>
  <c r="E22" i="2"/>
  <c r="E21" i="2"/>
  <c r="E20" i="2"/>
  <c r="E19" i="2"/>
  <c r="E18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H385" i="1" l="1"/>
  <c r="F385" i="1"/>
  <c r="H384" i="1"/>
  <c r="F384" i="1"/>
  <c r="H383" i="1"/>
  <c r="F383" i="1"/>
  <c r="H382" i="1"/>
  <c r="F382" i="1"/>
  <c r="H381" i="1"/>
  <c r="F381" i="1"/>
  <c r="H376" i="1" l="1"/>
  <c r="F376" i="1"/>
  <c r="H375" i="1"/>
  <c r="F375" i="1"/>
  <c r="H374" i="1"/>
  <c r="F374" i="1"/>
  <c r="H373" i="1"/>
  <c r="F373" i="1"/>
  <c r="H372" i="1"/>
  <c r="F372" i="1"/>
  <c r="H364" i="1"/>
  <c r="H365" i="1"/>
  <c r="H366" i="1"/>
  <c r="H367" i="1"/>
  <c r="F364" i="1"/>
  <c r="F365" i="1"/>
  <c r="F366" i="1"/>
  <c r="F367" i="1"/>
  <c r="H363" i="1"/>
  <c r="F363" i="1"/>
  <c r="G349" i="1"/>
  <c r="E349" i="1"/>
  <c r="G348" i="1"/>
  <c r="E348" i="1"/>
  <c r="G347" i="1"/>
  <c r="E347" i="1"/>
  <c r="G346" i="1"/>
  <c r="E346" i="1"/>
  <c r="G345" i="1"/>
  <c r="E345" i="1"/>
  <c r="G344" i="1"/>
  <c r="E344" i="1"/>
  <c r="G343" i="1"/>
  <c r="E343" i="1"/>
  <c r="G342" i="1"/>
  <c r="E342" i="1"/>
  <c r="G341" i="1"/>
  <c r="E341" i="1"/>
  <c r="G340" i="1"/>
  <c r="E340" i="1"/>
  <c r="G339" i="1"/>
  <c r="E339" i="1"/>
  <c r="G338" i="1"/>
  <c r="E338" i="1"/>
  <c r="Z262" i="1" l="1"/>
  <c r="Z263" i="1"/>
  <c r="Z264" i="1"/>
  <c r="Z265" i="1"/>
  <c r="Z266" i="1"/>
  <c r="Z267" i="1"/>
  <c r="Z268" i="1"/>
  <c r="Z269" i="1"/>
  <c r="Z270" i="1"/>
  <c r="Z271" i="1"/>
  <c r="Z272" i="1"/>
  <c r="Z261" i="1"/>
  <c r="Y262" i="1"/>
  <c r="Y263" i="1"/>
  <c r="Y264" i="1"/>
  <c r="Y265" i="1"/>
  <c r="Y266" i="1"/>
  <c r="Y267" i="1"/>
  <c r="Y268" i="1"/>
  <c r="Y269" i="1"/>
  <c r="Y270" i="1"/>
  <c r="Y271" i="1"/>
  <c r="Y272" i="1"/>
  <c r="Y261" i="1"/>
  <c r="X262" i="1"/>
  <c r="X263" i="1"/>
  <c r="X264" i="1"/>
  <c r="X265" i="1"/>
  <c r="X266" i="1"/>
  <c r="X267" i="1"/>
  <c r="X268" i="1"/>
  <c r="X269" i="1"/>
  <c r="X270" i="1"/>
  <c r="X271" i="1"/>
  <c r="X272" i="1"/>
  <c r="X261" i="1"/>
  <c r="W262" i="1"/>
  <c r="W263" i="1"/>
  <c r="W264" i="1"/>
  <c r="W265" i="1"/>
  <c r="W266" i="1"/>
  <c r="W267" i="1"/>
  <c r="W268" i="1"/>
  <c r="W269" i="1"/>
  <c r="W270" i="1"/>
  <c r="W271" i="1"/>
  <c r="W272" i="1"/>
  <c r="W261" i="1"/>
  <c r="M295" i="1" l="1"/>
  <c r="M296" i="1"/>
  <c r="M297" i="1"/>
  <c r="M298" i="1"/>
  <c r="M299" i="1"/>
  <c r="M300" i="1"/>
  <c r="M301" i="1"/>
  <c r="M302" i="1"/>
  <c r="M303" i="1"/>
  <c r="M304" i="1"/>
  <c r="M305" i="1"/>
  <c r="M294" i="1"/>
  <c r="C331" i="1" l="1"/>
  <c r="D331" i="1"/>
  <c r="E331" i="1"/>
  <c r="F331" i="1"/>
  <c r="G331" i="1"/>
  <c r="B331" i="1"/>
  <c r="G328" i="1"/>
  <c r="G329" i="1"/>
  <c r="G330" i="1"/>
  <c r="G327" i="1"/>
  <c r="U278" i="1" l="1"/>
  <c r="U279" i="1"/>
  <c r="U280" i="1"/>
  <c r="U281" i="1"/>
  <c r="U282" i="1"/>
  <c r="U283" i="1"/>
  <c r="U284" i="1"/>
  <c r="U285" i="1"/>
  <c r="U286" i="1"/>
  <c r="U287" i="1"/>
  <c r="U288" i="1"/>
  <c r="T278" i="1"/>
  <c r="T279" i="1"/>
  <c r="T280" i="1"/>
  <c r="T281" i="1"/>
  <c r="T282" i="1"/>
  <c r="T283" i="1"/>
  <c r="T284" i="1"/>
  <c r="T285" i="1"/>
  <c r="T286" i="1"/>
  <c r="T287" i="1"/>
  <c r="T288" i="1"/>
  <c r="U277" i="1"/>
  <c r="T277" i="1"/>
  <c r="K295" i="1"/>
  <c r="K296" i="1"/>
  <c r="K297" i="1"/>
  <c r="K298" i="1"/>
  <c r="K299" i="1"/>
  <c r="K300" i="1"/>
  <c r="K301" i="1"/>
  <c r="K302" i="1"/>
  <c r="K303" i="1"/>
  <c r="K304" i="1"/>
  <c r="K305" i="1"/>
  <c r="K294" i="1"/>
  <c r="P278" i="1"/>
  <c r="P279" i="1"/>
  <c r="P280" i="1"/>
  <c r="P281" i="1"/>
  <c r="P282" i="1"/>
  <c r="P283" i="1"/>
  <c r="P284" i="1"/>
  <c r="P285" i="1"/>
  <c r="P286" i="1"/>
  <c r="P287" i="1"/>
  <c r="P288" i="1"/>
  <c r="O278" i="1"/>
  <c r="O279" i="1"/>
  <c r="O280" i="1"/>
  <c r="O281" i="1"/>
  <c r="O282" i="1"/>
  <c r="O283" i="1"/>
  <c r="O284" i="1"/>
  <c r="O285" i="1"/>
  <c r="O286" i="1"/>
  <c r="O287" i="1"/>
  <c r="O288" i="1"/>
  <c r="P277" i="1"/>
  <c r="O277" i="1"/>
  <c r="I295" i="1"/>
  <c r="I296" i="1"/>
  <c r="I297" i="1"/>
  <c r="I298" i="1"/>
  <c r="I299" i="1"/>
  <c r="I300" i="1"/>
  <c r="I301" i="1"/>
  <c r="I302" i="1"/>
  <c r="I303" i="1"/>
  <c r="I304" i="1"/>
  <c r="I305" i="1"/>
  <c r="I294" i="1"/>
  <c r="K278" i="1"/>
  <c r="K279" i="1"/>
  <c r="K280" i="1"/>
  <c r="K281" i="1"/>
  <c r="K282" i="1"/>
  <c r="K283" i="1"/>
  <c r="K284" i="1"/>
  <c r="K285" i="1"/>
  <c r="K286" i="1"/>
  <c r="K287" i="1"/>
  <c r="K288" i="1"/>
  <c r="J278" i="1"/>
  <c r="J279" i="1"/>
  <c r="J280" i="1"/>
  <c r="J281" i="1"/>
  <c r="J282" i="1"/>
  <c r="J283" i="1"/>
  <c r="J284" i="1"/>
  <c r="J285" i="1"/>
  <c r="J286" i="1"/>
  <c r="J287" i="1"/>
  <c r="J288" i="1"/>
  <c r="K277" i="1"/>
  <c r="J277" i="1"/>
  <c r="G295" i="1"/>
  <c r="G296" i="1"/>
  <c r="G297" i="1"/>
  <c r="G298" i="1"/>
  <c r="G299" i="1"/>
  <c r="G300" i="1"/>
  <c r="G301" i="1"/>
  <c r="G302" i="1"/>
  <c r="G303" i="1"/>
  <c r="G304" i="1"/>
  <c r="G305" i="1"/>
  <c r="G294" i="1"/>
  <c r="F278" i="1"/>
  <c r="F279" i="1"/>
  <c r="F280" i="1"/>
  <c r="F281" i="1"/>
  <c r="F282" i="1"/>
  <c r="F283" i="1"/>
  <c r="F284" i="1"/>
  <c r="F285" i="1"/>
  <c r="F286" i="1"/>
  <c r="F287" i="1"/>
  <c r="F288" i="1"/>
  <c r="F277" i="1"/>
  <c r="E278" i="1"/>
  <c r="E279" i="1"/>
  <c r="E280" i="1"/>
  <c r="E281" i="1"/>
  <c r="E282" i="1"/>
  <c r="E283" i="1"/>
  <c r="E284" i="1"/>
  <c r="E285" i="1"/>
  <c r="E286" i="1"/>
  <c r="E287" i="1"/>
  <c r="E288" i="1"/>
  <c r="E277" i="1"/>
  <c r="E295" i="1"/>
  <c r="E296" i="1"/>
  <c r="E297" i="1"/>
  <c r="E298" i="1"/>
  <c r="E299" i="1"/>
  <c r="E300" i="1"/>
  <c r="E301" i="1"/>
  <c r="E302" i="1"/>
  <c r="E303" i="1"/>
  <c r="E304" i="1"/>
  <c r="E305" i="1"/>
  <c r="E294" i="1"/>
  <c r="H272" i="1" l="1"/>
  <c r="D272" i="1"/>
  <c r="H271" i="1"/>
  <c r="D271" i="1"/>
  <c r="H270" i="1"/>
  <c r="D270" i="1"/>
  <c r="H269" i="1"/>
  <c r="D269" i="1"/>
  <c r="H268" i="1"/>
  <c r="D268" i="1"/>
  <c r="H267" i="1"/>
  <c r="D267" i="1"/>
  <c r="H266" i="1"/>
  <c r="D266" i="1"/>
  <c r="H265" i="1"/>
  <c r="D265" i="1"/>
  <c r="H264" i="1"/>
  <c r="D264" i="1"/>
  <c r="H263" i="1"/>
  <c r="D263" i="1"/>
  <c r="H262" i="1"/>
  <c r="D262" i="1"/>
  <c r="H261" i="1"/>
  <c r="D261" i="1"/>
  <c r="L157" i="1" l="1"/>
  <c r="L158" i="1"/>
  <c r="L159" i="1"/>
  <c r="L160" i="1"/>
  <c r="L161" i="1"/>
  <c r="L162" i="1"/>
  <c r="L163" i="1"/>
  <c r="L164" i="1"/>
  <c r="L165" i="1"/>
  <c r="L166" i="1"/>
  <c r="L167" i="1"/>
  <c r="L156" i="1"/>
  <c r="H255" i="1"/>
  <c r="D255" i="1"/>
  <c r="H254" i="1"/>
  <c r="D254" i="1"/>
  <c r="H253" i="1"/>
  <c r="D253" i="1"/>
  <c r="H252" i="1"/>
  <c r="D252" i="1"/>
  <c r="H251" i="1"/>
  <c r="D251" i="1"/>
  <c r="H250" i="1"/>
  <c r="D250" i="1"/>
  <c r="H249" i="1"/>
  <c r="D249" i="1"/>
  <c r="H248" i="1"/>
  <c r="D248" i="1"/>
  <c r="H247" i="1"/>
  <c r="D247" i="1"/>
  <c r="H246" i="1"/>
  <c r="D246" i="1"/>
  <c r="H245" i="1"/>
  <c r="D245" i="1"/>
  <c r="H244" i="1"/>
  <c r="D244" i="1"/>
  <c r="H238" i="1" l="1"/>
  <c r="D238" i="1"/>
  <c r="H237" i="1"/>
  <c r="D237" i="1"/>
  <c r="H236" i="1"/>
  <c r="D236" i="1"/>
  <c r="H235" i="1"/>
  <c r="D235" i="1"/>
  <c r="H234" i="1"/>
  <c r="D234" i="1"/>
  <c r="H233" i="1"/>
  <c r="D233" i="1"/>
  <c r="H232" i="1"/>
  <c r="D232" i="1"/>
  <c r="H231" i="1"/>
  <c r="D231" i="1"/>
  <c r="H230" i="1"/>
  <c r="D230" i="1"/>
  <c r="H229" i="1"/>
  <c r="D229" i="1"/>
  <c r="H228" i="1"/>
  <c r="D228" i="1"/>
  <c r="H227" i="1"/>
  <c r="D227" i="1"/>
  <c r="H221" i="1" l="1"/>
  <c r="D221" i="1"/>
  <c r="H220" i="1"/>
  <c r="D220" i="1"/>
  <c r="H219" i="1"/>
  <c r="D219" i="1"/>
  <c r="H218" i="1"/>
  <c r="D218" i="1"/>
  <c r="H217" i="1"/>
  <c r="D217" i="1"/>
  <c r="H216" i="1"/>
  <c r="D216" i="1"/>
  <c r="H215" i="1"/>
  <c r="D215" i="1"/>
  <c r="H214" i="1"/>
  <c r="D214" i="1"/>
  <c r="H213" i="1"/>
  <c r="D213" i="1"/>
  <c r="H212" i="1"/>
  <c r="D212" i="1"/>
  <c r="H211" i="1"/>
  <c r="D211" i="1"/>
  <c r="H210" i="1"/>
  <c r="D210" i="1"/>
  <c r="H203" i="1"/>
  <c r="D203" i="1"/>
  <c r="H202" i="1"/>
  <c r="D202" i="1"/>
  <c r="H201" i="1"/>
  <c r="D201" i="1"/>
  <c r="H200" i="1"/>
  <c r="D200" i="1"/>
  <c r="H199" i="1"/>
  <c r="D199" i="1"/>
  <c r="H198" i="1"/>
  <c r="D198" i="1"/>
  <c r="H197" i="1"/>
  <c r="D197" i="1"/>
  <c r="H196" i="1"/>
  <c r="D196" i="1"/>
  <c r="H195" i="1"/>
  <c r="D195" i="1"/>
  <c r="H194" i="1"/>
  <c r="D194" i="1"/>
  <c r="H193" i="1"/>
  <c r="D193" i="1"/>
  <c r="H192" i="1"/>
  <c r="D192" i="1"/>
  <c r="C168" i="1" l="1"/>
  <c r="D168" i="1"/>
  <c r="F168" i="1"/>
  <c r="G168" i="1"/>
  <c r="H168" i="1"/>
  <c r="E168" i="1"/>
  <c r="H185" i="1"/>
  <c r="D185" i="1"/>
  <c r="H184" i="1"/>
  <c r="D184" i="1"/>
  <c r="H183" i="1"/>
  <c r="D183" i="1"/>
  <c r="H182" i="1"/>
  <c r="D182" i="1"/>
  <c r="H181" i="1"/>
  <c r="D181" i="1"/>
  <c r="H180" i="1"/>
  <c r="D180" i="1"/>
  <c r="H179" i="1"/>
  <c r="D179" i="1"/>
  <c r="H178" i="1"/>
  <c r="D178" i="1"/>
  <c r="H177" i="1"/>
  <c r="D177" i="1"/>
  <c r="H176" i="1"/>
  <c r="D176" i="1"/>
  <c r="H175" i="1"/>
  <c r="D175" i="1"/>
  <c r="H174" i="1"/>
  <c r="D174" i="1"/>
  <c r="I168" i="1"/>
  <c r="H149" i="1" l="1"/>
  <c r="D149" i="1"/>
  <c r="H148" i="1"/>
  <c r="D148" i="1"/>
  <c r="H147" i="1"/>
  <c r="D147" i="1"/>
  <c r="H146" i="1"/>
  <c r="D146" i="1"/>
  <c r="H145" i="1"/>
  <c r="D145" i="1"/>
  <c r="H144" i="1"/>
  <c r="D144" i="1"/>
  <c r="H143" i="1"/>
  <c r="D143" i="1"/>
  <c r="H142" i="1"/>
  <c r="D142" i="1"/>
  <c r="H141" i="1"/>
  <c r="D141" i="1"/>
  <c r="H140" i="1"/>
  <c r="D140" i="1"/>
  <c r="H139" i="1"/>
  <c r="D139" i="1"/>
  <c r="H138" i="1"/>
  <c r="D138" i="1"/>
  <c r="H131" i="1"/>
  <c r="D131" i="1"/>
  <c r="H130" i="1"/>
  <c r="D130" i="1"/>
  <c r="H129" i="1"/>
  <c r="D129" i="1"/>
  <c r="H128" i="1"/>
  <c r="D128" i="1"/>
  <c r="H127" i="1"/>
  <c r="D127" i="1"/>
  <c r="H126" i="1"/>
  <c r="D126" i="1"/>
  <c r="H125" i="1"/>
  <c r="D125" i="1"/>
  <c r="H124" i="1"/>
  <c r="D124" i="1"/>
  <c r="H123" i="1"/>
  <c r="D123" i="1"/>
  <c r="H122" i="1"/>
  <c r="D122" i="1"/>
  <c r="H121" i="1"/>
  <c r="D121" i="1"/>
  <c r="H120" i="1"/>
  <c r="D120" i="1"/>
  <c r="H113" i="1" l="1"/>
  <c r="D113" i="1"/>
  <c r="H112" i="1"/>
  <c r="D112" i="1"/>
  <c r="H111" i="1"/>
  <c r="D111" i="1"/>
  <c r="H110" i="1"/>
  <c r="D110" i="1"/>
  <c r="H109" i="1"/>
  <c r="D109" i="1"/>
  <c r="H108" i="1"/>
  <c r="D108" i="1"/>
  <c r="H107" i="1"/>
  <c r="D107" i="1"/>
  <c r="H106" i="1"/>
  <c r="D106" i="1"/>
  <c r="H105" i="1"/>
  <c r="D105" i="1"/>
  <c r="H104" i="1"/>
  <c r="D104" i="1"/>
  <c r="H103" i="1"/>
  <c r="D103" i="1"/>
  <c r="H102" i="1"/>
  <c r="D102" i="1"/>
  <c r="H94" i="1" l="1"/>
  <c r="D94" i="1"/>
  <c r="H93" i="1"/>
  <c r="D93" i="1"/>
  <c r="H92" i="1"/>
  <c r="D92" i="1"/>
  <c r="H91" i="1"/>
  <c r="D91" i="1"/>
  <c r="H90" i="1"/>
  <c r="D90" i="1"/>
  <c r="H89" i="1"/>
  <c r="D89" i="1"/>
  <c r="H88" i="1"/>
  <c r="D88" i="1"/>
  <c r="H87" i="1"/>
  <c r="D87" i="1"/>
  <c r="H86" i="1"/>
  <c r="D86" i="1"/>
  <c r="H85" i="1"/>
  <c r="D85" i="1"/>
  <c r="H84" i="1"/>
  <c r="D84" i="1"/>
  <c r="H83" i="1"/>
  <c r="D83" i="1"/>
  <c r="H78" i="1" l="1"/>
  <c r="D78" i="1"/>
  <c r="H77" i="1"/>
  <c r="D77" i="1"/>
  <c r="H76" i="1"/>
  <c r="D76" i="1"/>
  <c r="H75" i="1"/>
  <c r="D75" i="1"/>
  <c r="H74" i="1"/>
  <c r="D74" i="1"/>
  <c r="H73" i="1"/>
  <c r="D73" i="1"/>
  <c r="H72" i="1"/>
  <c r="D72" i="1"/>
  <c r="H71" i="1"/>
  <c r="D71" i="1"/>
  <c r="H70" i="1"/>
  <c r="D70" i="1"/>
  <c r="H69" i="1"/>
  <c r="D69" i="1"/>
  <c r="H68" i="1"/>
  <c r="D68" i="1"/>
  <c r="H67" i="1"/>
  <c r="D67" i="1"/>
  <c r="H62" i="1" l="1"/>
  <c r="D62" i="1"/>
  <c r="H61" i="1"/>
  <c r="D61" i="1"/>
  <c r="H60" i="1"/>
  <c r="D60" i="1"/>
  <c r="H59" i="1"/>
  <c r="D59" i="1"/>
  <c r="H58" i="1"/>
  <c r="D58" i="1"/>
  <c r="H57" i="1"/>
  <c r="D57" i="1"/>
  <c r="H56" i="1"/>
  <c r="D56" i="1"/>
  <c r="H55" i="1"/>
  <c r="D55" i="1"/>
  <c r="H54" i="1"/>
  <c r="D54" i="1"/>
  <c r="H53" i="1"/>
  <c r="D53" i="1"/>
  <c r="H52" i="1"/>
  <c r="D52" i="1"/>
  <c r="H51" i="1"/>
  <c r="D51" i="1"/>
  <c r="H46" i="1" l="1"/>
  <c r="D46" i="1"/>
  <c r="H45" i="1"/>
  <c r="D45" i="1"/>
  <c r="H44" i="1"/>
  <c r="D44" i="1"/>
  <c r="H43" i="1"/>
  <c r="D43" i="1"/>
  <c r="H42" i="1"/>
  <c r="D42" i="1"/>
  <c r="H41" i="1"/>
  <c r="D41" i="1"/>
  <c r="H40" i="1"/>
  <c r="D40" i="1"/>
  <c r="H39" i="1"/>
  <c r="D39" i="1"/>
  <c r="H38" i="1"/>
  <c r="D38" i="1"/>
  <c r="H37" i="1"/>
  <c r="D37" i="1"/>
  <c r="H36" i="1"/>
  <c r="D36" i="1"/>
  <c r="H35" i="1"/>
  <c r="D35" i="1"/>
  <c r="H30" i="1" l="1"/>
  <c r="D30" i="1"/>
  <c r="H29" i="1"/>
  <c r="D29" i="1"/>
  <c r="H28" i="1"/>
  <c r="D28" i="1"/>
  <c r="H27" i="1"/>
  <c r="D27" i="1"/>
  <c r="H26" i="1"/>
  <c r="D26" i="1"/>
  <c r="H25" i="1"/>
  <c r="D25" i="1"/>
  <c r="H24" i="1"/>
  <c r="D24" i="1"/>
  <c r="H23" i="1"/>
  <c r="D23" i="1"/>
  <c r="H22" i="1"/>
  <c r="D22" i="1"/>
  <c r="H21" i="1"/>
  <c r="D21" i="1"/>
  <c r="H20" i="1"/>
  <c r="D20" i="1"/>
  <c r="H19" i="1"/>
  <c r="D19" i="1"/>
  <c r="H15" i="1" l="1"/>
  <c r="D15" i="1"/>
  <c r="H14" i="1"/>
  <c r="D14" i="1"/>
  <c r="H13" i="1"/>
  <c r="D13" i="1"/>
  <c r="H12" i="1"/>
  <c r="D12" i="1"/>
  <c r="H11" i="1"/>
  <c r="D11" i="1"/>
  <c r="H10" i="1"/>
  <c r="D10" i="1"/>
  <c r="H9" i="1"/>
  <c r="D9" i="1"/>
  <c r="H8" i="1"/>
  <c r="D8" i="1"/>
  <c r="H7" i="1"/>
  <c r="D7" i="1"/>
  <c r="H6" i="1"/>
  <c r="D6" i="1"/>
  <c r="H5" i="1"/>
  <c r="D5" i="1"/>
  <c r="H4" i="1"/>
  <c r="D4" i="1"/>
</calcChain>
</file>

<file path=xl/sharedStrings.xml><?xml version="1.0" encoding="utf-8"?>
<sst xmlns="http://schemas.openxmlformats.org/spreadsheetml/2006/main" count="1912" uniqueCount="255">
  <si>
    <t>circuit</t>
    <phoneticPr fontId="1" type="noConversion"/>
  </si>
  <si>
    <t>I/O</t>
    <phoneticPr fontId="1" type="noConversion"/>
  </si>
  <si>
    <t>Wu's area</t>
    <phoneticPr fontId="1" type="noConversion"/>
  </si>
  <si>
    <t>Our area</t>
    <phoneticPr fontId="1" type="noConversion"/>
  </si>
  <si>
    <t>original</t>
    <phoneticPr fontId="1" type="noConversion"/>
  </si>
  <si>
    <t>appro</t>
    <phoneticPr fontId="1" type="noConversion"/>
  </si>
  <si>
    <t>ratio</t>
    <phoneticPr fontId="1" type="noConversion"/>
  </si>
  <si>
    <t>c880</t>
    <phoneticPr fontId="1" type="noConversion"/>
  </si>
  <si>
    <t>60/26</t>
    <phoneticPr fontId="1" type="noConversion"/>
  </si>
  <si>
    <t>c1908</t>
    <phoneticPr fontId="1" type="noConversion"/>
  </si>
  <si>
    <t>33/25</t>
    <phoneticPr fontId="1" type="noConversion"/>
  </si>
  <si>
    <t>c2670</t>
    <phoneticPr fontId="1" type="noConversion"/>
  </si>
  <si>
    <t>233/140</t>
    <phoneticPr fontId="1" type="noConversion"/>
  </si>
  <si>
    <t>c3540</t>
    <phoneticPr fontId="1" type="noConversion"/>
  </si>
  <si>
    <t>50/22</t>
    <phoneticPr fontId="1" type="noConversion"/>
  </si>
  <si>
    <t>c5315</t>
    <phoneticPr fontId="1" type="noConversion"/>
  </si>
  <si>
    <t>178/123</t>
    <phoneticPr fontId="1" type="noConversion"/>
  </si>
  <si>
    <t>c7552</t>
    <phoneticPr fontId="1" type="noConversion"/>
  </si>
  <si>
    <t>207/108</t>
    <phoneticPr fontId="1" type="noConversion"/>
  </si>
  <si>
    <t>alu4</t>
    <phoneticPr fontId="1" type="noConversion"/>
  </si>
  <si>
    <t>14/8</t>
    <phoneticPr fontId="1" type="noConversion"/>
  </si>
  <si>
    <t>RCA32</t>
    <phoneticPr fontId="1" type="noConversion"/>
  </si>
  <si>
    <t>64/33</t>
    <phoneticPr fontId="1" type="noConversion"/>
  </si>
  <si>
    <t>CLA32</t>
    <phoneticPr fontId="1" type="noConversion"/>
  </si>
  <si>
    <t>KSA32</t>
    <phoneticPr fontId="1" type="noConversion"/>
  </si>
  <si>
    <t>MUL8</t>
    <phoneticPr fontId="1" type="noConversion"/>
  </si>
  <si>
    <t>16/16</t>
    <phoneticPr fontId="1" type="noConversion"/>
  </si>
  <si>
    <t>WTM8</t>
    <phoneticPr fontId="1" type="noConversion"/>
  </si>
  <si>
    <t>Original</t>
    <phoneticPr fontId="1" type="noConversion"/>
  </si>
  <si>
    <t>approx</t>
    <phoneticPr fontId="1" type="noConversion"/>
  </si>
  <si>
    <t>不一样</t>
    <phoneticPr fontId="1" type="noConversion"/>
  </si>
  <si>
    <t>不一样</t>
    <phoneticPr fontId="1" type="noConversion"/>
  </si>
  <si>
    <t>不一样</t>
    <phoneticPr fontId="1" type="noConversion"/>
  </si>
  <si>
    <t>一层</t>
    <phoneticPr fontId="1" type="noConversion"/>
  </si>
  <si>
    <t>两层</t>
    <phoneticPr fontId="1" type="noConversion"/>
  </si>
  <si>
    <t>完全准确</t>
    <phoneticPr fontId="1" type="noConversion"/>
  </si>
  <si>
    <t>original</t>
    <phoneticPr fontId="1" type="noConversion"/>
  </si>
  <si>
    <t>appro</t>
    <phoneticPr fontId="1" type="noConversion"/>
  </si>
  <si>
    <t>time/s</t>
    <phoneticPr fontId="1" type="noConversion"/>
  </si>
  <si>
    <t>time/s</t>
    <phoneticPr fontId="1" type="noConversion"/>
  </si>
  <si>
    <t>Average</t>
    <phoneticPr fontId="1" type="noConversion"/>
  </si>
  <si>
    <t>预估误差与实际完全一样</t>
    <phoneticPr fontId="1" type="noConversion"/>
  </si>
  <si>
    <t>面积与实际一致</t>
    <phoneticPr fontId="1" type="noConversion"/>
  </si>
  <si>
    <t>不一样</t>
    <phoneticPr fontId="1" type="noConversion"/>
  </si>
  <si>
    <t>面积</t>
    <phoneticPr fontId="1" type="noConversion"/>
  </si>
  <si>
    <t>不一样</t>
    <phoneticPr fontId="1" type="noConversion"/>
  </si>
  <si>
    <t>往上看2层</t>
    <phoneticPr fontId="1" type="noConversion"/>
  </si>
  <si>
    <t>running</t>
    <phoneticPr fontId="1" type="noConversion"/>
  </si>
  <si>
    <t>和之前的往上看两层程序结果是否一样</t>
    <phoneticPr fontId="1" type="noConversion"/>
  </si>
  <si>
    <t>time/s</t>
    <phoneticPr fontId="1" type="noConversion"/>
  </si>
  <si>
    <t>一样</t>
    <phoneticPr fontId="1" type="noConversion"/>
  </si>
  <si>
    <t>部分过程不一样</t>
    <phoneticPr fontId="1" type="noConversion"/>
  </si>
  <si>
    <t>runtime/s</t>
    <phoneticPr fontId="1" type="noConversion"/>
  </si>
  <si>
    <t>一样</t>
    <phoneticPr fontId="1" type="noConversion"/>
  </si>
  <si>
    <t>往上看无穷层时</t>
    <phoneticPr fontId="1" type="noConversion"/>
  </si>
  <si>
    <t>和之前的完全准确方法比较</t>
    <phoneticPr fontId="1" type="noConversion"/>
  </si>
  <si>
    <t>不一样</t>
    <phoneticPr fontId="1" type="noConversion"/>
  </si>
  <si>
    <t>一样</t>
    <phoneticPr fontId="1" type="noConversion"/>
  </si>
  <si>
    <t>matrix/all(%)</t>
    <phoneticPr fontId="1" type="noConversion"/>
  </si>
  <si>
    <t>error/all(%)</t>
    <phoneticPr fontId="1" type="noConversion"/>
  </si>
  <si>
    <t>往上看两层</t>
    <phoneticPr fontId="1" type="noConversion"/>
  </si>
  <si>
    <t>往上看四层</t>
    <phoneticPr fontId="1" type="noConversion"/>
  </si>
  <si>
    <t>往上看无限层</t>
    <phoneticPr fontId="1" type="noConversion"/>
  </si>
  <si>
    <t>往上看一层</t>
    <phoneticPr fontId="1" type="noConversion"/>
  </si>
  <si>
    <t>matrix/s</t>
    <phoneticPr fontId="1" type="noConversion"/>
  </si>
  <si>
    <t>error/s</t>
    <phoneticPr fontId="1" type="noConversion"/>
  </si>
  <si>
    <t>all/s</t>
    <phoneticPr fontId="1" type="noConversion"/>
  </si>
  <si>
    <t>往上看一层</t>
    <phoneticPr fontId="1" type="noConversion"/>
  </si>
  <si>
    <t>往上看两层</t>
    <phoneticPr fontId="1" type="noConversion"/>
  </si>
  <si>
    <t>往上看四层</t>
    <phoneticPr fontId="1" type="noConversion"/>
  </si>
  <si>
    <t>往上看无限层</t>
    <phoneticPr fontId="1" type="noConversion"/>
  </si>
  <si>
    <t>matrix node</t>
    <phoneticPr fontId="1" type="noConversion"/>
  </si>
  <si>
    <t>四层</t>
    <phoneticPr fontId="1" type="noConversion"/>
  </si>
  <si>
    <t>无限层</t>
    <phoneticPr fontId="1" type="noConversion"/>
  </si>
  <si>
    <t>error node</t>
    <phoneticPr fontId="1" type="noConversion"/>
  </si>
  <si>
    <t>往上看一层</t>
    <phoneticPr fontId="1" type="noConversion"/>
  </si>
  <si>
    <t>往上看两层</t>
    <phoneticPr fontId="1" type="noConversion"/>
  </si>
  <si>
    <t>往上看四层</t>
    <phoneticPr fontId="1" type="noConversion"/>
  </si>
  <si>
    <t>往上看无限层</t>
    <phoneticPr fontId="1" type="noConversion"/>
  </si>
  <si>
    <t>Our estimation</t>
    <phoneticPr fontId="1" type="noConversion"/>
  </si>
  <si>
    <t>Whole Simulation</t>
    <phoneticPr fontId="1" type="noConversion"/>
  </si>
  <si>
    <t>appro</t>
    <phoneticPr fontId="1" type="noConversion"/>
  </si>
  <si>
    <t>time/s</t>
    <phoneticPr fontId="1" type="noConversion"/>
  </si>
  <si>
    <t>time/s</t>
    <phoneticPr fontId="1" type="noConversion"/>
  </si>
  <si>
    <t>c880</t>
    <phoneticPr fontId="1" type="noConversion"/>
  </si>
  <si>
    <t>c1908</t>
    <phoneticPr fontId="1" type="noConversion"/>
  </si>
  <si>
    <t>ratio</t>
    <phoneticPr fontId="1" type="noConversion"/>
  </si>
  <si>
    <t>time</t>
    <phoneticPr fontId="1" type="noConversion"/>
  </si>
  <si>
    <t>average</t>
    <phoneticPr fontId="1" type="noConversion"/>
  </si>
  <si>
    <t>CLA32</t>
    <phoneticPr fontId="1" type="noConversion"/>
  </si>
  <si>
    <t>RCA32</t>
    <phoneticPr fontId="1" type="noConversion"/>
  </si>
  <si>
    <t>matric time/matric node</t>
    <phoneticPr fontId="1" type="noConversion"/>
  </si>
  <si>
    <t>area</t>
    <phoneticPr fontId="1" type="noConversion"/>
  </si>
  <si>
    <t>delay</t>
    <phoneticPr fontId="1" type="noConversion"/>
  </si>
  <si>
    <t>area</t>
    <phoneticPr fontId="1" type="noConversion"/>
  </si>
  <si>
    <t>delay</t>
    <phoneticPr fontId="1" type="noConversion"/>
  </si>
  <si>
    <t>使用ABC mapping</t>
    <phoneticPr fontId="1" type="noConversion"/>
  </si>
  <si>
    <t>这是用武祎师姐的方法处理后的芯片结果</t>
    <phoneticPr fontId="1" type="noConversion"/>
  </si>
  <si>
    <t>往上看无限层，原来方法</t>
    <phoneticPr fontId="1" type="noConversion"/>
  </si>
  <si>
    <t>往上看无限层，孟畅的方法</t>
    <phoneticPr fontId="1" type="noConversion"/>
  </si>
  <si>
    <t>往上看无穷层</t>
    <phoneticPr fontId="1" type="noConversion"/>
  </si>
  <si>
    <t>原来方法</t>
  </si>
  <si>
    <t>孟畅的方法</t>
    <phoneticPr fontId="1" type="noConversion"/>
  </si>
  <si>
    <t>准确</t>
    <phoneticPr fontId="1" type="noConversion"/>
  </si>
  <si>
    <t>不准确</t>
    <phoneticPr fontId="1" type="noConversion"/>
  </si>
  <si>
    <t>准确</t>
    <phoneticPr fontId="1" type="noConversion"/>
  </si>
  <si>
    <t>往上看2层，原来方法</t>
    <phoneticPr fontId="1" type="noConversion"/>
  </si>
  <si>
    <t>往上看2层，孟畅的方法</t>
    <phoneticPr fontId="1" type="noConversion"/>
  </si>
  <si>
    <t>circuit</t>
    <phoneticPr fontId="1" type="noConversion"/>
  </si>
  <si>
    <t>往上看两层</t>
    <phoneticPr fontId="1" type="noConversion"/>
  </si>
  <si>
    <t>与往上看无限层不一样，因为往上看两层对466这个节点的误差估计有问题，导致其没有选择这个当前最优点，反而跳出了局部最优</t>
    <phoneticPr fontId="1" type="noConversion"/>
  </si>
  <si>
    <t>误差估计</t>
    <phoneticPr fontId="1" type="noConversion"/>
  </si>
  <si>
    <t>不准</t>
    <phoneticPr fontId="1" type="noConversion"/>
  </si>
  <si>
    <t>准确</t>
    <phoneticPr fontId="1" type="noConversion"/>
  </si>
  <si>
    <t>表面准确，实际不准确</t>
    <phoneticPr fontId="1" type="noConversion"/>
  </si>
  <si>
    <t>往上看两层，原来方法</t>
    <phoneticPr fontId="1" type="noConversion"/>
  </si>
  <si>
    <t># iteration</t>
    <phoneticPr fontId="1" type="noConversion"/>
  </si>
  <si>
    <t># AT</t>
    <phoneticPr fontId="1" type="noConversion"/>
  </si>
  <si>
    <t>#acc estimation</t>
    <phoneticPr fontId="1" type="noConversion"/>
  </si>
  <si>
    <t>往上看两层，孟畅方法</t>
    <phoneticPr fontId="1" type="noConversion"/>
  </si>
  <si>
    <t>acc rate</t>
    <phoneticPr fontId="1" type="noConversion"/>
  </si>
  <si>
    <t>rca32</t>
    <phoneticPr fontId="1" type="noConversion"/>
  </si>
  <si>
    <t>往上看2层，新统一方法</t>
    <phoneticPr fontId="1" type="noConversion"/>
  </si>
  <si>
    <t>新统一方法</t>
    <phoneticPr fontId="1" type="noConversion"/>
  </si>
  <si>
    <t>往上看两层，新统一方法</t>
    <phoneticPr fontId="1" type="noConversion"/>
  </si>
  <si>
    <t>acc rate</t>
    <phoneticPr fontId="1" type="noConversion"/>
  </si>
  <si>
    <t>For AEM</t>
    <phoneticPr fontId="1" type="noConversion"/>
  </si>
  <si>
    <t>cla32</t>
    <phoneticPr fontId="1" type="noConversion"/>
  </si>
  <si>
    <t>rca32</t>
    <phoneticPr fontId="1" type="noConversion"/>
  </si>
  <si>
    <t>For ER</t>
    <phoneticPr fontId="1" type="noConversion"/>
  </si>
  <si>
    <t>0.1% AEM</t>
    <phoneticPr fontId="1" type="noConversion"/>
  </si>
  <si>
    <t>ksa32</t>
    <phoneticPr fontId="1" type="noConversion"/>
  </si>
  <si>
    <t>mul8</t>
    <phoneticPr fontId="1" type="noConversion"/>
  </si>
  <si>
    <t>wtm8</t>
    <phoneticPr fontId="1" type="noConversion"/>
  </si>
  <si>
    <t>1%相对误差限内准确率</t>
    <phoneticPr fontId="1" type="noConversion"/>
  </si>
  <si>
    <t>最新结果</t>
    <phoneticPr fontId="1" type="noConversion"/>
  </si>
  <si>
    <t>往上看一层</t>
    <phoneticPr fontId="1" type="noConversion"/>
  </si>
  <si>
    <t>往上看一层</t>
    <phoneticPr fontId="1" type="noConversion"/>
  </si>
  <si>
    <t>Full Simulation</t>
    <phoneticPr fontId="1" type="noConversion"/>
  </si>
  <si>
    <t>往上无限层</t>
    <phoneticPr fontId="1" type="noConversion"/>
  </si>
  <si>
    <t>time/s</t>
    <phoneticPr fontId="1" type="noConversion"/>
  </si>
  <si>
    <t>time/s</t>
    <phoneticPr fontId="1" type="noConversion"/>
  </si>
  <si>
    <t>Here time is the runtime per approximation</t>
    <phoneticPr fontId="1" type="noConversion"/>
  </si>
  <si>
    <t>c880</t>
    <phoneticPr fontId="1" type="noConversion"/>
  </si>
  <si>
    <t>error rate</t>
    <phoneticPr fontId="1" type="noConversion"/>
  </si>
  <si>
    <t>threshold</t>
    <phoneticPr fontId="1" type="noConversion"/>
  </si>
  <si>
    <t>original</t>
    <phoneticPr fontId="1" type="noConversion"/>
  </si>
  <si>
    <t>appro</t>
    <phoneticPr fontId="1" type="noConversion"/>
  </si>
  <si>
    <t>ratio</t>
    <phoneticPr fontId="1" type="noConversion"/>
  </si>
  <si>
    <t>delay</t>
    <phoneticPr fontId="1" type="noConversion"/>
  </si>
  <si>
    <t>area*delay</t>
    <phoneticPr fontId="1" type="noConversion"/>
  </si>
  <si>
    <t>area*delay ratio</t>
    <phoneticPr fontId="1" type="noConversion"/>
  </si>
  <si>
    <t>time/s</t>
    <phoneticPr fontId="1" type="noConversion"/>
  </si>
  <si>
    <t>c1908</t>
    <phoneticPr fontId="1" type="noConversion"/>
  </si>
  <si>
    <t>c2670</t>
    <phoneticPr fontId="1" type="noConversion"/>
  </si>
  <si>
    <t>c3540</t>
    <phoneticPr fontId="1" type="noConversion"/>
  </si>
  <si>
    <t>c5315</t>
    <phoneticPr fontId="1" type="noConversion"/>
  </si>
  <si>
    <t>c7552</t>
    <phoneticPr fontId="1" type="noConversion"/>
  </si>
  <si>
    <t>alu4</t>
    <phoneticPr fontId="1" type="noConversion"/>
  </si>
  <si>
    <t>RCA32</t>
    <phoneticPr fontId="1" type="noConversion"/>
  </si>
  <si>
    <t>CLA32</t>
    <phoneticPr fontId="1" type="noConversion"/>
  </si>
  <si>
    <t>KSA32</t>
    <phoneticPr fontId="1" type="noConversion"/>
  </si>
  <si>
    <t>MUL8</t>
    <phoneticPr fontId="1" type="noConversion"/>
  </si>
  <si>
    <t>WTM8</t>
    <phoneticPr fontId="1" type="noConversion"/>
  </si>
  <si>
    <t>ER</t>
    <phoneticPr fontId="1" type="noConversion"/>
  </si>
  <si>
    <t>相比于DAC时结果，红字标出比其好的，蓝字标出比其差的</t>
    <phoneticPr fontId="1" type="noConversion"/>
  </si>
  <si>
    <t>Average Area Ratio</t>
    <phoneticPr fontId="1" type="noConversion"/>
  </si>
  <si>
    <t>Wu's</t>
    <phoneticPr fontId="1" type="noConversion"/>
  </si>
  <si>
    <t>Our</t>
    <phoneticPr fontId="1" type="noConversion"/>
  </si>
  <si>
    <t>SASIMI</t>
    <phoneticPr fontId="1" type="noConversion"/>
  </si>
  <si>
    <t>Previous Our</t>
    <phoneticPr fontId="1" type="noConversion"/>
  </si>
  <si>
    <t>Arithmean</t>
    <phoneticPr fontId="1" type="noConversion"/>
  </si>
  <si>
    <t>RCA32</t>
  </si>
  <si>
    <t>没有用我的方法而是用SASIMI估计误差的方法时</t>
  </si>
  <si>
    <t>SASIMI</t>
  </si>
  <si>
    <t>threshold</t>
  </si>
  <si>
    <t>rate %</t>
  </si>
  <si>
    <t>original</t>
  </si>
  <si>
    <t>appro</t>
  </si>
  <si>
    <t>ratio</t>
  </si>
  <si>
    <t>error rate</t>
  </si>
  <si>
    <t>appro ratio</t>
  </si>
  <si>
    <t>CLA32</t>
  </si>
  <si>
    <t>KSA32</t>
  </si>
  <si>
    <t>MUL8</t>
  </si>
  <si>
    <t>WTM8</t>
  </si>
  <si>
    <t>Average Area Ratio</t>
    <phoneticPr fontId="1" type="noConversion"/>
  </si>
  <si>
    <t>SASIMI</t>
    <phoneticPr fontId="1" type="noConversion"/>
  </si>
  <si>
    <t>Our</t>
    <phoneticPr fontId="1" type="noConversion"/>
  </si>
  <si>
    <t>Previous Our</t>
    <phoneticPr fontId="1" type="noConversion"/>
  </si>
  <si>
    <t>l=1</t>
    <phoneticPr fontId="1" type="noConversion"/>
  </si>
  <si>
    <t>l=2</t>
    <phoneticPr fontId="1" type="noConversion"/>
  </si>
  <si>
    <t>c2670</t>
    <phoneticPr fontId="1" type="noConversion"/>
  </si>
  <si>
    <t>ER diff</t>
    <phoneticPr fontId="1" type="noConversion"/>
  </si>
  <si>
    <t>l=4</t>
    <phoneticPr fontId="1" type="noConversion"/>
  </si>
  <si>
    <t>l=inf</t>
    <phoneticPr fontId="1" type="noConversion"/>
  </si>
  <si>
    <t>ER</t>
    <phoneticPr fontId="1" type="noConversion"/>
  </si>
  <si>
    <t>CPM rate</t>
    <phoneticPr fontId="1" type="noConversion"/>
  </si>
  <si>
    <t>Wu's with our method</t>
    <phoneticPr fontId="1" type="noConversion"/>
  </si>
  <si>
    <t>Arithmean</t>
  </si>
  <si>
    <t>SASIMI</t>
    <phoneticPr fontId="1" type="noConversion"/>
  </si>
  <si>
    <t>Wu's</t>
    <phoneticPr fontId="1" type="noConversion"/>
  </si>
  <si>
    <t>Our</t>
    <phoneticPr fontId="1" type="noConversion"/>
  </si>
  <si>
    <t>area rt</t>
    <phoneticPr fontId="1" type="noConversion"/>
  </si>
  <si>
    <t>delay</t>
    <phoneticPr fontId="1" type="noConversion"/>
  </si>
  <si>
    <t>l=1</t>
    <phoneticPr fontId="1" type="noConversion"/>
  </si>
  <si>
    <t>Average</t>
    <phoneticPr fontId="1" type="noConversion"/>
  </si>
  <si>
    <t>acc rate</t>
    <phoneticPr fontId="1" type="noConversion"/>
  </si>
  <si>
    <t>ER diff</t>
    <phoneticPr fontId="1" type="noConversion"/>
  </si>
  <si>
    <t>l=2</t>
    <phoneticPr fontId="1" type="noConversion"/>
  </si>
  <si>
    <t>l=4</t>
    <phoneticPr fontId="1" type="noConversion"/>
  </si>
  <si>
    <t>l=inf</t>
    <phoneticPr fontId="1" type="noConversion"/>
  </si>
  <si>
    <t>c880</t>
    <phoneticPr fontId="1" type="noConversion"/>
  </si>
  <si>
    <t>c1908</t>
    <phoneticPr fontId="1" type="noConversion"/>
  </si>
  <si>
    <t>c2670</t>
    <phoneticPr fontId="1" type="noConversion"/>
  </si>
  <si>
    <t>RCA32</t>
    <phoneticPr fontId="1" type="noConversion"/>
  </si>
  <si>
    <t>CLA32</t>
    <phoneticPr fontId="1" type="noConversion"/>
  </si>
  <si>
    <t>KSA32</t>
    <phoneticPr fontId="1" type="noConversion"/>
  </si>
  <si>
    <t>l=inf</t>
    <phoneticPr fontId="1" type="noConversion"/>
  </si>
  <si>
    <t>Actual ER</t>
    <phoneticPr fontId="1" type="noConversion"/>
  </si>
  <si>
    <t>Actual AEM rate</t>
    <phoneticPr fontId="1" type="noConversion"/>
  </si>
  <si>
    <t>Actual AEM</t>
    <phoneticPr fontId="1" type="noConversion"/>
  </si>
  <si>
    <t>time rate</t>
    <phoneticPr fontId="1" type="noConversion"/>
  </si>
  <si>
    <t>l=1</t>
    <phoneticPr fontId="1" type="noConversion"/>
  </si>
  <si>
    <t>l=2</t>
    <phoneticPr fontId="1" type="noConversion"/>
  </si>
  <si>
    <t>l=4</t>
    <phoneticPr fontId="1" type="noConversion"/>
  </si>
  <si>
    <t>l=inf</t>
    <phoneticPr fontId="1" type="noConversion"/>
  </si>
  <si>
    <t>CPM rate</t>
    <phoneticPr fontId="1" type="noConversion"/>
  </si>
  <si>
    <t>Average area ratio</t>
    <phoneticPr fontId="1" type="noConversion"/>
  </si>
  <si>
    <t>SASIMI</t>
    <phoneticPr fontId="1" type="noConversion"/>
  </si>
  <si>
    <t>Modified</t>
    <phoneticPr fontId="1" type="noConversion"/>
  </si>
  <si>
    <t>Delay</t>
    <phoneticPr fontId="1" type="noConversion"/>
  </si>
  <si>
    <t>Original</t>
    <phoneticPr fontId="1" type="noConversion"/>
  </si>
  <si>
    <t>Actual AEM rate(%)</t>
    <phoneticPr fontId="1" type="noConversion"/>
  </si>
  <si>
    <t>c7752</t>
    <phoneticPr fontId="1" type="noConversion"/>
  </si>
  <si>
    <t>ER</t>
    <phoneticPr fontId="1" type="noConversion"/>
  </si>
  <si>
    <t>Area</t>
    <phoneticPr fontId="1" type="noConversion"/>
  </si>
  <si>
    <t>Area rate</t>
    <phoneticPr fontId="1" type="noConversion"/>
  </si>
  <si>
    <t>Original area</t>
    <phoneticPr fontId="1" type="noConversion"/>
  </si>
  <si>
    <t>c880</t>
    <phoneticPr fontId="1" type="noConversion"/>
  </si>
  <si>
    <t>c2680</t>
    <phoneticPr fontId="1" type="noConversion"/>
  </si>
  <si>
    <t>RCA32</t>
    <phoneticPr fontId="1" type="noConversion"/>
  </si>
  <si>
    <t>iteration</t>
    <phoneticPr fontId="1" type="noConversion"/>
  </si>
  <si>
    <t>EER</t>
    <phoneticPr fontId="1" type="noConversion"/>
  </si>
  <si>
    <t>SER</t>
    <phoneticPr fontId="1" type="noConversion"/>
  </si>
  <si>
    <t>CLA32</t>
    <phoneticPr fontId="1" type="noConversion"/>
  </si>
  <si>
    <t>Delay Ratio</t>
    <phoneticPr fontId="1" type="noConversion"/>
  </si>
  <si>
    <t>Average Delay</t>
    <phoneticPr fontId="1" type="noConversion"/>
  </si>
  <si>
    <t>Wu</t>
    <phoneticPr fontId="1" type="noConversion"/>
  </si>
  <si>
    <t>Modified</t>
    <phoneticPr fontId="1" type="noConversion"/>
  </si>
  <si>
    <t>Average literal ratio</t>
    <phoneticPr fontId="1" type="noConversion"/>
  </si>
  <si>
    <t>Average Area ratio</t>
    <phoneticPr fontId="1" type="noConversion"/>
  </si>
  <si>
    <t>Average Delay ratio</t>
    <phoneticPr fontId="1" type="noConversion"/>
  </si>
  <si>
    <t>Original Delay</t>
    <phoneticPr fontId="1" type="noConversion"/>
  </si>
  <si>
    <t>Original Literal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</si>
</sst>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_ "/>
    <numFmt numFmtId="177" formatCode="0_ "/>
    <numFmt numFmtId="178" formatCode="0.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0070C0"/>
      <name val="宋体"/>
      <family val="2"/>
      <scheme val="minor"/>
    </font>
    <font>
      <sz val="11"/>
      <color rgb="FF00B0F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132">
    <xf numFmtId="0" fontId="0" fillId="0" borderId="0" xfId="0"/>
    <xf numFmtId="9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176" fontId="4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6" fontId="0" fillId="0" borderId="0" xfId="0" applyNumberFormat="1"/>
    <xf numFmtId="0" fontId="0" fillId="0" borderId="1" xfId="0" applyBorder="1" applyAlignment="1">
      <alignment horizontal="center"/>
    </xf>
    <xf numFmtId="10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78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0" xfId="0" applyNumberFormat="1" applyAlignment="1">
      <alignment horizontal="center"/>
    </xf>
    <xf numFmtId="49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178" fontId="2" fillId="0" borderId="0" xfId="0" applyNumberFormat="1" applyFont="1" applyBorder="1" applyAlignment="1">
      <alignment horizontal="center"/>
    </xf>
    <xf numFmtId="0" fontId="0" fillId="0" borderId="0" xfId="0" applyBorder="1"/>
    <xf numFmtId="0" fontId="0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76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0" borderId="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0" fontId="8" fillId="0" borderId="0" xfId="1" applyNumberFormat="1" applyFont="1" applyAlignment="1">
      <alignment horizontal="center"/>
    </xf>
    <xf numFmtId="10" fontId="8" fillId="0" borderId="0" xfId="1" applyNumberFormat="1" applyFont="1" applyAlignment="1">
      <alignment horizontal="center"/>
    </xf>
    <xf numFmtId="4" fontId="8" fillId="0" borderId="0" xfId="1" applyNumberFormat="1" applyFont="1" applyAlignment="1">
      <alignment horizontal="center"/>
    </xf>
    <xf numFmtId="4" fontId="8" fillId="0" borderId="1" xfId="1" applyNumberFormat="1" applyFont="1" applyBorder="1" applyAlignment="1">
      <alignment horizontal="center"/>
    </xf>
    <xf numFmtId="4" fontId="8" fillId="0" borderId="0" xfId="1" applyNumberFormat="1" applyFont="1" applyAlignment="1">
      <alignment horizontal="center"/>
    </xf>
    <xf numFmtId="176" fontId="8" fillId="0" borderId="1" xfId="1" applyNumberFormat="1" applyFont="1" applyBorder="1" applyAlignment="1">
      <alignment horizontal="center"/>
    </xf>
    <xf numFmtId="176" fontId="9" fillId="0" borderId="1" xfId="1" applyNumberFormat="1" applyFont="1" applyBorder="1" applyAlignment="1">
      <alignment horizontal="center"/>
    </xf>
    <xf numFmtId="176" fontId="1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原方法数据!$B$275</c:f>
              <c:strCache>
                <c:ptCount val="1"/>
                <c:pt idx="0">
                  <c:v>往上看一层</c:v>
                </c:pt>
              </c:strCache>
            </c:strRef>
          </c:tx>
          <c:invertIfNegative val="0"/>
          <c:cat>
            <c:strRef>
              <c:f>原方法数据!$A$277:$A$288</c:f>
              <c:strCache>
                <c:ptCount val="12"/>
                <c:pt idx="0">
                  <c:v>c880</c:v>
                </c:pt>
                <c:pt idx="1">
                  <c:v>c1908</c:v>
                </c:pt>
                <c:pt idx="2">
                  <c:v>c2670</c:v>
                </c:pt>
                <c:pt idx="3">
                  <c:v>c3540</c:v>
                </c:pt>
                <c:pt idx="4">
                  <c:v>c5315</c:v>
                </c:pt>
                <c:pt idx="5">
                  <c:v>c7552</c:v>
                </c:pt>
                <c:pt idx="6">
                  <c:v>alu4</c:v>
                </c:pt>
                <c:pt idx="7">
                  <c:v>RCA32</c:v>
                </c:pt>
                <c:pt idx="8">
                  <c:v>CLA32</c:v>
                </c:pt>
                <c:pt idx="9">
                  <c:v>KSA32</c:v>
                </c:pt>
                <c:pt idx="10">
                  <c:v>MUL8</c:v>
                </c:pt>
                <c:pt idx="11">
                  <c:v>WTM8</c:v>
                </c:pt>
              </c:strCache>
            </c:strRef>
          </c:cat>
          <c:val>
            <c:numRef>
              <c:f>原方法数据!$B$277:$B$288</c:f>
              <c:numCache>
                <c:formatCode>General</c:formatCode>
                <c:ptCount val="12"/>
                <c:pt idx="0">
                  <c:v>10</c:v>
                </c:pt>
                <c:pt idx="1">
                  <c:v>37</c:v>
                </c:pt>
                <c:pt idx="2">
                  <c:v>156</c:v>
                </c:pt>
                <c:pt idx="3">
                  <c:v>131</c:v>
                </c:pt>
                <c:pt idx="4">
                  <c:v>338</c:v>
                </c:pt>
                <c:pt idx="5">
                  <c:v>440</c:v>
                </c:pt>
                <c:pt idx="6">
                  <c:v>880</c:v>
                </c:pt>
                <c:pt idx="7">
                  <c:v>7</c:v>
                </c:pt>
                <c:pt idx="8">
                  <c:v>102</c:v>
                </c:pt>
                <c:pt idx="9">
                  <c:v>181</c:v>
                </c:pt>
                <c:pt idx="10">
                  <c:v>58</c:v>
                </c:pt>
                <c:pt idx="11">
                  <c:v>76</c:v>
                </c:pt>
              </c:numCache>
            </c:numRef>
          </c:val>
        </c:ser>
        <c:ser>
          <c:idx val="1"/>
          <c:order val="1"/>
          <c:tx>
            <c:strRef>
              <c:f>原方法数据!$G$275</c:f>
              <c:strCache>
                <c:ptCount val="1"/>
                <c:pt idx="0">
                  <c:v>往上看两层</c:v>
                </c:pt>
              </c:strCache>
            </c:strRef>
          </c:tx>
          <c:invertIfNegative val="0"/>
          <c:cat>
            <c:strRef>
              <c:f>原方法数据!$A$277:$A$288</c:f>
              <c:strCache>
                <c:ptCount val="12"/>
                <c:pt idx="0">
                  <c:v>c880</c:v>
                </c:pt>
                <c:pt idx="1">
                  <c:v>c1908</c:v>
                </c:pt>
                <c:pt idx="2">
                  <c:v>c2670</c:v>
                </c:pt>
                <c:pt idx="3">
                  <c:v>c3540</c:v>
                </c:pt>
                <c:pt idx="4">
                  <c:v>c5315</c:v>
                </c:pt>
                <c:pt idx="5">
                  <c:v>c7552</c:v>
                </c:pt>
                <c:pt idx="6">
                  <c:v>alu4</c:v>
                </c:pt>
                <c:pt idx="7">
                  <c:v>RCA32</c:v>
                </c:pt>
                <c:pt idx="8">
                  <c:v>CLA32</c:v>
                </c:pt>
                <c:pt idx="9">
                  <c:v>KSA32</c:v>
                </c:pt>
                <c:pt idx="10">
                  <c:v>MUL8</c:v>
                </c:pt>
                <c:pt idx="11">
                  <c:v>WTM8</c:v>
                </c:pt>
              </c:strCache>
            </c:strRef>
          </c:cat>
          <c:val>
            <c:numRef>
              <c:f>原方法数据!$G$277:$G$288</c:f>
              <c:numCache>
                <c:formatCode>General</c:formatCode>
                <c:ptCount val="12"/>
                <c:pt idx="0">
                  <c:v>16</c:v>
                </c:pt>
                <c:pt idx="1">
                  <c:v>69</c:v>
                </c:pt>
                <c:pt idx="2">
                  <c:v>250</c:v>
                </c:pt>
                <c:pt idx="3">
                  <c:v>222</c:v>
                </c:pt>
                <c:pt idx="4">
                  <c:v>531</c:v>
                </c:pt>
                <c:pt idx="5">
                  <c:v>863</c:v>
                </c:pt>
                <c:pt idx="6">
                  <c:v>1291</c:v>
                </c:pt>
                <c:pt idx="7">
                  <c:v>8</c:v>
                </c:pt>
                <c:pt idx="8">
                  <c:v>175</c:v>
                </c:pt>
                <c:pt idx="9">
                  <c:v>269</c:v>
                </c:pt>
                <c:pt idx="10">
                  <c:v>104</c:v>
                </c:pt>
                <c:pt idx="11">
                  <c:v>138</c:v>
                </c:pt>
              </c:numCache>
            </c:numRef>
          </c:val>
        </c:ser>
        <c:ser>
          <c:idx val="2"/>
          <c:order val="2"/>
          <c:tx>
            <c:strRef>
              <c:f>原方法数据!$L$275</c:f>
              <c:strCache>
                <c:ptCount val="1"/>
                <c:pt idx="0">
                  <c:v>往上看四层</c:v>
                </c:pt>
              </c:strCache>
            </c:strRef>
          </c:tx>
          <c:invertIfNegative val="0"/>
          <c:cat>
            <c:strRef>
              <c:f>原方法数据!$A$277:$A$288</c:f>
              <c:strCache>
                <c:ptCount val="12"/>
                <c:pt idx="0">
                  <c:v>c880</c:v>
                </c:pt>
                <c:pt idx="1">
                  <c:v>c1908</c:v>
                </c:pt>
                <c:pt idx="2">
                  <c:v>c2670</c:v>
                </c:pt>
                <c:pt idx="3">
                  <c:v>c3540</c:v>
                </c:pt>
                <c:pt idx="4">
                  <c:v>c5315</c:v>
                </c:pt>
                <c:pt idx="5">
                  <c:v>c7552</c:v>
                </c:pt>
                <c:pt idx="6">
                  <c:v>alu4</c:v>
                </c:pt>
                <c:pt idx="7">
                  <c:v>RCA32</c:v>
                </c:pt>
                <c:pt idx="8">
                  <c:v>CLA32</c:v>
                </c:pt>
                <c:pt idx="9">
                  <c:v>KSA32</c:v>
                </c:pt>
                <c:pt idx="10">
                  <c:v>MUL8</c:v>
                </c:pt>
                <c:pt idx="11">
                  <c:v>WTM8</c:v>
                </c:pt>
              </c:strCache>
            </c:strRef>
          </c:cat>
          <c:val>
            <c:numRef>
              <c:f>原方法数据!$L$277:$L$288</c:f>
              <c:numCache>
                <c:formatCode>General</c:formatCode>
                <c:ptCount val="12"/>
                <c:pt idx="0">
                  <c:v>57</c:v>
                </c:pt>
                <c:pt idx="1">
                  <c:v>274</c:v>
                </c:pt>
                <c:pt idx="2">
                  <c:v>740</c:v>
                </c:pt>
                <c:pt idx="3">
                  <c:v>1077</c:v>
                </c:pt>
                <c:pt idx="4">
                  <c:v>1404</c:v>
                </c:pt>
                <c:pt idx="5">
                  <c:v>2052</c:v>
                </c:pt>
                <c:pt idx="6">
                  <c:v>3409</c:v>
                </c:pt>
                <c:pt idx="7">
                  <c:v>25</c:v>
                </c:pt>
                <c:pt idx="8">
                  <c:v>569</c:v>
                </c:pt>
                <c:pt idx="9">
                  <c:v>1065</c:v>
                </c:pt>
                <c:pt idx="10">
                  <c:v>370</c:v>
                </c:pt>
                <c:pt idx="11">
                  <c:v>406</c:v>
                </c:pt>
              </c:numCache>
            </c:numRef>
          </c:val>
        </c:ser>
        <c:ser>
          <c:idx val="3"/>
          <c:order val="3"/>
          <c:tx>
            <c:strRef>
              <c:f>原方法数据!$Q$275</c:f>
              <c:strCache>
                <c:ptCount val="1"/>
                <c:pt idx="0">
                  <c:v>往上看无限层</c:v>
                </c:pt>
              </c:strCache>
            </c:strRef>
          </c:tx>
          <c:invertIfNegative val="0"/>
          <c:cat>
            <c:strRef>
              <c:f>原方法数据!$A$277:$A$288</c:f>
              <c:strCache>
                <c:ptCount val="12"/>
                <c:pt idx="0">
                  <c:v>c880</c:v>
                </c:pt>
                <c:pt idx="1">
                  <c:v>c1908</c:v>
                </c:pt>
                <c:pt idx="2">
                  <c:v>c2670</c:v>
                </c:pt>
                <c:pt idx="3">
                  <c:v>c3540</c:v>
                </c:pt>
                <c:pt idx="4">
                  <c:v>c5315</c:v>
                </c:pt>
                <c:pt idx="5">
                  <c:v>c7552</c:v>
                </c:pt>
                <c:pt idx="6">
                  <c:v>alu4</c:v>
                </c:pt>
                <c:pt idx="7">
                  <c:v>RCA32</c:v>
                </c:pt>
                <c:pt idx="8">
                  <c:v>CLA32</c:v>
                </c:pt>
                <c:pt idx="9">
                  <c:v>KSA32</c:v>
                </c:pt>
                <c:pt idx="10">
                  <c:v>MUL8</c:v>
                </c:pt>
                <c:pt idx="11">
                  <c:v>WTM8</c:v>
                </c:pt>
              </c:strCache>
            </c:strRef>
          </c:cat>
          <c:val>
            <c:numRef>
              <c:f>原方法数据!$Q$277:$Q$288</c:f>
              <c:numCache>
                <c:formatCode>General</c:formatCode>
                <c:ptCount val="12"/>
                <c:pt idx="0">
                  <c:v>118</c:v>
                </c:pt>
                <c:pt idx="1">
                  <c:v>1566</c:v>
                </c:pt>
                <c:pt idx="2">
                  <c:v>1380</c:v>
                </c:pt>
                <c:pt idx="3">
                  <c:v>4456</c:v>
                </c:pt>
                <c:pt idx="4">
                  <c:v>3716</c:v>
                </c:pt>
                <c:pt idx="5">
                  <c:v>7167</c:v>
                </c:pt>
                <c:pt idx="6">
                  <c:v>6424</c:v>
                </c:pt>
                <c:pt idx="7">
                  <c:v>101</c:v>
                </c:pt>
                <c:pt idx="8">
                  <c:v>2017</c:v>
                </c:pt>
                <c:pt idx="9">
                  <c:v>3248</c:v>
                </c:pt>
                <c:pt idx="10">
                  <c:v>1501</c:v>
                </c:pt>
                <c:pt idx="11">
                  <c:v>2044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445312"/>
        <c:axId val="130446848"/>
      </c:barChart>
      <c:catAx>
        <c:axId val="13044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0446848"/>
        <c:crosses val="autoZero"/>
        <c:auto val="1"/>
        <c:lblAlgn val="ctr"/>
        <c:lblOffset val="100"/>
        <c:noMultiLvlLbl val="0"/>
      </c:catAx>
      <c:valAx>
        <c:axId val="13044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44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原方法数据!$B$275</c:f>
              <c:strCache>
                <c:ptCount val="1"/>
                <c:pt idx="0">
                  <c:v>往上看一层</c:v>
                </c:pt>
              </c:strCache>
            </c:strRef>
          </c:tx>
          <c:invertIfNegative val="0"/>
          <c:cat>
            <c:strRef>
              <c:f>原方法数据!$A$277:$A$288</c:f>
              <c:strCache>
                <c:ptCount val="12"/>
                <c:pt idx="0">
                  <c:v>c880</c:v>
                </c:pt>
                <c:pt idx="1">
                  <c:v>c1908</c:v>
                </c:pt>
                <c:pt idx="2">
                  <c:v>c2670</c:v>
                </c:pt>
                <c:pt idx="3">
                  <c:v>c3540</c:v>
                </c:pt>
                <c:pt idx="4">
                  <c:v>c5315</c:v>
                </c:pt>
                <c:pt idx="5">
                  <c:v>c7552</c:v>
                </c:pt>
                <c:pt idx="6">
                  <c:v>alu4</c:v>
                </c:pt>
                <c:pt idx="7">
                  <c:v>RCA32</c:v>
                </c:pt>
                <c:pt idx="8">
                  <c:v>CLA32</c:v>
                </c:pt>
                <c:pt idx="9">
                  <c:v>KSA32</c:v>
                </c:pt>
                <c:pt idx="10">
                  <c:v>MUL8</c:v>
                </c:pt>
                <c:pt idx="11">
                  <c:v>WTM8</c:v>
                </c:pt>
              </c:strCache>
            </c:strRef>
          </c:cat>
          <c:val>
            <c:numRef>
              <c:f>原方法数据!$C$277:$C$288</c:f>
              <c:numCache>
                <c:formatCode>General</c:formatCode>
                <c:ptCount val="12"/>
                <c:pt idx="0">
                  <c:v>171</c:v>
                </c:pt>
                <c:pt idx="1">
                  <c:v>806</c:v>
                </c:pt>
                <c:pt idx="2">
                  <c:v>2846</c:v>
                </c:pt>
                <c:pt idx="3">
                  <c:v>5173</c:v>
                </c:pt>
                <c:pt idx="4">
                  <c:v>11131</c:v>
                </c:pt>
                <c:pt idx="5">
                  <c:v>33737</c:v>
                </c:pt>
                <c:pt idx="6">
                  <c:v>42415</c:v>
                </c:pt>
                <c:pt idx="7">
                  <c:v>104</c:v>
                </c:pt>
                <c:pt idx="8">
                  <c:v>1642</c:v>
                </c:pt>
                <c:pt idx="9">
                  <c:v>3283</c:v>
                </c:pt>
                <c:pt idx="10">
                  <c:v>1880</c:v>
                </c:pt>
                <c:pt idx="11">
                  <c:v>3171</c:v>
                </c:pt>
              </c:numCache>
            </c:numRef>
          </c:val>
        </c:ser>
        <c:ser>
          <c:idx val="1"/>
          <c:order val="1"/>
          <c:tx>
            <c:strRef>
              <c:f>原方法数据!$G$275</c:f>
              <c:strCache>
                <c:ptCount val="1"/>
                <c:pt idx="0">
                  <c:v>往上看两层</c:v>
                </c:pt>
              </c:strCache>
            </c:strRef>
          </c:tx>
          <c:invertIfNegative val="0"/>
          <c:cat>
            <c:strRef>
              <c:f>原方法数据!$A$277:$A$288</c:f>
              <c:strCache>
                <c:ptCount val="12"/>
                <c:pt idx="0">
                  <c:v>c880</c:v>
                </c:pt>
                <c:pt idx="1">
                  <c:v>c1908</c:v>
                </c:pt>
                <c:pt idx="2">
                  <c:v>c2670</c:v>
                </c:pt>
                <c:pt idx="3">
                  <c:v>c3540</c:v>
                </c:pt>
                <c:pt idx="4">
                  <c:v>c5315</c:v>
                </c:pt>
                <c:pt idx="5">
                  <c:v>c7552</c:v>
                </c:pt>
                <c:pt idx="6">
                  <c:v>alu4</c:v>
                </c:pt>
                <c:pt idx="7">
                  <c:v>RCA32</c:v>
                </c:pt>
                <c:pt idx="8">
                  <c:v>CLA32</c:v>
                </c:pt>
                <c:pt idx="9">
                  <c:v>KSA32</c:v>
                </c:pt>
                <c:pt idx="10">
                  <c:v>MUL8</c:v>
                </c:pt>
                <c:pt idx="11">
                  <c:v>WTM8</c:v>
                </c:pt>
              </c:strCache>
            </c:strRef>
          </c:cat>
          <c:val>
            <c:numRef>
              <c:f>原方法数据!$H$277:$H$288</c:f>
              <c:numCache>
                <c:formatCode>General</c:formatCode>
                <c:ptCount val="12"/>
                <c:pt idx="0">
                  <c:v>168</c:v>
                </c:pt>
                <c:pt idx="1">
                  <c:v>809</c:v>
                </c:pt>
                <c:pt idx="2">
                  <c:v>2822</c:v>
                </c:pt>
                <c:pt idx="3">
                  <c:v>5128</c:v>
                </c:pt>
                <c:pt idx="4">
                  <c:v>11152</c:v>
                </c:pt>
                <c:pt idx="5">
                  <c:v>33660</c:v>
                </c:pt>
                <c:pt idx="6">
                  <c:v>42415</c:v>
                </c:pt>
                <c:pt idx="7">
                  <c:v>104</c:v>
                </c:pt>
                <c:pt idx="8">
                  <c:v>1643</c:v>
                </c:pt>
                <c:pt idx="9">
                  <c:v>3289</c:v>
                </c:pt>
                <c:pt idx="10">
                  <c:v>1876</c:v>
                </c:pt>
                <c:pt idx="11">
                  <c:v>3134</c:v>
                </c:pt>
              </c:numCache>
            </c:numRef>
          </c:val>
        </c:ser>
        <c:ser>
          <c:idx val="2"/>
          <c:order val="2"/>
          <c:tx>
            <c:strRef>
              <c:f>原方法数据!$L$275</c:f>
              <c:strCache>
                <c:ptCount val="1"/>
                <c:pt idx="0">
                  <c:v>往上看四层</c:v>
                </c:pt>
              </c:strCache>
            </c:strRef>
          </c:tx>
          <c:invertIfNegative val="0"/>
          <c:cat>
            <c:strRef>
              <c:f>原方法数据!$A$277:$A$288</c:f>
              <c:strCache>
                <c:ptCount val="12"/>
                <c:pt idx="0">
                  <c:v>c880</c:v>
                </c:pt>
                <c:pt idx="1">
                  <c:v>c1908</c:v>
                </c:pt>
                <c:pt idx="2">
                  <c:v>c2670</c:v>
                </c:pt>
                <c:pt idx="3">
                  <c:v>c3540</c:v>
                </c:pt>
                <c:pt idx="4">
                  <c:v>c5315</c:v>
                </c:pt>
                <c:pt idx="5">
                  <c:v>c7552</c:v>
                </c:pt>
                <c:pt idx="6">
                  <c:v>alu4</c:v>
                </c:pt>
                <c:pt idx="7">
                  <c:v>RCA32</c:v>
                </c:pt>
                <c:pt idx="8">
                  <c:v>CLA32</c:v>
                </c:pt>
                <c:pt idx="9">
                  <c:v>KSA32</c:v>
                </c:pt>
                <c:pt idx="10">
                  <c:v>MUL8</c:v>
                </c:pt>
                <c:pt idx="11">
                  <c:v>WTM8</c:v>
                </c:pt>
              </c:strCache>
            </c:strRef>
          </c:cat>
          <c:val>
            <c:numRef>
              <c:f>原方法数据!$M$277:$M$288</c:f>
              <c:numCache>
                <c:formatCode>General</c:formatCode>
                <c:ptCount val="12"/>
                <c:pt idx="0">
                  <c:v>192</c:v>
                </c:pt>
                <c:pt idx="1">
                  <c:v>808</c:v>
                </c:pt>
                <c:pt idx="2">
                  <c:v>2823</c:v>
                </c:pt>
                <c:pt idx="3">
                  <c:v>5125</c:v>
                </c:pt>
                <c:pt idx="4">
                  <c:v>11039</c:v>
                </c:pt>
                <c:pt idx="5">
                  <c:v>32797</c:v>
                </c:pt>
                <c:pt idx="6">
                  <c:v>43288</c:v>
                </c:pt>
                <c:pt idx="7">
                  <c:v>99</c:v>
                </c:pt>
                <c:pt idx="8">
                  <c:v>1636</c:v>
                </c:pt>
                <c:pt idx="9">
                  <c:v>3161</c:v>
                </c:pt>
                <c:pt idx="10">
                  <c:v>1880</c:v>
                </c:pt>
                <c:pt idx="11">
                  <c:v>3014</c:v>
                </c:pt>
              </c:numCache>
            </c:numRef>
          </c:val>
        </c:ser>
        <c:ser>
          <c:idx val="3"/>
          <c:order val="3"/>
          <c:tx>
            <c:strRef>
              <c:f>原方法数据!$Q$275</c:f>
              <c:strCache>
                <c:ptCount val="1"/>
                <c:pt idx="0">
                  <c:v>往上看无限层</c:v>
                </c:pt>
              </c:strCache>
            </c:strRef>
          </c:tx>
          <c:invertIfNegative val="0"/>
          <c:cat>
            <c:strRef>
              <c:f>原方法数据!$A$277:$A$288</c:f>
              <c:strCache>
                <c:ptCount val="12"/>
                <c:pt idx="0">
                  <c:v>c880</c:v>
                </c:pt>
                <c:pt idx="1">
                  <c:v>c1908</c:v>
                </c:pt>
                <c:pt idx="2">
                  <c:v>c2670</c:v>
                </c:pt>
                <c:pt idx="3">
                  <c:v>c3540</c:v>
                </c:pt>
                <c:pt idx="4">
                  <c:v>c5315</c:v>
                </c:pt>
                <c:pt idx="5">
                  <c:v>c7552</c:v>
                </c:pt>
                <c:pt idx="6">
                  <c:v>alu4</c:v>
                </c:pt>
                <c:pt idx="7">
                  <c:v>RCA32</c:v>
                </c:pt>
                <c:pt idx="8">
                  <c:v>CLA32</c:v>
                </c:pt>
                <c:pt idx="9">
                  <c:v>KSA32</c:v>
                </c:pt>
                <c:pt idx="10">
                  <c:v>MUL8</c:v>
                </c:pt>
                <c:pt idx="11">
                  <c:v>WTM8</c:v>
                </c:pt>
              </c:strCache>
            </c:strRef>
          </c:cat>
          <c:val>
            <c:numRef>
              <c:f>原方法数据!$R$277:$R$288</c:f>
              <c:numCache>
                <c:formatCode>General</c:formatCode>
                <c:ptCount val="12"/>
                <c:pt idx="0">
                  <c:v>155</c:v>
                </c:pt>
                <c:pt idx="1">
                  <c:v>809</c:v>
                </c:pt>
                <c:pt idx="2">
                  <c:v>2975</c:v>
                </c:pt>
                <c:pt idx="3">
                  <c:v>5146</c:v>
                </c:pt>
                <c:pt idx="4">
                  <c:v>11051</c:v>
                </c:pt>
                <c:pt idx="5">
                  <c:v>32163</c:v>
                </c:pt>
                <c:pt idx="6">
                  <c:v>43315</c:v>
                </c:pt>
                <c:pt idx="7">
                  <c:v>96</c:v>
                </c:pt>
                <c:pt idx="8">
                  <c:v>1510</c:v>
                </c:pt>
                <c:pt idx="9">
                  <c:v>3010</c:v>
                </c:pt>
                <c:pt idx="10">
                  <c:v>1752</c:v>
                </c:pt>
                <c:pt idx="11">
                  <c:v>2931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489728"/>
        <c:axId val="130499712"/>
      </c:barChart>
      <c:catAx>
        <c:axId val="130489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30499712"/>
        <c:crosses val="autoZero"/>
        <c:auto val="1"/>
        <c:lblAlgn val="ctr"/>
        <c:lblOffset val="100"/>
        <c:noMultiLvlLbl val="0"/>
      </c:catAx>
      <c:valAx>
        <c:axId val="13049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48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Sheet2!$B$125</c:f>
              <c:strCache>
                <c:ptCount val="1"/>
                <c:pt idx="0">
                  <c:v>往上看一层</c:v>
                </c:pt>
              </c:strCache>
            </c:strRef>
          </c:tx>
          <c:invertIfNegative val="0"/>
          <c:cat>
            <c:strRef>
              <c:f>Sheet2!$A$127:$A$131</c:f>
              <c:strCache>
                <c:ptCount val="5"/>
                <c:pt idx="0">
                  <c:v>RCA32</c:v>
                </c:pt>
                <c:pt idx="1">
                  <c:v>CLA32</c:v>
                </c:pt>
                <c:pt idx="2">
                  <c:v>KSA32</c:v>
                </c:pt>
                <c:pt idx="3">
                  <c:v>MUL8</c:v>
                </c:pt>
                <c:pt idx="4">
                  <c:v>WTM8</c:v>
                </c:pt>
              </c:strCache>
            </c:strRef>
          </c:cat>
          <c:val>
            <c:numRef>
              <c:f>Sheet2!$B$127:$B$131</c:f>
              <c:numCache>
                <c:formatCode>General</c:formatCode>
                <c:ptCount val="5"/>
                <c:pt idx="0">
                  <c:v>198</c:v>
                </c:pt>
                <c:pt idx="1">
                  <c:v>681</c:v>
                </c:pt>
                <c:pt idx="2">
                  <c:v>978</c:v>
                </c:pt>
                <c:pt idx="3">
                  <c:v>190</c:v>
                </c:pt>
                <c:pt idx="4">
                  <c:v>257</c:v>
                </c:pt>
              </c:numCache>
            </c:numRef>
          </c:val>
        </c:ser>
        <c:ser>
          <c:idx val="1"/>
          <c:order val="1"/>
          <c:tx>
            <c:strRef>
              <c:f>Sheet2!$G$125</c:f>
              <c:strCache>
                <c:ptCount val="1"/>
                <c:pt idx="0">
                  <c:v>往上看两层</c:v>
                </c:pt>
              </c:strCache>
            </c:strRef>
          </c:tx>
          <c:invertIfNegative val="0"/>
          <c:val>
            <c:numRef>
              <c:f>Sheet2!$G$127:$G$131</c:f>
              <c:numCache>
                <c:formatCode>General</c:formatCode>
                <c:ptCount val="5"/>
                <c:pt idx="0">
                  <c:v>212</c:v>
                </c:pt>
                <c:pt idx="1">
                  <c:v>972</c:v>
                </c:pt>
                <c:pt idx="2">
                  <c:v>1093</c:v>
                </c:pt>
                <c:pt idx="3">
                  <c:v>243</c:v>
                </c:pt>
                <c:pt idx="4">
                  <c:v>322</c:v>
                </c:pt>
              </c:numCache>
            </c:numRef>
          </c:val>
        </c:ser>
        <c:ser>
          <c:idx val="2"/>
          <c:order val="2"/>
          <c:tx>
            <c:strRef>
              <c:f>Sheet2!$L$125</c:f>
              <c:strCache>
                <c:ptCount val="1"/>
                <c:pt idx="0">
                  <c:v>往上看四层</c:v>
                </c:pt>
              </c:strCache>
            </c:strRef>
          </c:tx>
          <c:invertIfNegative val="0"/>
          <c:val>
            <c:numRef>
              <c:f>Sheet2!$L$127:$L$131</c:f>
              <c:numCache>
                <c:formatCode>General</c:formatCode>
                <c:ptCount val="5"/>
                <c:pt idx="0">
                  <c:v>256</c:v>
                </c:pt>
                <c:pt idx="1">
                  <c:v>1288</c:v>
                </c:pt>
                <c:pt idx="2">
                  <c:v>1447</c:v>
                </c:pt>
                <c:pt idx="3">
                  <c:v>397</c:v>
                </c:pt>
                <c:pt idx="4">
                  <c:v>501</c:v>
                </c:pt>
              </c:numCache>
            </c:numRef>
          </c:val>
        </c:ser>
        <c:ser>
          <c:idx val="3"/>
          <c:order val="3"/>
          <c:tx>
            <c:strRef>
              <c:f>Sheet2!$Q$125</c:f>
              <c:strCache>
                <c:ptCount val="1"/>
                <c:pt idx="0">
                  <c:v>往上看无限层</c:v>
                </c:pt>
              </c:strCache>
            </c:strRef>
          </c:tx>
          <c:invertIfNegative val="0"/>
          <c:val>
            <c:numRef>
              <c:f>Sheet2!$Q$127:$Q$131</c:f>
              <c:numCache>
                <c:formatCode>General</c:formatCode>
                <c:ptCount val="5"/>
                <c:pt idx="0">
                  <c:v>263</c:v>
                </c:pt>
                <c:pt idx="1">
                  <c:v>2953</c:v>
                </c:pt>
                <c:pt idx="2">
                  <c:v>3057</c:v>
                </c:pt>
                <c:pt idx="3">
                  <c:v>1832</c:v>
                </c:pt>
                <c:pt idx="4">
                  <c:v>2430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075456"/>
        <c:axId val="131081344"/>
      </c:barChart>
      <c:catAx>
        <c:axId val="13107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31081344"/>
        <c:crosses val="autoZero"/>
        <c:auto val="1"/>
        <c:lblAlgn val="ctr"/>
        <c:lblOffset val="100"/>
        <c:noMultiLvlLbl val="0"/>
      </c:catAx>
      <c:valAx>
        <c:axId val="13108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075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Sheet2!$B$125</c:f>
              <c:strCache>
                <c:ptCount val="1"/>
                <c:pt idx="0">
                  <c:v>往上看一层</c:v>
                </c:pt>
              </c:strCache>
            </c:strRef>
          </c:tx>
          <c:invertIfNegative val="0"/>
          <c:cat>
            <c:strRef>
              <c:f>Sheet2!$A$127:$A$131</c:f>
              <c:strCache>
                <c:ptCount val="5"/>
                <c:pt idx="0">
                  <c:v>RCA32</c:v>
                </c:pt>
                <c:pt idx="1">
                  <c:v>CLA32</c:v>
                </c:pt>
                <c:pt idx="2">
                  <c:v>KSA32</c:v>
                </c:pt>
                <c:pt idx="3">
                  <c:v>MUL8</c:v>
                </c:pt>
                <c:pt idx="4">
                  <c:v>WTM8</c:v>
                </c:pt>
              </c:strCache>
            </c:strRef>
          </c:cat>
          <c:val>
            <c:numRef>
              <c:f>Sheet2!$C$127:$C$131</c:f>
              <c:numCache>
                <c:formatCode>General</c:formatCode>
                <c:ptCount val="5"/>
                <c:pt idx="0">
                  <c:v>3164</c:v>
                </c:pt>
                <c:pt idx="1">
                  <c:v>10950</c:v>
                </c:pt>
                <c:pt idx="2">
                  <c:v>16353</c:v>
                </c:pt>
                <c:pt idx="3">
                  <c:v>6764</c:v>
                </c:pt>
                <c:pt idx="4">
                  <c:v>11030</c:v>
                </c:pt>
              </c:numCache>
            </c:numRef>
          </c:val>
        </c:ser>
        <c:ser>
          <c:idx val="1"/>
          <c:order val="1"/>
          <c:tx>
            <c:strRef>
              <c:f>Sheet2!$G$125</c:f>
              <c:strCache>
                <c:ptCount val="1"/>
                <c:pt idx="0">
                  <c:v>往上看两层</c:v>
                </c:pt>
              </c:strCache>
            </c:strRef>
          </c:tx>
          <c:invertIfNegative val="0"/>
          <c:val>
            <c:numRef>
              <c:f>Sheet2!$H$127:$H$131</c:f>
              <c:numCache>
                <c:formatCode>General</c:formatCode>
                <c:ptCount val="5"/>
                <c:pt idx="0">
                  <c:v>3173</c:v>
                </c:pt>
                <c:pt idx="1">
                  <c:v>10773</c:v>
                </c:pt>
                <c:pt idx="2">
                  <c:v>15648</c:v>
                </c:pt>
                <c:pt idx="3">
                  <c:v>6536</c:v>
                </c:pt>
                <c:pt idx="4">
                  <c:v>10893</c:v>
                </c:pt>
              </c:numCache>
            </c:numRef>
          </c:val>
        </c:ser>
        <c:ser>
          <c:idx val="2"/>
          <c:order val="2"/>
          <c:tx>
            <c:strRef>
              <c:f>Sheet2!$L$125</c:f>
              <c:strCache>
                <c:ptCount val="1"/>
                <c:pt idx="0">
                  <c:v>往上看四层</c:v>
                </c:pt>
              </c:strCache>
            </c:strRef>
          </c:tx>
          <c:invertIfNegative val="0"/>
          <c:val>
            <c:numRef>
              <c:f>Sheet2!$M$127:$M$131</c:f>
              <c:numCache>
                <c:formatCode>General</c:formatCode>
                <c:ptCount val="5"/>
                <c:pt idx="0">
                  <c:v>3169</c:v>
                </c:pt>
                <c:pt idx="1">
                  <c:v>10453</c:v>
                </c:pt>
                <c:pt idx="2">
                  <c:v>15634</c:v>
                </c:pt>
                <c:pt idx="3">
                  <c:v>6532</c:v>
                </c:pt>
                <c:pt idx="4">
                  <c:v>12429</c:v>
                </c:pt>
              </c:numCache>
            </c:numRef>
          </c:val>
        </c:ser>
        <c:ser>
          <c:idx val="3"/>
          <c:order val="3"/>
          <c:tx>
            <c:strRef>
              <c:f>Sheet2!$Q$125</c:f>
              <c:strCache>
                <c:ptCount val="1"/>
                <c:pt idx="0">
                  <c:v>往上看无限层</c:v>
                </c:pt>
              </c:strCache>
            </c:strRef>
          </c:tx>
          <c:invertIfNegative val="0"/>
          <c:val>
            <c:numRef>
              <c:f>Sheet2!$R$127:$R$131</c:f>
              <c:numCache>
                <c:formatCode>General</c:formatCode>
                <c:ptCount val="5"/>
                <c:pt idx="0">
                  <c:v>3177</c:v>
                </c:pt>
                <c:pt idx="1">
                  <c:v>10552</c:v>
                </c:pt>
                <c:pt idx="2">
                  <c:v>15517</c:v>
                </c:pt>
                <c:pt idx="3">
                  <c:v>6324</c:v>
                </c:pt>
                <c:pt idx="4">
                  <c:v>12046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109632"/>
        <c:axId val="131111168"/>
      </c:barChart>
      <c:catAx>
        <c:axId val="131109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31111168"/>
        <c:crosses val="autoZero"/>
        <c:auto val="1"/>
        <c:lblAlgn val="ctr"/>
        <c:lblOffset val="100"/>
        <c:noMultiLvlLbl val="0"/>
      </c:catAx>
      <c:valAx>
        <c:axId val="13111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10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361949</xdr:colOff>
      <xdr:row>274</xdr:row>
      <xdr:rowOff>38100</xdr:rowOff>
    </xdr:from>
    <xdr:to>
      <xdr:col>29</xdr:col>
      <xdr:colOff>485774</xdr:colOff>
      <xdr:row>296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57149</xdr:colOff>
      <xdr:row>290</xdr:row>
      <xdr:rowOff>95250</xdr:rowOff>
    </xdr:from>
    <xdr:to>
      <xdr:col>22</xdr:col>
      <xdr:colOff>428624</xdr:colOff>
      <xdr:row>312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140</xdr:row>
      <xdr:rowOff>0</xdr:rowOff>
    </xdr:from>
    <xdr:to>
      <xdr:col>20</xdr:col>
      <xdr:colOff>304800</xdr:colOff>
      <xdr:row>156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135</xdr:row>
      <xdr:rowOff>9525</xdr:rowOff>
    </xdr:from>
    <xdr:to>
      <xdr:col>20</xdr:col>
      <xdr:colOff>466725</xdr:colOff>
      <xdr:row>151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5"/>
  <sheetViews>
    <sheetView topLeftCell="A382" zoomScaleNormal="100" workbookViewId="0">
      <selection activeCell="A336" sqref="A336:C349"/>
    </sheetView>
  </sheetViews>
  <sheetFormatPr defaultRowHeight="13.5" x14ac:dyDescent="0.15"/>
  <cols>
    <col min="6" max="6" width="9.5" bestFit="1" customWidth="1"/>
    <col min="19" max="22" width="9.5" bestFit="1" customWidth="1"/>
  </cols>
  <sheetData>
    <row r="1" spans="1:11" x14ac:dyDescent="0.15">
      <c r="A1" s="1">
        <v>0.01</v>
      </c>
    </row>
    <row r="2" spans="1:11" x14ac:dyDescent="0.15">
      <c r="A2" s="2" t="s">
        <v>0</v>
      </c>
      <c r="B2" s="2" t="s">
        <v>1</v>
      </c>
      <c r="C2" s="118" t="s">
        <v>2</v>
      </c>
      <c r="D2" s="118"/>
      <c r="E2" s="118"/>
      <c r="F2" s="118" t="s">
        <v>3</v>
      </c>
      <c r="G2" s="118"/>
      <c r="H2" s="118"/>
    </row>
    <row r="3" spans="1:11" x14ac:dyDescent="0.15">
      <c r="A3" s="2"/>
      <c r="B3" s="2"/>
      <c r="C3" s="2" t="s">
        <v>4</v>
      </c>
      <c r="D3" s="2" t="s">
        <v>5</v>
      </c>
      <c r="E3" s="2" t="s">
        <v>6</v>
      </c>
      <c r="F3" s="2" t="s">
        <v>4</v>
      </c>
      <c r="G3" s="2" t="s">
        <v>5</v>
      </c>
      <c r="H3" s="2" t="s">
        <v>6</v>
      </c>
    </row>
    <row r="4" spans="1:11" x14ac:dyDescent="0.15">
      <c r="A4" s="2" t="s">
        <v>7</v>
      </c>
      <c r="B4" s="2" t="s">
        <v>8</v>
      </c>
      <c r="C4" s="2">
        <v>599</v>
      </c>
      <c r="D4" s="2">
        <f>C4*E4</f>
        <v>531.91200000000003</v>
      </c>
      <c r="E4" s="2">
        <v>0.88800000000000001</v>
      </c>
      <c r="F4" s="2">
        <v>599</v>
      </c>
      <c r="G4" s="4">
        <v>521</v>
      </c>
      <c r="H4" s="5">
        <f t="shared" ref="H4:H15" si="0">G4/F4</f>
        <v>0.86978297161936557</v>
      </c>
      <c r="I4" s="10">
        <v>521</v>
      </c>
      <c r="K4">
        <v>521</v>
      </c>
    </row>
    <row r="5" spans="1:11" x14ac:dyDescent="0.15">
      <c r="A5" s="2" t="s">
        <v>9</v>
      </c>
      <c r="B5" s="2" t="s">
        <v>10</v>
      </c>
      <c r="C5" s="2">
        <v>1013</v>
      </c>
      <c r="D5" s="2">
        <f t="shared" ref="D5:D15" si="1">C5*E5</f>
        <v>670.60599999999999</v>
      </c>
      <c r="E5" s="2">
        <v>0.66200000000000003</v>
      </c>
      <c r="F5" s="2">
        <v>1013</v>
      </c>
      <c r="G5" s="4">
        <v>667</v>
      </c>
      <c r="H5" s="5">
        <f t="shared" si="0"/>
        <v>0.65844027640671277</v>
      </c>
      <c r="I5" s="10">
        <v>667</v>
      </c>
      <c r="K5">
        <v>667</v>
      </c>
    </row>
    <row r="6" spans="1:11" x14ac:dyDescent="0.15">
      <c r="A6" s="2" t="s">
        <v>11</v>
      </c>
      <c r="B6" s="2" t="s">
        <v>12</v>
      </c>
      <c r="C6" s="2">
        <v>1434</v>
      </c>
      <c r="D6" s="2">
        <f t="shared" si="1"/>
        <v>982.29000000000008</v>
      </c>
      <c r="E6" s="2">
        <v>0.68500000000000005</v>
      </c>
      <c r="F6" s="2">
        <v>1434</v>
      </c>
      <c r="G6" s="8">
        <v>945</v>
      </c>
      <c r="H6" s="5">
        <f t="shared" si="0"/>
        <v>0.65899581589958156</v>
      </c>
      <c r="I6" s="10">
        <v>956</v>
      </c>
      <c r="K6">
        <v>952</v>
      </c>
    </row>
    <row r="7" spans="1:11" x14ac:dyDescent="0.15">
      <c r="A7" s="2" t="s">
        <v>13</v>
      </c>
      <c r="B7" s="2" t="s">
        <v>14</v>
      </c>
      <c r="C7" s="2">
        <v>1615</v>
      </c>
      <c r="D7" s="2">
        <f t="shared" si="1"/>
        <v>1584.3150000000001</v>
      </c>
      <c r="E7" s="2">
        <v>0.98099999999999998</v>
      </c>
      <c r="F7" s="2">
        <v>1615</v>
      </c>
      <c r="G7" s="4">
        <v>1565</v>
      </c>
      <c r="H7" s="5">
        <f t="shared" si="0"/>
        <v>0.96904024767801855</v>
      </c>
      <c r="I7" s="10">
        <v>1564</v>
      </c>
      <c r="K7">
        <v>1565</v>
      </c>
    </row>
    <row r="8" spans="1:11" x14ac:dyDescent="0.15">
      <c r="A8" s="2" t="s">
        <v>15</v>
      </c>
      <c r="B8" s="2" t="s">
        <v>16</v>
      </c>
      <c r="C8" s="2">
        <v>2432</v>
      </c>
      <c r="D8" s="2">
        <f t="shared" si="1"/>
        <v>2376.0639999999999</v>
      </c>
      <c r="E8" s="2">
        <v>0.97699999999999998</v>
      </c>
      <c r="F8" s="2">
        <v>2432</v>
      </c>
      <c r="G8" s="4">
        <v>2364</v>
      </c>
      <c r="H8" s="5">
        <f t="shared" si="0"/>
        <v>0.97203947368421051</v>
      </c>
      <c r="I8" s="10">
        <v>2365</v>
      </c>
      <c r="K8">
        <v>2364</v>
      </c>
    </row>
    <row r="9" spans="1:11" x14ac:dyDescent="0.15">
      <c r="A9" s="2" t="s">
        <v>17</v>
      </c>
      <c r="B9" s="2" t="s">
        <v>18</v>
      </c>
      <c r="C9" s="2">
        <v>2759</v>
      </c>
      <c r="D9" s="2">
        <f t="shared" si="1"/>
        <v>2574.1469999999999</v>
      </c>
      <c r="E9" s="2">
        <v>0.93300000000000005</v>
      </c>
      <c r="F9" s="2">
        <v>2759</v>
      </c>
      <c r="G9" s="9">
        <v>2445</v>
      </c>
      <c r="H9" s="5">
        <f t="shared" si="0"/>
        <v>0.8861906487857919</v>
      </c>
      <c r="I9" s="10">
        <v>2435</v>
      </c>
      <c r="K9">
        <v>2453</v>
      </c>
    </row>
    <row r="10" spans="1:11" x14ac:dyDescent="0.15">
      <c r="A10" s="2" t="s">
        <v>19</v>
      </c>
      <c r="B10" s="7" t="s">
        <v>20</v>
      </c>
      <c r="C10" s="2">
        <v>2740</v>
      </c>
      <c r="D10" s="2">
        <f t="shared" si="1"/>
        <v>2487.92</v>
      </c>
      <c r="E10" s="2">
        <v>0.90800000000000003</v>
      </c>
      <c r="F10" s="2">
        <v>2740</v>
      </c>
      <c r="G10" s="9">
        <v>2203</v>
      </c>
      <c r="H10" s="5">
        <f t="shared" si="0"/>
        <v>0.80401459854014601</v>
      </c>
      <c r="I10" s="10">
        <v>2164</v>
      </c>
      <c r="K10">
        <v>2164</v>
      </c>
    </row>
    <row r="11" spans="1:11" x14ac:dyDescent="0.15">
      <c r="A11" s="2" t="s">
        <v>21</v>
      </c>
      <c r="B11" s="2" t="s">
        <v>22</v>
      </c>
      <c r="C11" s="2">
        <v>691</v>
      </c>
      <c r="D11" s="2">
        <f t="shared" si="1"/>
        <v>666.81499999999994</v>
      </c>
      <c r="E11" s="2">
        <v>0.96499999999999997</v>
      </c>
      <c r="F11" s="2">
        <v>691</v>
      </c>
      <c r="G11" s="4">
        <v>664</v>
      </c>
      <c r="H11" s="5">
        <f t="shared" si="0"/>
        <v>0.96092619392185241</v>
      </c>
      <c r="I11" s="10">
        <v>664</v>
      </c>
      <c r="K11">
        <v>664</v>
      </c>
    </row>
    <row r="12" spans="1:11" x14ac:dyDescent="0.15">
      <c r="A12" s="2" t="s">
        <v>23</v>
      </c>
      <c r="B12" s="2" t="s">
        <v>22</v>
      </c>
      <c r="C12" s="2">
        <v>1063</v>
      </c>
      <c r="D12" s="2">
        <f t="shared" si="1"/>
        <v>873.78599999999994</v>
      </c>
      <c r="E12" s="2">
        <v>0.82199999999999995</v>
      </c>
      <c r="F12" s="2">
        <v>1063</v>
      </c>
      <c r="G12" s="4">
        <v>857</v>
      </c>
      <c r="H12" s="5">
        <f t="shared" si="0"/>
        <v>0.80620884289745998</v>
      </c>
      <c r="I12" s="10">
        <v>857</v>
      </c>
      <c r="K12">
        <v>857</v>
      </c>
    </row>
    <row r="13" spans="1:11" x14ac:dyDescent="0.15">
      <c r="A13" s="2" t="s">
        <v>24</v>
      </c>
      <c r="B13" s="2" t="s">
        <v>22</v>
      </c>
      <c r="C13" s="2">
        <v>1128</v>
      </c>
      <c r="D13" s="2">
        <f t="shared" si="1"/>
        <v>962.18399999999997</v>
      </c>
      <c r="E13" s="2">
        <v>0.85299999999999998</v>
      </c>
      <c r="F13" s="2">
        <v>1128</v>
      </c>
      <c r="G13" s="9">
        <v>1028</v>
      </c>
      <c r="H13" s="6">
        <f t="shared" si="0"/>
        <v>0.91134751773049649</v>
      </c>
      <c r="I13" s="10">
        <v>1010</v>
      </c>
      <c r="K13">
        <v>1028</v>
      </c>
    </row>
    <row r="14" spans="1:11" x14ac:dyDescent="0.15">
      <c r="A14" s="2" t="s">
        <v>25</v>
      </c>
      <c r="B14" s="2" t="s">
        <v>26</v>
      </c>
      <c r="C14" s="2">
        <v>1276</v>
      </c>
      <c r="D14" s="2">
        <f t="shared" si="1"/>
        <v>1057.8039999999999</v>
      </c>
      <c r="E14" s="2">
        <v>0.82899999999999996</v>
      </c>
      <c r="F14" s="2">
        <v>1276</v>
      </c>
      <c r="G14" s="4">
        <v>1064</v>
      </c>
      <c r="H14" s="6">
        <f t="shared" si="0"/>
        <v>0.83385579937304077</v>
      </c>
      <c r="I14" s="11">
        <v>1064</v>
      </c>
      <c r="K14">
        <v>1064</v>
      </c>
    </row>
    <row r="15" spans="1:11" x14ac:dyDescent="0.15">
      <c r="A15" s="2" t="s">
        <v>27</v>
      </c>
      <c r="B15" s="2" t="s">
        <v>26</v>
      </c>
      <c r="C15" s="2">
        <v>1104</v>
      </c>
      <c r="D15" s="2">
        <f t="shared" si="1"/>
        <v>1057.6320000000001</v>
      </c>
      <c r="E15" s="2">
        <v>0.95799999999999996</v>
      </c>
      <c r="F15" s="2">
        <v>1104</v>
      </c>
      <c r="G15" s="4">
        <v>1060</v>
      </c>
      <c r="H15" s="6">
        <f t="shared" si="0"/>
        <v>0.96014492753623193</v>
      </c>
      <c r="I15" s="10">
        <v>1060</v>
      </c>
      <c r="K15">
        <v>1060</v>
      </c>
    </row>
    <row r="17" spans="1:9" x14ac:dyDescent="0.15">
      <c r="A17" s="3" t="s">
        <v>0</v>
      </c>
      <c r="B17" s="3" t="s">
        <v>1</v>
      </c>
      <c r="C17" s="118" t="s">
        <v>2</v>
      </c>
      <c r="D17" s="118"/>
      <c r="E17" s="118"/>
      <c r="F17" s="118" t="s">
        <v>3</v>
      </c>
      <c r="G17" s="118"/>
      <c r="H17" s="118"/>
      <c r="I17" s="13" t="s">
        <v>28</v>
      </c>
    </row>
    <row r="18" spans="1:9" x14ac:dyDescent="0.15">
      <c r="A18" s="3"/>
      <c r="B18" s="3"/>
      <c r="C18" s="3" t="s">
        <v>4</v>
      </c>
      <c r="D18" s="3" t="s">
        <v>5</v>
      </c>
      <c r="E18" s="3" t="s">
        <v>6</v>
      </c>
      <c r="F18" s="3" t="s">
        <v>4</v>
      </c>
      <c r="G18" s="3" t="s">
        <v>5</v>
      </c>
      <c r="H18" s="3" t="s">
        <v>6</v>
      </c>
      <c r="I18" s="14" t="s">
        <v>29</v>
      </c>
    </row>
    <row r="19" spans="1:9" x14ac:dyDescent="0.15">
      <c r="A19" s="3" t="s">
        <v>7</v>
      </c>
      <c r="B19" s="3" t="s">
        <v>8</v>
      </c>
      <c r="C19" s="3">
        <v>599</v>
      </c>
      <c r="D19" s="3">
        <f>C19*E19</f>
        <v>531.91200000000003</v>
      </c>
      <c r="E19" s="3">
        <v>0.88800000000000001</v>
      </c>
      <c r="F19" s="3">
        <v>599</v>
      </c>
      <c r="G19" s="4">
        <v>521</v>
      </c>
      <c r="H19" s="5">
        <f t="shared" ref="H19:H30" si="2">G19/F19</f>
        <v>0.86978297161936557</v>
      </c>
      <c r="I19" s="4">
        <v>521</v>
      </c>
    </row>
    <row r="20" spans="1:9" x14ac:dyDescent="0.15">
      <c r="A20" s="3" t="s">
        <v>9</v>
      </c>
      <c r="B20" s="3" t="s">
        <v>10</v>
      </c>
      <c r="C20" s="3">
        <v>1013</v>
      </c>
      <c r="D20" s="3">
        <f t="shared" ref="D20:D30" si="3">C20*E20</f>
        <v>670.60599999999999</v>
      </c>
      <c r="E20" s="3">
        <v>0.66200000000000003</v>
      </c>
      <c r="F20" s="3">
        <v>1013</v>
      </c>
      <c r="G20" s="4">
        <v>667</v>
      </c>
      <c r="H20" s="5">
        <f t="shared" si="2"/>
        <v>0.65844027640671277</v>
      </c>
      <c r="I20" s="4">
        <v>667</v>
      </c>
    </row>
    <row r="21" spans="1:9" x14ac:dyDescent="0.15">
      <c r="A21" s="3" t="s">
        <v>11</v>
      </c>
      <c r="B21" s="3" t="s">
        <v>12</v>
      </c>
      <c r="C21" s="3">
        <v>1434</v>
      </c>
      <c r="D21" s="3">
        <f t="shared" si="3"/>
        <v>982.29000000000008</v>
      </c>
      <c r="E21" s="3">
        <v>0.68500000000000005</v>
      </c>
      <c r="F21" s="3">
        <v>1434</v>
      </c>
      <c r="G21" s="8">
        <v>941</v>
      </c>
      <c r="H21" s="5">
        <f t="shared" si="2"/>
        <v>0.65620641562064153</v>
      </c>
      <c r="I21" s="4">
        <v>956</v>
      </c>
    </row>
    <row r="22" spans="1:9" x14ac:dyDescent="0.15">
      <c r="A22" s="3" t="s">
        <v>13</v>
      </c>
      <c r="B22" s="3" t="s">
        <v>14</v>
      </c>
      <c r="C22" s="3">
        <v>1615</v>
      </c>
      <c r="D22" s="3">
        <f t="shared" si="3"/>
        <v>1584.3150000000001</v>
      </c>
      <c r="E22" s="3">
        <v>0.98099999999999998</v>
      </c>
      <c r="F22" s="3">
        <v>1615</v>
      </c>
      <c r="G22" s="4">
        <v>1565</v>
      </c>
      <c r="H22" s="5">
        <f t="shared" si="2"/>
        <v>0.96904024767801855</v>
      </c>
      <c r="I22" s="4">
        <v>1564</v>
      </c>
    </row>
    <row r="23" spans="1:9" x14ac:dyDescent="0.15">
      <c r="A23" s="3" t="s">
        <v>15</v>
      </c>
      <c r="B23" s="3" t="s">
        <v>16</v>
      </c>
      <c r="C23" s="3">
        <v>2432</v>
      </c>
      <c r="D23" s="3">
        <f t="shared" si="3"/>
        <v>2376.0639999999999</v>
      </c>
      <c r="E23" s="3">
        <v>0.97699999999999998</v>
      </c>
      <c r="F23" s="3">
        <v>2432</v>
      </c>
      <c r="G23" s="8">
        <v>2362</v>
      </c>
      <c r="H23" s="5">
        <f t="shared" si="2"/>
        <v>0.97121710526315785</v>
      </c>
      <c r="I23" s="4">
        <v>2365</v>
      </c>
    </row>
    <row r="24" spans="1:9" x14ac:dyDescent="0.15">
      <c r="A24" s="3" t="s">
        <v>17</v>
      </c>
      <c r="B24" s="3" t="s">
        <v>18</v>
      </c>
      <c r="C24" s="3">
        <v>2759</v>
      </c>
      <c r="D24" s="3">
        <f t="shared" si="3"/>
        <v>2574.1469999999999</v>
      </c>
      <c r="E24" s="3">
        <v>0.93300000000000005</v>
      </c>
      <c r="F24" s="3">
        <v>2759</v>
      </c>
      <c r="G24" s="9">
        <v>2436</v>
      </c>
      <c r="H24" s="5">
        <f t="shared" si="2"/>
        <v>0.88292859731786877</v>
      </c>
      <c r="I24" s="4">
        <v>2435</v>
      </c>
    </row>
    <row r="25" spans="1:9" x14ac:dyDescent="0.15">
      <c r="A25" s="3" t="s">
        <v>19</v>
      </c>
      <c r="B25" s="7" t="s">
        <v>20</v>
      </c>
      <c r="C25" s="3">
        <v>2740</v>
      </c>
      <c r="D25" s="3">
        <f t="shared" si="3"/>
        <v>2487.92</v>
      </c>
      <c r="E25" s="3">
        <v>0.90800000000000003</v>
      </c>
      <c r="F25" s="3">
        <v>2740</v>
      </c>
      <c r="G25" s="8">
        <v>2162</v>
      </c>
      <c r="H25" s="5">
        <f t="shared" si="2"/>
        <v>0.78905109489051095</v>
      </c>
      <c r="I25" s="4">
        <v>2164</v>
      </c>
    </row>
    <row r="26" spans="1:9" x14ac:dyDescent="0.15">
      <c r="A26" s="3" t="s">
        <v>21</v>
      </c>
      <c r="B26" s="3" t="s">
        <v>22</v>
      </c>
      <c r="C26" s="3">
        <v>691</v>
      </c>
      <c r="D26" s="3">
        <f t="shared" si="3"/>
        <v>666.81499999999994</v>
      </c>
      <c r="E26" s="3">
        <v>0.96499999999999997</v>
      </c>
      <c r="F26" s="3">
        <v>691</v>
      </c>
      <c r="G26" s="4">
        <v>664</v>
      </c>
      <c r="H26" s="5">
        <f t="shared" si="2"/>
        <v>0.96092619392185241</v>
      </c>
      <c r="I26" s="4">
        <v>664</v>
      </c>
    </row>
    <row r="27" spans="1:9" x14ac:dyDescent="0.15">
      <c r="A27" s="3" t="s">
        <v>23</v>
      </c>
      <c r="B27" s="3" t="s">
        <v>22</v>
      </c>
      <c r="C27" s="3">
        <v>1063</v>
      </c>
      <c r="D27" s="3">
        <f t="shared" si="3"/>
        <v>873.78599999999994</v>
      </c>
      <c r="E27" s="3">
        <v>0.82199999999999995</v>
      </c>
      <c r="F27" s="3">
        <v>1063</v>
      </c>
      <c r="G27" s="8">
        <v>854</v>
      </c>
      <c r="H27" s="5">
        <f t="shared" si="2"/>
        <v>0.80338664158043271</v>
      </c>
      <c r="I27" s="4">
        <v>857</v>
      </c>
    </row>
    <row r="28" spans="1:9" x14ac:dyDescent="0.15">
      <c r="A28" s="3" t="s">
        <v>24</v>
      </c>
      <c r="B28" s="3" t="s">
        <v>22</v>
      </c>
      <c r="C28" s="3">
        <v>1128</v>
      </c>
      <c r="D28" s="3">
        <f t="shared" si="3"/>
        <v>962.18399999999997</v>
      </c>
      <c r="E28" s="3">
        <v>0.85299999999999998</v>
      </c>
      <c r="F28" s="3">
        <v>1128</v>
      </c>
      <c r="G28" s="9">
        <v>1028</v>
      </c>
      <c r="H28" s="6">
        <f t="shared" si="2"/>
        <v>0.91134751773049649</v>
      </c>
      <c r="I28" s="4">
        <v>1010</v>
      </c>
    </row>
    <row r="29" spans="1:9" x14ac:dyDescent="0.15">
      <c r="A29" s="3" t="s">
        <v>25</v>
      </c>
      <c r="B29" s="3" t="s">
        <v>26</v>
      </c>
      <c r="C29" s="3">
        <v>1276</v>
      </c>
      <c r="D29" s="3">
        <f t="shared" si="3"/>
        <v>1057.8039999999999</v>
      </c>
      <c r="E29" s="3">
        <v>0.82899999999999996</v>
      </c>
      <c r="F29" s="3">
        <v>1276</v>
      </c>
      <c r="G29" s="8">
        <v>1063</v>
      </c>
      <c r="H29" s="6">
        <f t="shared" si="2"/>
        <v>0.83307210031347967</v>
      </c>
      <c r="I29" s="3">
        <v>1064</v>
      </c>
    </row>
    <row r="30" spans="1:9" x14ac:dyDescent="0.15">
      <c r="A30" s="3" t="s">
        <v>27</v>
      </c>
      <c r="B30" s="3" t="s">
        <v>26</v>
      </c>
      <c r="C30" s="3">
        <v>1104</v>
      </c>
      <c r="D30" s="3">
        <f t="shared" si="3"/>
        <v>1057.6320000000001</v>
      </c>
      <c r="E30" s="3">
        <v>0.95799999999999996</v>
      </c>
      <c r="F30" s="3">
        <v>1104</v>
      </c>
      <c r="G30" s="4">
        <v>1060</v>
      </c>
      <c r="H30" s="6">
        <f t="shared" si="2"/>
        <v>0.96014492753623193</v>
      </c>
      <c r="I30" s="4">
        <v>1060</v>
      </c>
    </row>
    <row r="33" spans="1:9" x14ac:dyDescent="0.15">
      <c r="A33" s="12" t="s">
        <v>0</v>
      </c>
      <c r="B33" s="12" t="s">
        <v>1</v>
      </c>
      <c r="C33" s="118" t="s">
        <v>2</v>
      </c>
      <c r="D33" s="118"/>
      <c r="E33" s="118"/>
      <c r="F33" s="118" t="s">
        <v>3</v>
      </c>
      <c r="G33" s="118"/>
      <c r="H33" s="118"/>
      <c r="I33" s="13" t="s">
        <v>28</v>
      </c>
    </row>
    <row r="34" spans="1:9" x14ac:dyDescent="0.15">
      <c r="A34" s="12"/>
      <c r="B34" s="12"/>
      <c r="C34" s="12" t="s">
        <v>4</v>
      </c>
      <c r="D34" s="12" t="s">
        <v>5</v>
      </c>
      <c r="E34" s="12" t="s">
        <v>6</v>
      </c>
      <c r="F34" s="12" t="s">
        <v>4</v>
      </c>
      <c r="G34" s="12" t="s">
        <v>5</v>
      </c>
      <c r="H34" s="12" t="s">
        <v>6</v>
      </c>
      <c r="I34" s="14" t="s">
        <v>29</v>
      </c>
    </row>
    <row r="35" spans="1:9" x14ac:dyDescent="0.15">
      <c r="A35" s="12" t="s">
        <v>7</v>
      </c>
      <c r="B35" s="12" t="s">
        <v>8</v>
      </c>
      <c r="C35" s="12">
        <v>599</v>
      </c>
      <c r="D35" s="12">
        <f>C35*E35</f>
        <v>531.91200000000003</v>
      </c>
      <c r="E35" s="12">
        <v>0.88800000000000001</v>
      </c>
      <c r="F35" s="12">
        <v>599</v>
      </c>
      <c r="G35" s="4">
        <v>521</v>
      </c>
      <c r="H35" s="5">
        <f t="shared" ref="H35:H46" si="4">G35/F35</f>
        <v>0.86978297161936557</v>
      </c>
      <c r="I35" s="4">
        <v>521</v>
      </c>
    </row>
    <row r="36" spans="1:9" x14ac:dyDescent="0.15">
      <c r="A36" s="12" t="s">
        <v>9</v>
      </c>
      <c r="B36" s="12" t="s">
        <v>10</v>
      </c>
      <c r="C36" s="12">
        <v>1013</v>
      </c>
      <c r="D36" s="12">
        <f t="shared" ref="D36:D46" si="5">C36*E36</f>
        <v>670.60599999999999</v>
      </c>
      <c r="E36" s="12">
        <v>0.66200000000000003</v>
      </c>
      <c r="F36" s="12">
        <v>1013</v>
      </c>
      <c r="G36" s="4">
        <v>667</v>
      </c>
      <c r="H36" s="5">
        <f t="shared" si="4"/>
        <v>0.65844027640671277</v>
      </c>
      <c r="I36" s="4">
        <v>667</v>
      </c>
    </row>
    <row r="37" spans="1:9" x14ac:dyDescent="0.15">
      <c r="A37" s="12" t="s">
        <v>11</v>
      </c>
      <c r="B37" s="12" t="s">
        <v>12</v>
      </c>
      <c r="C37" s="12">
        <v>1434</v>
      </c>
      <c r="D37" s="12">
        <f t="shared" si="5"/>
        <v>982.29000000000008</v>
      </c>
      <c r="E37" s="12">
        <v>0.68500000000000005</v>
      </c>
      <c r="F37" s="12">
        <v>1434</v>
      </c>
      <c r="G37" s="8">
        <v>941</v>
      </c>
      <c r="H37" s="5">
        <f t="shared" si="4"/>
        <v>0.65620641562064153</v>
      </c>
      <c r="I37" s="4">
        <v>956</v>
      </c>
    </row>
    <row r="38" spans="1:9" x14ac:dyDescent="0.15">
      <c r="A38" s="12" t="s">
        <v>13</v>
      </c>
      <c r="B38" s="12" t="s">
        <v>14</v>
      </c>
      <c r="C38" s="12">
        <v>1615</v>
      </c>
      <c r="D38" s="12">
        <f t="shared" si="5"/>
        <v>1584.3150000000001</v>
      </c>
      <c r="E38" s="12">
        <v>0.98099999999999998</v>
      </c>
      <c r="F38" s="12">
        <v>1615</v>
      </c>
      <c r="G38" s="16">
        <v>1565</v>
      </c>
      <c r="H38" s="5">
        <f t="shared" si="4"/>
        <v>0.96904024767801855</v>
      </c>
      <c r="I38" s="4">
        <v>1564</v>
      </c>
    </row>
    <row r="39" spans="1:9" x14ac:dyDescent="0.15">
      <c r="A39" s="12" t="s">
        <v>15</v>
      </c>
      <c r="B39" s="12" t="s">
        <v>16</v>
      </c>
      <c r="C39" s="12">
        <v>2432</v>
      </c>
      <c r="D39" s="12">
        <f t="shared" si="5"/>
        <v>2376.0639999999999</v>
      </c>
      <c r="E39" s="12">
        <v>0.97699999999999998</v>
      </c>
      <c r="F39" s="12">
        <v>2432</v>
      </c>
      <c r="G39" s="8">
        <v>2362</v>
      </c>
      <c r="H39" s="5">
        <f t="shared" si="4"/>
        <v>0.97121710526315785</v>
      </c>
      <c r="I39" s="4">
        <v>2365</v>
      </c>
    </row>
    <row r="40" spans="1:9" x14ac:dyDescent="0.15">
      <c r="A40" s="12" t="s">
        <v>17</v>
      </c>
      <c r="B40" s="12" t="s">
        <v>18</v>
      </c>
      <c r="C40" s="12">
        <v>2759</v>
      </c>
      <c r="D40" s="12">
        <f t="shared" si="5"/>
        <v>2574.1469999999999</v>
      </c>
      <c r="E40" s="12">
        <v>0.93300000000000005</v>
      </c>
      <c r="F40" s="12">
        <v>2759</v>
      </c>
      <c r="G40" s="9">
        <v>2436</v>
      </c>
      <c r="H40" s="5">
        <f t="shared" si="4"/>
        <v>0.88292859731786877</v>
      </c>
      <c r="I40" s="4">
        <v>2435</v>
      </c>
    </row>
    <row r="41" spans="1:9" x14ac:dyDescent="0.15">
      <c r="A41" s="12" t="s">
        <v>19</v>
      </c>
      <c r="B41" s="7" t="s">
        <v>20</v>
      </c>
      <c r="C41" s="12">
        <v>2740</v>
      </c>
      <c r="D41" s="12">
        <f t="shared" si="5"/>
        <v>2487.92</v>
      </c>
      <c r="E41" s="12">
        <v>0.90800000000000003</v>
      </c>
      <c r="F41" s="12">
        <v>2740</v>
      </c>
      <c r="G41" s="8">
        <v>2162</v>
      </c>
      <c r="H41" s="5">
        <f t="shared" si="4"/>
        <v>0.78905109489051095</v>
      </c>
      <c r="I41" s="4">
        <v>2164</v>
      </c>
    </row>
    <row r="42" spans="1:9" x14ac:dyDescent="0.15">
      <c r="A42" s="12" t="s">
        <v>21</v>
      </c>
      <c r="B42" s="12" t="s">
        <v>22</v>
      </c>
      <c r="C42" s="12">
        <v>691</v>
      </c>
      <c r="D42" s="12">
        <f t="shared" si="5"/>
        <v>666.81499999999994</v>
      </c>
      <c r="E42" s="12">
        <v>0.96499999999999997</v>
      </c>
      <c r="F42" s="12">
        <v>691</v>
      </c>
      <c r="G42" s="4">
        <v>664</v>
      </c>
      <c r="H42" s="5">
        <f t="shared" si="4"/>
        <v>0.96092619392185241</v>
      </c>
      <c r="I42" s="4">
        <v>664</v>
      </c>
    </row>
    <row r="43" spans="1:9" x14ac:dyDescent="0.15">
      <c r="A43" s="12" t="s">
        <v>23</v>
      </c>
      <c r="B43" s="12" t="s">
        <v>22</v>
      </c>
      <c r="C43" s="12">
        <v>1063</v>
      </c>
      <c r="D43" s="12">
        <f t="shared" si="5"/>
        <v>873.78599999999994</v>
      </c>
      <c r="E43" s="12">
        <v>0.82199999999999995</v>
      </c>
      <c r="F43" s="12">
        <v>1063</v>
      </c>
      <c r="G43" s="8">
        <v>854</v>
      </c>
      <c r="H43" s="5">
        <f t="shared" si="4"/>
        <v>0.80338664158043271</v>
      </c>
      <c r="I43" s="4">
        <v>857</v>
      </c>
    </row>
    <row r="44" spans="1:9" x14ac:dyDescent="0.15">
      <c r="A44" s="12" t="s">
        <v>24</v>
      </c>
      <c r="B44" s="12" t="s">
        <v>22</v>
      </c>
      <c r="C44" s="12">
        <v>1128</v>
      </c>
      <c r="D44" s="12">
        <f t="shared" si="5"/>
        <v>962.18399999999997</v>
      </c>
      <c r="E44" s="12">
        <v>0.85299999999999998</v>
      </c>
      <c r="F44" s="12">
        <v>1128</v>
      </c>
      <c r="G44" s="9">
        <v>1028</v>
      </c>
      <c r="H44" s="6">
        <f t="shared" si="4"/>
        <v>0.91134751773049649</v>
      </c>
      <c r="I44" s="4">
        <v>1010</v>
      </c>
    </row>
    <row r="45" spans="1:9" x14ac:dyDescent="0.15">
      <c r="A45" s="12" t="s">
        <v>25</v>
      </c>
      <c r="B45" s="12" t="s">
        <v>26</v>
      </c>
      <c r="C45" s="12">
        <v>1276</v>
      </c>
      <c r="D45" s="12">
        <f t="shared" si="5"/>
        <v>1057.8039999999999</v>
      </c>
      <c r="E45" s="12">
        <v>0.82899999999999996</v>
      </c>
      <c r="F45" s="12">
        <v>1276</v>
      </c>
      <c r="G45" s="8">
        <v>1063</v>
      </c>
      <c r="H45" s="6">
        <f t="shared" si="4"/>
        <v>0.83307210031347967</v>
      </c>
      <c r="I45" s="12">
        <v>1064</v>
      </c>
    </row>
    <row r="46" spans="1:9" x14ac:dyDescent="0.15">
      <c r="A46" s="12" t="s">
        <v>27</v>
      </c>
      <c r="B46" s="12" t="s">
        <v>26</v>
      </c>
      <c r="C46" s="12">
        <v>1104</v>
      </c>
      <c r="D46" s="12">
        <f t="shared" si="5"/>
        <v>1057.6320000000001</v>
      </c>
      <c r="E46" s="12">
        <v>0.95799999999999996</v>
      </c>
      <c r="F46" s="12">
        <v>1104</v>
      </c>
      <c r="G46" s="4">
        <v>1060</v>
      </c>
      <c r="H46" s="6">
        <f t="shared" si="4"/>
        <v>0.96014492753623193</v>
      </c>
      <c r="I46" s="4">
        <v>1060</v>
      </c>
    </row>
    <row r="49" spans="1:9" x14ac:dyDescent="0.15">
      <c r="A49" s="15" t="s">
        <v>0</v>
      </c>
      <c r="B49" s="15" t="s">
        <v>1</v>
      </c>
      <c r="C49" s="118" t="s">
        <v>2</v>
      </c>
      <c r="D49" s="118"/>
      <c r="E49" s="118"/>
      <c r="F49" s="118" t="s">
        <v>3</v>
      </c>
      <c r="G49" s="118"/>
      <c r="H49" s="118"/>
      <c r="I49" s="13" t="s">
        <v>28</v>
      </c>
    </row>
    <row r="50" spans="1:9" x14ac:dyDescent="0.15">
      <c r="A50" s="15"/>
      <c r="B50" s="15"/>
      <c r="C50" s="15" t="s">
        <v>4</v>
      </c>
      <c r="D50" s="15" t="s">
        <v>5</v>
      </c>
      <c r="E50" s="15" t="s">
        <v>6</v>
      </c>
      <c r="F50" s="15" t="s">
        <v>4</v>
      </c>
      <c r="G50" s="15" t="s">
        <v>5</v>
      </c>
      <c r="H50" s="15" t="s">
        <v>6</v>
      </c>
      <c r="I50" s="14" t="s">
        <v>29</v>
      </c>
    </row>
    <row r="51" spans="1:9" x14ac:dyDescent="0.15">
      <c r="A51" s="15" t="s">
        <v>7</v>
      </c>
      <c r="B51" s="15" t="s">
        <v>8</v>
      </c>
      <c r="C51" s="15">
        <v>599</v>
      </c>
      <c r="D51" s="15">
        <f>C51*E51</f>
        <v>531.91200000000003</v>
      </c>
      <c r="E51" s="15">
        <v>0.88800000000000001</v>
      </c>
      <c r="F51" s="15">
        <v>599</v>
      </c>
      <c r="G51" s="4">
        <v>543</v>
      </c>
      <c r="H51" s="5">
        <f t="shared" ref="H51:H62" si="6">G51/F51</f>
        <v>0.90651085141903176</v>
      </c>
      <c r="I51" s="4">
        <v>521</v>
      </c>
    </row>
    <row r="52" spans="1:9" x14ac:dyDescent="0.15">
      <c r="A52" s="15" t="s">
        <v>9</v>
      </c>
      <c r="B52" s="15" t="s">
        <v>10</v>
      </c>
      <c r="C52" s="15">
        <v>1013</v>
      </c>
      <c r="D52" s="15">
        <f t="shared" ref="D52:D62" si="7">C52*E52</f>
        <v>670.60599999999999</v>
      </c>
      <c r="E52" s="15">
        <v>0.66200000000000003</v>
      </c>
      <c r="F52" s="15">
        <v>1013</v>
      </c>
      <c r="G52" s="4">
        <v>733</v>
      </c>
      <c r="H52" s="5">
        <f t="shared" si="6"/>
        <v>0.72359328726554784</v>
      </c>
      <c r="I52" s="4">
        <v>667</v>
      </c>
    </row>
    <row r="53" spans="1:9" x14ac:dyDescent="0.15">
      <c r="A53" s="15" t="s">
        <v>11</v>
      </c>
      <c r="B53" s="15" t="s">
        <v>12</v>
      </c>
      <c r="C53" s="15">
        <v>1434</v>
      </c>
      <c r="D53" s="15">
        <f t="shared" si="7"/>
        <v>982.29000000000008</v>
      </c>
      <c r="E53" s="15">
        <v>0.68500000000000005</v>
      </c>
      <c r="F53" s="15">
        <v>1434</v>
      </c>
      <c r="G53" s="4">
        <v>963</v>
      </c>
      <c r="H53" s="5">
        <f t="shared" si="6"/>
        <v>0.67154811715481166</v>
      </c>
      <c r="I53" s="4">
        <v>956</v>
      </c>
    </row>
    <row r="54" spans="1:9" x14ac:dyDescent="0.15">
      <c r="A54" s="15" t="s">
        <v>13</v>
      </c>
      <c r="B54" s="15" t="s">
        <v>14</v>
      </c>
      <c r="C54" s="15">
        <v>1615</v>
      </c>
      <c r="D54" s="15">
        <f t="shared" si="7"/>
        <v>1584.3150000000001</v>
      </c>
      <c r="E54" s="15">
        <v>0.98099999999999998</v>
      </c>
      <c r="F54" s="15">
        <v>1615</v>
      </c>
      <c r="G54" s="4">
        <v>1573</v>
      </c>
      <c r="H54" s="5">
        <f t="shared" si="6"/>
        <v>0.97399380804953561</v>
      </c>
      <c r="I54" s="4">
        <v>1564</v>
      </c>
    </row>
    <row r="55" spans="1:9" x14ac:dyDescent="0.15">
      <c r="A55" s="15" t="s">
        <v>15</v>
      </c>
      <c r="B55" s="15" t="s">
        <v>16</v>
      </c>
      <c r="C55" s="15">
        <v>2432</v>
      </c>
      <c r="D55" s="15">
        <f t="shared" si="7"/>
        <v>2376.0639999999999</v>
      </c>
      <c r="E55" s="15">
        <v>0.97699999999999998</v>
      </c>
      <c r="F55" s="15">
        <v>2432</v>
      </c>
      <c r="G55" s="4">
        <v>2368</v>
      </c>
      <c r="H55" s="5">
        <f t="shared" si="6"/>
        <v>0.97368421052631582</v>
      </c>
      <c r="I55" s="4">
        <v>2365</v>
      </c>
    </row>
    <row r="56" spans="1:9" x14ac:dyDescent="0.15">
      <c r="A56" s="15" t="s">
        <v>17</v>
      </c>
      <c r="B56" s="15" t="s">
        <v>18</v>
      </c>
      <c r="C56" s="15">
        <v>2759</v>
      </c>
      <c r="D56" s="15">
        <f t="shared" si="7"/>
        <v>2574.1469999999999</v>
      </c>
      <c r="E56" s="15">
        <v>0.93300000000000005</v>
      </c>
      <c r="F56" s="15">
        <v>2759</v>
      </c>
      <c r="G56" s="4">
        <v>2510</v>
      </c>
      <c r="H56" s="5">
        <f t="shared" si="6"/>
        <v>0.90974990938745925</v>
      </c>
      <c r="I56" s="4">
        <v>2435</v>
      </c>
    </row>
    <row r="57" spans="1:9" x14ac:dyDescent="0.15">
      <c r="A57" s="15" t="s">
        <v>19</v>
      </c>
      <c r="B57" s="7" t="s">
        <v>20</v>
      </c>
      <c r="C57" s="15">
        <v>2740</v>
      </c>
      <c r="D57" s="15">
        <f t="shared" si="7"/>
        <v>2487.92</v>
      </c>
      <c r="E57" s="15">
        <v>0.90800000000000003</v>
      </c>
      <c r="F57" s="15">
        <v>2740</v>
      </c>
      <c r="G57" s="4">
        <v>2162</v>
      </c>
      <c r="H57" s="5">
        <f t="shared" si="6"/>
        <v>0.78905109489051095</v>
      </c>
      <c r="I57" s="4">
        <v>2164</v>
      </c>
    </row>
    <row r="58" spans="1:9" x14ac:dyDescent="0.15">
      <c r="A58" s="15" t="s">
        <v>21</v>
      </c>
      <c r="B58" s="15" t="s">
        <v>22</v>
      </c>
      <c r="C58" s="15">
        <v>691</v>
      </c>
      <c r="D58" s="15">
        <f t="shared" si="7"/>
        <v>666.81499999999994</v>
      </c>
      <c r="E58" s="15">
        <v>0.96499999999999997</v>
      </c>
      <c r="F58" s="15">
        <v>691</v>
      </c>
      <c r="G58" s="4">
        <v>664</v>
      </c>
      <c r="H58" s="5">
        <f t="shared" si="6"/>
        <v>0.96092619392185241</v>
      </c>
      <c r="I58" s="4">
        <v>664</v>
      </c>
    </row>
    <row r="59" spans="1:9" x14ac:dyDescent="0.15">
      <c r="A59" s="15" t="s">
        <v>23</v>
      </c>
      <c r="B59" s="15" t="s">
        <v>22</v>
      </c>
      <c r="C59" s="15">
        <v>1063</v>
      </c>
      <c r="D59" s="15">
        <f t="shared" si="7"/>
        <v>873.78599999999994</v>
      </c>
      <c r="E59" s="15">
        <v>0.82199999999999995</v>
      </c>
      <c r="F59" s="15">
        <v>1063</v>
      </c>
      <c r="G59" s="4">
        <v>958</v>
      </c>
      <c r="H59" s="5">
        <f t="shared" si="6"/>
        <v>0.90122295390404517</v>
      </c>
      <c r="I59" s="4">
        <v>857</v>
      </c>
    </row>
    <row r="60" spans="1:9" x14ac:dyDescent="0.15">
      <c r="A60" s="15" t="s">
        <v>24</v>
      </c>
      <c r="B60" s="15" t="s">
        <v>22</v>
      </c>
      <c r="C60" s="15">
        <v>1128</v>
      </c>
      <c r="D60" s="15">
        <f t="shared" si="7"/>
        <v>962.18399999999997</v>
      </c>
      <c r="E60" s="15">
        <v>0.85299999999999998</v>
      </c>
      <c r="F60" s="15">
        <v>1128</v>
      </c>
      <c r="G60" s="4">
        <v>1124</v>
      </c>
      <c r="H60" s="6">
        <f t="shared" si="6"/>
        <v>0.99645390070921991</v>
      </c>
      <c r="I60" s="4">
        <v>1010</v>
      </c>
    </row>
    <row r="61" spans="1:9" x14ac:dyDescent="0.15">
      <c r="A61" s="15" t="s">
        <v>25</v>
      </c>
      <c r="B61" s="15" t="s">
        <v>26</v>
      </c>
      <c r="C61" s="15">
        <v>1276</v>
      </c>
      <c r="D61" s="15">
        <f t="shared" si="7"/>
        <v>1057.8039999999999</v>
      </c>
      <c r="E61" s="15">
        <v>0.82899999999999996</v>
      </c>
      <c r="F61" s="15">
        <v>1276</v>
      </c>
      <c r="G61" s="4">
        <v>1064</v>
      </c>
      <c r="H61" s="6">
        <f t="shared" si="6"/>
        <v>0.83385579937304077</v>
      </c>
      <c r="I61" s="15">
        <v>1064</v>
      </c>
    </row>
    <row r="62" spans="1:9" x14ac:dyDescent="0.15">
      <c r="A62" s="15" t="s">
        <v>27</v>
      </c>
      <c r="B62" s="15" t="s">
        <v>26</v>
      </c>
      <c r="C62" s="15">
        <v>1104</v>
      </c>
      <c r="D62" s="15">
        <f t="shared" si="7"/>
        <v>1057.6320000000001</v>
      </c>
      <c r="E62" s="15">
        <v>0.95799999999999996</v>
      </c>
      <c r="F62" s="15">
        <v>1104</v>
      </c>
      <c r="G62" s="4">
        <v>1079</v>
      </c>
      <c r="H62" s="6">
        <f t="shared" si="6"/>
        <v>0.97735507246376807</v>
      </c>
      <c r="I62" s="4">
        <v>1060</v>
      </c>
    </row>
    <row r="65" spans="1:9" x14ac:dyDescent="0.15">
      <c r="A65" s="17" t="s">
        <v>0</v>
      </c>
      <c r="B65" s="17" t="s">
        <v>1</v>
      </c>
      <c r="C65" s="118" t="s">
        <v>2</v>
      </c>
      <c r="D65" s="118"/>
      <c r="E65" s="118"/>
      <c r="F65" s="118" t="s">
        <v>3</v>
      </c>
      <c r="G65" s="118"/>
      <c r="H65" s="118"/>
      <c r="I65" s="13" t="s">
        <v>28</v>
      </c>
    </row>
    <row r="66" spans="1:9" x14ac:dyDescent="0.15">
      <c r="A66" s="17"/>
      <c r="B66" s="17"/>
      <c r="C66" s="17" t="s">
        <v>4</v>
      </c>
      <c r="D66" s="17" t="s">
        <v>5</v>
      </c>
      <c r="E66" s="17" t="s">
        <v>6</v>
      </c>
      <c r="F66" s="17" t="s">
        <v>4</v>
      </c>
      <c r="G66" s="17" t="s">
        <v>5</v>
      </c>
      <c r="H66" s="17" t="s">
        <v>6</v>
      </c>
      <c r="I66" s="14" t="s">
        <v>29</v>
      </c>
    </row>
    <row r="67" spans="1:9" x14ac:dyDescent="0.15">
      <c r="A67" s="17" t="s">
        <v>7</v>
      </c>
      <c r="B67" s="17" t="s">
        <v>8</v>
      </c>
      <c r="C67" s="17">
        <v>599</v>
      </c>
      <c r="D67" s="17">
        <f>C67*E67</f>
        <v>531.91200000000003</v>
      </c>
      <c r="E67" s="17">
        <v>0.88800000000000001</v>
      </c>
      <c r="F67" s="17">
        <v>599</v>
      </c>
      <c r="G67" s="4">
        <v>521</v>
      </c>
      <c r="H67" s="5">
        <f t="shared" ref="H67:H78" si="8">G67/F67</f>
        <v>0.86978297161936557</v>
      </c>
      <c r="I67" s="4">
        <v>521</v>
      </c>
    </row>
    <row r="68" spans="1:9" x14ac:dyDescent="0.15">
      <c r="A68" s="17" t="s">
        <v>9</v>
      </c>
      <c r="B68" s="17" t="s">
        <v>10</v>
      </c>
      <c r="C68" s="17">
        <v>1013</v>
      </c>
      <c r="D68" s="17">
        <f t="shared" ref="D68:D78" si="9">C68*E68</f>
        <v>670.60599999999999</v>
      </c>
      <c r="E68" s="17">
        <v>0.66200000000000003</v>
      </c>
      <c r="F68" s="17">
        <v>1013</v>
      </c>
      <c r="G68" s="8">
        <v>663</v>
      </c>
      <c r="H68" s="5">
        <f t="shared" si="8"/>
        <v>0.65449160908193482</v>
      </c>
      <c r="I68" s="4">
        <v>667</v>
      </c>
    </row>
    <row r="69" spans="1:9" x14ac:dyDescent="0.15">
      <c r="A69" s="17" t="s">
        <v>11</v>
      </c>
      <c r="B69" s="17" t="s">
        <v>12</v>
      </c>
      <c r="C69" s="17">
        <v>1434</v>
      </c>
      <c r="D69" s="17">
        <f t="shared" si="9"/>
        <v>982.29000000000008</v>
      </c>
      <c r="E69" s="17">
        <v>0.68500000000000005</v>
      </c>
      <c r="F69" s="17">
        <v>1434</v>
      </c>
      <c r="G69" s="8">
        <v>937</v>
      </c>
      <c r="H69" s="5">
        <f t="shared" si="8"/>
        <v>0.65341701534170149</v>
      </c>
      <c r="I69" s="4">
        <v>956</v>
      </c>
    </row>
    <row r="70" spans="1:9" x14ac:dyDescent="0.15">
      <c r="A70" s="17" t="s">
        <v>13</v>
      </c>
      <c r="B70" s="17" t="s">
        <v>14</v>
      </c>
      <c r="C70" s="17">
        <v>1615</v>
      </c>
      <c r="D70" s="17">
        <f t="shared" si="9"/>
        <v>1584.3150000000001</v>
      </c>
      <c r="E70" s="17">
        <v>0.98099999999999998</v>
      </c>
      <c r="F70" s="17">
        <v>1615</v>
      </c>
      <c r="G70" s="8">
        <v>1562</v>
      </c>
      <c r="H70" s="5">
        <f t="shared" si="8"/>
        <v>0.96718266253869967</v>
      </c>
      <c r="I70" s="4">
        <v>1564</v>
      </c>
    </row>
    <row r="71" spans="1:9" x14ac:dyDescent="0.15">
      <c r="A71" s="17" t="s">
        <v>15</v>
      </c>
      <c r="B71" s="17" t="s">
        <v>16</v>
      </c>
      <c r="C71" s="17">
        <v>2432</v>
      </c>
      <c r="D71" s="17">
        <f t="shared" si="9"/>
        <v>2376.0639999999999</v>
      </c>
      <c r="E71" s="17">
        <v>0.97699999999999998</v>
      </c>
      <c r="F71" s="17">
        <v>2432</v>
      </c>
      <c r="G71" s="8">
        <v>2337</v>
      </c>
      <c r="H71" s="5">
        <f t="shared" si="8"/>
        <v>0.9609375</v>
      </c>
      <c r="I71" s="4">
        <v>2365</v>
      </c>
    </row>
    <row r="72" spans="1:9" x14ac:dyDescent="0.15">
      <c r="A72" s="17" t="s">
        <v>17</v>
      </c>
      <c r="B72" s="17" t="s">
        <v>18</v>
      </c>
      <c r="C72" s="17">
        <v>2759</v>
      </c>
      <c r="D72" s="17">
        <f t="shared" si="9"/>
        <v>2574.1469999999999</v>
      </c>
      <c r="E72" s="17">
        <v>0.93300000000000005</v>
      </c>
      <c r="F72" s="17">
        <v>2759</v>
      </c>
      <c r="G72" s="8">
        <v>2428</v>
      </c>
      <c r="H72" s="5">
        <f t="shared" si="8"/>
        <v>0.88002899601304818</v>
      </c>
      <c r="I72" s="4">
        <v>2435</v>
      </c>
    </row>
    <row r="73" spans="1:9" x14ac:dyDescent="0.15">
      <c r="A73" s="17" t="s">
        <v>19</v>
      </c>
      <c r="B73" s="7" t="s">
        <v>20</v>
      </c>
      <c r="C73" s="17">
        <v>2740</v>
      </c>
      <c r="D73" s="17">
        <f t="shared" si="9"/>
        <v>2487.92</v>
      </c>
      <c r="E73" s="17">
        <v>0.90800000000000003</v>
      </c>
      <c r="F73" s="17">
        <v>2740</v>
      </c>
      <c r="G73" s="8">
        <v>2161</v>
      </c>
      <c r="H73" s="5">
        <f t="shared" si="8"/>
        <v>0.78868613138686128</v>
      </c>
      <c r="I73" s="4">
        <v>2164</v>
      </c>
    </row>
    <row r="74" spans="1:9" x14ac:dyDescent="0.15">
      <c r="A74" s="17" t="s">
        <v>21</v>
      </c>
      <c r="B74" s="17" t="s">
        <v>22</v>
      </c>
      <c r="C74" s="17">
        <v>691</v>
      </c>
      <c r="D74" s="17">
        <f t="shared" si="9"/>
        <v>666.81499999999994</v>
      </c>
      <c r="E74" s="17">
        <v>0.96499999999999997</v>
      </c>
      <c r="F74" s="17">
        <v>691</v>
      </c>
      <c r="G74" s="4">
        <v>664</v>
      </c>
      <c r="H74" s="5">
        <f t="shared" si="8"/>
        <v>0.96092619392185241</v>
      </c>
      <c r="I74" s="4">
        <v>664</v>
      </c>
    </row>
    <row r="75" spans="1:9" x14ac:dyDescent="0.15">
      <c r="A75" s="17" t="s">
        <v>23</v>
      </c>
      <c r="B75" s="17" t="s">
        <v>22</v>
      </c>
      <c r="C75" s="17">
        <v>1063</v>
      </c>
      <c r="D75" s="17">
        <f t="shared" si="9"/>
        <v>873.78599999999994</v>
      </c>
      <c r="E75" s="17">
        <v>0.82199999999999995</v>
      </c>
      <c r="F75" s="17">
        <v>1063</v>
      </c>
      <c r="G75" s="8">
        <v>854</v>
      </c>
      <c r="H75" s="5">
        <f t="shared" si="8"/>
        <v>0.80338664158043271</v>
      </c>
      <c r="I75" s="4">
        <v>857</v>
      </c>
    </row>
    <row r="76" spans="1:9" x14ac:dyDescent="0.15">
      <c r="A76" s="17" t="s">
        <v>24</v>
      </c>
      <c r="B76" s="17" t="s">
        <v>22</v>
      </c>
      <c r="C76" s="17">
        <v>1128</v>
      </c>
      <c r="D76" s="17">
        <f t="shared" si="9"/>
        <v>962.18399999999997</v>
      </c>
      <c r="E76" s="17">
        <v>0.85299999999999998</v>
      </c>
      <c r="F76" s="17">
        <v>1128</v>
      </c>
      <c r="G76" s="8">
        <v>985</v>
      </c>
      <c r="H76" s="6">
        <f t="shared" si="8"/>
        <v>0.87322695035460995</v>
      </c>
      <c r="I76" s="4">
        <v>1010</v>
      </c>
    </row>
    <row r="77" spans="1:9" x14ac:dyDescent="0.15">
      <c r="A77" s="17" t="s">
        <v>25</v>
      </c>
      <c r="B77" s="17" t="s">
        <v>26</v>
      </c>
      <c r="C77" s="17">
        <v>1276</v>
      </c>
      <c r="D77" s="17">
        <f t="shared" si="9"/>
        <v>1057.8039999999999</v>
      </c>
      <c r="E77" s="17">
        <v>0.82899999999999996</v>
      </c>
      <c r="F77" s="17">
        <v>1276</v>
      </c>
      <c r="G77" s="8">
        <v>1055</v>
      </c>
      <c r="H77" s="5">
        <f t="shared" si="8"/>
        <v>0.82680250783699061</v>
      </c>
      <c r="I77" s="17">
        <v>1064</v>
      </c>
    </row>
    <row r="78" spans="1:9" x14ac:dyDescent="0.15">
      <c r="A78" s="17" t="s">
        <v>27</v>
      </c>
      <c r="B78" s="17" t="s">
        <v>26</v>
      </c>
      <c r="C78" s="17">
        <v>1104</v>
      </c>
      <c r="D78" s="17">
        <f t="shared" si="9"/>
        <v>1057.6320000000001</v>
      </c>
      <c r="E78" s="17">
        <v>0.95799999999999996</v>
      </c>
      <c r="F78" s="17">
        <v>1104</v>
      </c>
      <c r="G78" s="8">
        <v>1057</v>
      </c>
      <c r="H78" s="5">
        <f t="shared" si="8"/>
        <v>0.95742753623188404</v>
      </c>
      <c r="I78" s="4">
        <v>1060</v>
      </c>
    </row>
    <row r="81" spans="1:9" x14ac:dyDescent="0.15">
      <c r="A81" s="18" t="s">
        <v>0</v>
      </c>
      <c r="B81" s="18" t="s">
        <v>1</v>
      </c>
      <c r="C81" s="118" t="s">
        <v>2</v>
      </c>
      <c r="D81" s="118"/>
      <c r="E81" s="118"/>
      <c r="F81" s="118" t="s">
        <v>3</v>
      </c>
      <c r="G81" s="118"/>
      <c r="H81" s="118"/>
      <c r="I81" s="13" t="s">
        <v>28</v>
      </c>
    </row>
    <row r="82" spans="1:9" x14ac:dyDescent="0.15">
      <c r="A82" s="18"/>
      <c r="B82" s="18"/>
      <c r="C82" s="18" t="s">
        <v>4</v>
      </c>
      <c r="D82" s="18" t="s">
        <v>5</v>
      </c>
      <c r="E82" s="18" t="s">
        <v>6</v>
      </c>
      <c r="F82" s="18" t="s">
        <v>4</v>
      </c>
      <c r="G82" s="18" t="s">
        <v>5</v>
      </c>
      <c r="H82" s="18" t="s">
        <v>6</v>
      </c>
      <c r="I82" s="14" t="s">
        <v>29</v>
      </c>
    </row>
    <row r="83" spans="1:9" x14ac:dyDescent="0.15">
      <c r="A83" s="18" t="s">
        <v>7</v>
      </c>
      <c r="B83" s="18" t="s">
        <v>8</v>
      </c>
      <c r="C83" s="18">
        <v>599</v>
      </c>
      <c r="D83" s="18">
        <f>C83*E83</f>
        <v>531.91200000000003</v>
      </c>
      <c r="E83" s="18">
        <v>0.88800000000000001</v>
      </c>
      <c r="F83" s="18">
        <v>599</v>
      </c>
      <c r="G83" s="4">
        <v>521</v>
      </c>
      <c r="H83" s="5">
        <f t="shared" ref="H83:H94" si="10">G83/F83</f>
        <v>0.86978297161936557</v>
      </c>
      <c r="I83" s="4">
        <v>521</v>
      </c>
    </row>
    <row r="84" spans="1:9" x14ac:dyDescent="0.15">
      <c r="A84" s="18" t="s">
        <v>9</v>
      </c>
      <c r="B84" s="18" t="s">
        <v>10</v>
      </c>
      <c r="C84" s="18">
        <v>1013</v>
      </c>
      <c r="D84" s="18">
        <f t="shared" ref="D84:D94" si="11">C84*E84</f>
        <v>670.60599999999999</v>
      </c>
      <c r="E84" s="18">
        <v>0.66200000000000003</v>
      </c>
      <c r="F84" s="18">
        <v>1013</v>
      </c>
      <c r="G84" s="4">
        <v>663</v>
      </c>
      <c r="H84" s="5">
        <f t="shared" si="10"/>
        <v>0.65449160908193482</v>
      </c>
      <c r="I84" s="4">
        <v>663</v>
      </c>
    </row>
    <row r="85" spans="1:9" x14ac:dyDescent="0.15">
      <c r="A85" s="18" t="s">
        <v>11</v>
      </c>
      <c r="B85" s="18" t="s">
        <v>12</v>
      </c>
      <c r="C85" s="18">
        <v>1434</v>
      </c>
      <c r="D85" s="18">
        <f t="shared" si="11"/>
        <v>982.29000000000008</v>
      </c>
      <c r="E85" s="18">
        <v>0.68500000000000005</v>
      </c>
      <c r="F85" s="18">
        <v>1434</v>
      </c>
      <c r="G85" s="8">
        <v>932</v>
      </c>
      <c r="H85" s="5">
        <f t="shared" si="10"/>
        <v>0.64993026499302653</v>
      </c>
      <c r="I85" s="4">
        <v>937</v>
      </c>
    </row>
    <row r="86" spans="1:9" x14ac:dyDescent="0.15">
      <c r="A86" s="18" t="s">
        <v>13</v>
      </c>
      <c r="B86" s="18" t="s">
        <v>14</v>
      </c>
      <c r="C86" s="18">
        <v>1615</v>
      </c>
      <c r="D86" s="18">
        <f t="shared" si="11"/>
        <v>1584.3150000000001</v>
      </c>
      <c r="E86" s="18">
        <v>0.98099999999999998</v>
      </c>
      <c r="F86" s="18">
        <v>1615</v>
      </c>
      <c r="G86" s="8">
        <v>1560</v>
      </c>
      <c r="H86" s="5">
        <f t="shared" si="10"/>
        <v>0.96594427244582048</v>
      </c>
      <c r="I86" s="4">
        <v>1562</v>
      </c>
    </row>
    <row r="87" spans="1:9" x14ac:dyDescent="0.15">
      <c r="A87" s="18" t="s">
        <v>15</v>
      </c>
      <c r="B87" s="18" t="s">
        <v>16</v>
      </c>
      <c r="C87" s="18">
        <v>2432</v>
      </c>
      <c r="D87" s="18">
        <f t="shared" si="11"/>
        <v>2376.0639999999999</v>
      </c>
      <c r="E87" s="18">
        <v>0.97699999999999998</v>
      </c>
      <c r="F87" s="18">
        <v>2432</v>
      </c>
      <c r="G87" s="8">
        <v>2336</v>
      </c>
      <c r="H87" s="5">
        <f t="shared" si="10"/>
        <v>0.96052631578947367</v>
      </c>
      <c r="I87" s="4">
        <v>2337</v>
      </c>
    </row>
    <row r="88" spans="1:9" x14ac:dyDescent="0.15">
      <c r="A88" s="18" t="s">
        <v>17</v>
      </c>
      <c r="B88" s="18" t="s">
        <v>18</v>
      </c>
      <c r="C88" s="18">
        <v>2759</v>
      </c>
      <c r="D88" s="18">
        <f t="shared" si="11"/>
        <v>2574.1469999999999</v>
      </c>
      <c r="E88" s="18">
        <v>0.93300000000000005</v>
      </c>
      <c r="F88" s="18">
        <v>2759</v>
      </c>
      <c r="G88" s="4">
        <v>2428</v>
      </c>
      <c r="H88" s="5">
        <f t="shared" si="10"/>
        <v>0.88002899601304818</v>
      </c>
      <c r="I88" s="4">
        <v>2428</v>
      </c>
    </row>
    <row r="89" spans="1:9" x14ac:dyDescent="0.15">
      <c r="A89" s="18" t="s">
        <v>19</v>
      </c>
      <c r="B89" s="7" t="s">
        <v>20</v>
      </c>
      <c r="C89" s="18">
        <v>2740</v>
      </c>
      <c r="D89" s="18">
        <f t="shared" si="11"/>
        <v>2487.92</v>
      </c>
      <c r="E89" s="18">
        <v>0.90800000000000003</v>
      </c>
      <c r="F89" s="18">
        <v>2740</v>
      </c>
      <c r="G89" s="8">
        <v>2112</v>
      </c>
      <c r="H89" s="5">
        <f t="shared" si="10"/>
        <v>0.77080291970802917</v>
      </c>
      <c r="I89" s="4">
        <v>2161</v>
      </c>
    </row>
    <row r="90" spans="1:9" x14ac:dyDescent="0.15">
      <c r="A90" s="18" t="s">
        <v>21</v>
      </c>
      <c r="B90" s="18" t="s">
        <v>22</v>
      </c>
      <c r="C90" s="18">
        <v>691</v>
      </c>
      <c r="D90" s="18">
        <f t="shared" si="11"/>
        <v>666.81499999999994</v>
      </c>
      <c r="E90" s="18">
        <v>0.96499999999999997</v>
      </c>
      <c r="F90" s="18">
        <v>691</v>
      </c>
      <c r="G90" s="4">
        <v>664</v>
      </c>
      <c r="H90" s="5">
        <f t="shared" si="10"/>
        <v>0.96092619392185241</v>
      </c>
      <c r="I90" s="4">
        <v>664</v>
      </c>
    </row>
    <row r="91" spans="1:9" x14ac:dyDescent="0.15">
      <c r="A91" s="18" t="s">
        <v>23</v>
      </c>
      <c r="B91" s="18" t="s">
        <v>22</v>
      </c>
      <c r="C91" s="18">
        <v>1063</v>
      </c>
      <c r="D91" s="18">
        <f t="shared" si="11"/>
        <v>873.78599999999994</v>
      </c>
      <c r="E91" s="18">
        <v>0.82199999999999995</v>
      </c>
      <c r="F91" s="18">
        <v>1063</v>
      </c>
      <c r="G91" s="4">
        <v>854</v>
      </c>
      <c r="H91" s="5">
        <f t="shared" si="10"/>
        <v>0.80338664158043271</v>
      </c>
      <c r="I91" s="4">
        <v>854</v>
      </c>
    </row>
    <row r="92" spans="1:9" x14ac:dyDescent="0.15">
      <c r="A92" s="18" t="s">
        <v>24</v>
      </c>
      <c r="B92" s="18" t="s">
        <v>22</v>
      </c>
      <c r="C92" s="18">
        <v>1128</v>
      </c>
      <c r="D92" s="18">
        <f t="shared" si="11"/>
        <v>962.18399999999997</v>
      </c>
      <c r="E92" s="18">
        <v>0.85299999999999998</v>
      </c>
      <c r="F92" s="18">
        <v>1128</v>
      </c>
      <c r="G92" s="4">
        <v>985</v>
      </c>
      <c r="H92" s="6">
        <f t="shared" si="10"/>
        <v>0.87322695035460995</v>
      </c>
      <c r="I92" s="4">
        <v>985</v>
      </c>
    </row>
    <row r="93" spans="1:9" x14ac:dyDescent="0.15">
      <c r="A93" s="18" t="s">
        <v>25</v>
      </c>
      <c r="B93" s="18" t="s">
        <v>26</v>
      </c>
      <c r="C93" s="18">
        <v>1276</v>
      </c>
      <c r="D93" s="18">
        <f t="shared" si="11"/>
        <v>1057.8039999999999</v>
      </c>
      <c r="E93" s="18">
        <v>0.82899999999999996</v>
      </c>
      <c r="F93" s="18">
        <v>1276</v>
      </c>
      <c r="G93" s="4">
        <v>1055</v>
      </c>
      <c r="H93" s="5">
        <f t="shared" si="10"/>
        <v>0.82680250783699061</v>
      </c>
      <c r="I93" s="4">
        <v>1055</v>
      </c>
    </row>
    <row r="94" spans="1:9" x14ac:dyDescent="0.15">
      <c r="A94" s="18" t="s">
        <v>27</v>
      </c>
      <c r="B94" s="18" t="s">
        <v>26</v>
      </c>
      <c r="C94" s="18">
        <v>1104</v>
      </c>
      <c r="D94" s="18">
        <f t="shared" si="11"/>
        <v>1057.6320000000001</v>
      </c>
      <c r="E94" s="18">
        <v>0.95799999999999996</v>
      </c>
      <c r="F94" s="18">
        <v>1104</v>
      </c>
      <c r="G94" s="4">
        <v>1057</v>
      </c>
      <c r="H94" s="5">
        <f t="shared" si="10"/>
        <v>0.95742753623188404</v>
      </c>
      <c r="I94" s="4">
        <v>1057</v>
      </c>
    </row>
    <row r="100" spans="1:10" x14ac:dyDescent="0.15">
      <c r="A100" s="19" t="s">
        <v>0</v>
      </c>
      <c r="B100" s="19" t="s">
        <v>1</v>
      </c>
      <c r="C100" s="118" t="s">
        <v>2</v>
      </c>
      <c r="D100" s="118"/>
      <c r="E100" s="118"/>
      <c r="F100" s="118" t="s">
        <v>3</v>
      </c>
      <c r="G100" s="118"/>
      <c r="H100" s="118"/>
      <c r="I100" s="13" t="s">
        <v>28</v>
      </c>
    </row>
    <row r="101" spans="1:10" x14ac:dyDescent="0.15">
      <c r="A101" s="19"/>
      <c r="B101" s="19"/>
      <c r="C101" s="19" t="s">
        <v>4</v>
      </c>
      <c r="D101" s="19" t="s">
        <v>5</v>
      </c>
      <c r="E101" s="19" t="s">
        <v>6</v>
      </c>
      <c r="F101" s="19" t="s">
        <v>4</v>
      </c>
      <c r="G101" s="19" t="s">
        <v>5</v>
      </c>
      <c r="H101" s="19" t="s">
        <v>6</v>
      </c>
      <c r="I101" s="14" t="s">
        <v>29</v>
      </c>
    </row>
    <row r="102" spans="1:10" x14ac:dyDescent="0.15">
      <c r="A102" s="19" t="s">
        <v>7</v>
      </c>
      <c r="B102" s="19" t="s">
        <v>8</v>
      </c>
      <c r="C102" s="19">
        <v>599</v>
      </c>
      <c r="D102" s="19">
        <f>C102*E102</f>
        <v>531.91200000000003</v>
      </c>
      <c r="E102" s="19">
        <v>0.88800000000000001</v>
      </c>
      <c r="F102" s="19">
        <v>599</v>
      </c>
      <c r="G102" s="4">
        <v>521</v>
      </c>
      <c r="H102" s="5">
        <f t="shared" ref="H102:H113" si="12">G102/F102</f>
        <v>0.86978297161936557</v>
      </c>
      <c r="I102" s="4">
        <v>521</v>
      </c>
    </row>
    <row r="103" spans="1:10" x14ac:dyDescent="0.15">
      <c r="A103" s="19" t="s">
        <v>9</v>
      </c>
      <c r="B103" s="19" t="s">
        <v>10</v>
      </c>
      <c r="C103" s="19">
        <v>1013</v>
      </c>
      <c r="D103" s="19">
        <f t="shared" ref="D103:D113" si="13">C103*E103</f>
        <v>670.60599999999999</v>
      </c>
      <c r="E103" s="19">
        <v>0.66200000000000003</v>
      </c>
      <c r="F103" s="19">
        <v>1013</v>
      </c>
      <c r="G103" s="4">
        <v>663</v>
      </c>
      <c r="H103" s="5">
        <f t="shared" si="12"/>
        <v>0.65449160908193482</v>
      </c>
      <c r="I103" s="4">
        <v>663</v>
      </c>
    </row>
    <row r="104" spans="1:10" x14ac:dyDescent="0.15">
      <c r="A104" s="19" t="s">
        <v>11</v>
      </c>
      <c r="B104" s="19" t="s">
        <v>12</v>
      </c>
      <c r="C104" s="19">
        <v>1434</v>
      </c>
      <c r="D104" s="19">
        <f t="shared" si="13"/>
        <v>982.29000000000008</v>
      </c>
      <c r="E104" s="19">
        <v>0.68500000000000005</v>
      </c>
      <c r="F104" s="19">
        <v>1434</v>
      </c>
      <c r="G104" s="4">
        <v>932</v>
      </c>
      <c r="H104" s="5">
        <f t="shared" si="12"/>
        <v>0.64993026499302653</v>
      </c>
      <c r="I104" s="4">
        <v>932</v>
      </c>
    </row>
    <row r="105" spans="1:10" x14ac:dyDescent="0.15">
      <c r="A105" s="19" t="s">
        <v>13</v>
      </c>
      <c r="B105" s="19" t="s">
        <v>14</v>
      </c>
      <c r="C105" s="19">
        <v>1615</v>
      </c>
      <c r="D105" s="19">
        <f t="shared" si="13"/>
        <v>1584.3150000000001</v>
      </c>
      <c r="E105" s="19">
        <v>0.98099999999999998</v>
      </c>
      <c r="F105" s="19">
        <v>1615</v>
      </c>
      <c r="G105" s="4">
        <v>1560</v>
      </c>
      <c r="H105" s="5">
        <f t="shared" si="12"/>
        <v>0.96594427244582048</v>
      </c>
      <c r="I105" s="4">
        <v>1560</v>
      </c>
    </row>
    <row r="106" spans="1:10" x14ac:dyDescent="0.15">
      <c r="A106" s="19" t="s">
        <v>15</v>
      </c>
      <c r="B106" s="19" t="s">
        <v>16</v>
      </c>
      <c r="C106" s="19">
        <v>2432</v>
      </c>
      <c r="D106" s="19">
        <f t="shared" si="13"/>
        <v>2376.0639999999999</v>
      </c>
      <c r="E106" s="19">
        <v>0.97699999999999998</v>
      </c>
      <c r="F106" s="19">
        <v>2432</v>
      </c>
      <c r="G106" s="8">
        <v>2334</v>
      </c>
      <c r="H106" s="5">
        <f t="shared" si="12"/>
        <v>0.95970394736842102</v>
      </c>
      <c r="I106" s="4">
        <v>2336</v>
      </c>
      <c r="J106" t="s">
        <v>30</v>
      </c>
    </row>
    <row r="107" spans="1:10" x14ac:dyDescent="0.15">
      <c r="A107" s="19" t="s">
        <v>17</v>
      </c>
      <c r="B107" s="19" t="s">
        <v>18</v>
      </c>
      <c r="C107" s="19">
        <v>2759</v>
      </c>
      <c r="D107" s="19">
        <f t="shared" si="13"/>
        <v>2574.1469999999999</v>
      </c>
      <c r="E107" s="19">
        <v>0.93300000000000005</v>
      </c>
      <c r="F107" s="19">
        <v>2759</v>
      </c>
      <c r="G107" s="8">
        <v>2427</v>
      </c>
      <c r="H107" s="5">
        <f t="shared" si="12"/>
        <v>0.87966654584994564</v>
      </c>
      <c r="I107" s="4">
        <v>2428</v>
      </c>
    </row>
    <row r="108" spans="1:10" x14ac:dyDescent="0.15">
      <c r="A108" s="19" t="s">
        <v>19</v>
      </c>
      <c r="B108" s="7" t="s">
        <v>20</v>
      </c>
      <c r="C108" s="19">
        <v>2740</v>
      </c>
      <c r="D108" s="19">
        <f t="shared" si="13"/>
        <v>2487.92</v>
      </c>
      <c r="E108" s="19">
        <v>0.90800000000000003</v>
      </c>
      <c r="F108" s="19">
        <v>2740</v>
      </c>
      <c r="G108" s="4">
        <v>2112</v>
      </c>
      <c r="H108" s="5">
        <f t="shared" si="12"/>
        <v>0.77080291970802917</v>
      </c>
      <c r="I108" s="4">
        <v>2112</v>
      </c>
    </row>
    <row r="109" spans="1:10" x14ac:dyDescent="0.15">
      <c r="A109" s="19" t="s">
        <v>21</v>
      </c>
      <c r="B109" s="19" t="s">
        <v>22</v>
      </c>
      <c r="C109" s="19">
        <v>691</v>
      </c>
      <c r="D109" s="19">
        <f t="shared" si="13"/>
        <v>666.81499999999994</v>
      </c>
      <c r="E109" s="19">
        <v>0.96499999999999997</v>
      </c>
      <c r="F109" s="19">
        <v>691</v>
      </c>
      <c r="G109" s="4">
        <v>664</v>
      </c>
      <c r="H109" s="5">
        <f t="shared" si="12"/>
        <v>0.96092619392185241</v>
      </c>
      <c r="I109" s="4">
        <v>664</v>
      </c>
    </row>
    <row r="110" spans="1:10" x14ac:dyDescent="0.15">
      <c r="A110" s="19" t="s">
        <v>23</v>
      </c>
      <c r="B110" s="19" t="s">
        <v>22</v>
      </c>
      <c r="C110" s="19">
        <v>1063</v>
      </c>
      <c r="D110" s="19">
        <f t="shared" si="13"/>
        <v>873.78599999999994</v>
      </c>
      <c r="E110" s="19">
        <v>0.82199999999999995</v>
      </c>
      <c r="F110" s="19">
        <v>1063</v>
      </c>
      <c r="G110" s="4">
        <v>854</v>
      </c>
      <c r="H110" s="5">
        <f t="shared" si="12"/>
        <v>0.80338664158043271</v>
      </c>
      <c r="I110" s="4">
        <v>854</v>
      </c>
    </row>
    <row r="111" spans="1:10" x14ac:dyDescent="0.15">
      <c r="A111" s="19" t="s">
        <v>24</v>
      </c>
      <c r="B111" s="19" t="s">
        <v>22</v>
      </c>
      <c r="C111" s="19">
        <v>1128</v>
      </c>
      <c r="D111" s="19">
        <f t="shared" si="13"/>
        <v>962.18399999999997</v>
      </c>
      <c r="E111" s="19">
        <v>0.85299999999999998</v>
      </c>
      <c r="F111" s="19">
        <v>1128</v>
      </c>
      <c r="G111" s="4">
        <v>985</v>
      </c>
      <c r="H111" s="6">
        <f t="shared" si="12"/>
        <v>0.87322695035460995</v>
      </c>
      <c r="I111" s="4">
        <v>985</v>
      </c>
    </row>
    <row r="112" spans="1:10" x14ac:dyDescent="0.15">
      <c r="A112" s="19" t="s">
        <v>25</v>
      </c>
      <c r="B112" s="19" t="s">
        <v>26</v>
      </c>
      <c r="C112" s="19">
        <v>1276</v>
      </c>
      <c r="D112" s="19">
        <f t="shared" si="13"/>
        <v>1057.8039999999999</v>
      </c>
      <c r="E112" s="19">
        <v>0.82899999999999996</v>
      </c>
      <c r="F112" s="19">
        <v>1276</v>
      </c>
      <c r="G112" s="4">
        <v>1055</v>
      </c>
      <c r="H112" s="5">
        <f t="shared" si="12"/>
        <v>0.82680250783699061</v>
      </c>
      <c r="I112" s="4">
        <v>1055</v>
      </c>
    </row>
    <row r="113" spans="1:10" x14ac:dyDescent="0.15">
      <c r="A113" s="19" t="s">
        <v>27</v>
      </c>
      <c r="B113" s="19" t="s">
        <v>26</v>
      </c>
      <c r="C113" s="19">
        <v>1104</v>
      </c>
      <c r="D113" s="19">
        <f t="shared" si="13"/>
        <v>1057.6320000000001</v>
      </c>
      <c r="E113" s="19">
        <v>0.95799999999999996</v>
      </c>
      <c r="F113" s="19">
        <v>1104</v>
      </c>
      <c r="G113" s="4">
        <v>1057</v>
      </c>
      <c r="H113" s="5">
        <f t="shared" si="12"/>
        <v>0.95742753623188404</v>
      </c>
      <c r="I113" s="4">
        <v>1057</v>
      </c>
    </row>
    <row r="118" spans="1:10" x14ac:dyDescent="0.15">
      <c r="A118" s="20" t="s">
        <v>0</v>
      </c>
      <c r="B118" s="20" t="s">
        <v>1</v>
      </c>
      <c r="C118" s="118" t="s">
        <v>2</v>
      </c>
      <c r="D118" s="118"/>
      <c r="E118" s="118"/>
      <c r="F118" s="118" t="s">
        <v>3</v>
      </c>
      <c r="G118" s="118"/>
      <c r="H118" s="118"/>
      <c r="I118" s="13" t="s">
        <v>28</v>
      </c>
    </row>
    <row r="119" spans="1:10" x14ac:dyDescent="0.15">
      <c r="A119" s="20"/>
      <c r="B119" s="20"/>
      <c r="C119" s="20" t="s">
        <v>4</v>
      </c>
      <c r="D119" s="20" t="s">
        <v>5</v>
      </c>
      <c r="E119" s="20" t="s">
        <v>6</v>
      </c>
      <c r="F119" s="20" t="s">
        <v>4</v>
      </c>
      <c r="G119" s="20" t="s">
        <v>5</v>
      </c>
      <c r="H119" s="20" t="s">
        <v>6</v>
      </c>
      <c r="I119" s="14" t="s">
        <v>29</v>
      </c>
    </row>
    <row r="120" spans="1:10" x14ac:dyDescent="0.15">
      <c r="A120" s="20" t="s">
        <v>7</v>
      </c>
      <c r="B120" s="20" t="s">
        <v>8</v>
      </c>
      <c r="C120" s="20">
        <v>599</v>
      </c>
      <c r="D120" s="20">
        <f>C120*E120</f>
        <v>531.91200000000003</v>
      </c>
      <c r="E120" s="20">
        <v>0.88800000000000001</v>
      </c>
      <c r="F120" s="20">
        <v>599</v>
      </c>
      <c r="G120" s="4">
        <v>521</v>
      </c>
      <c r="H120" s="5">
        <f t="shared" ref="H120:H131" si="14">G120/F120</f>
        <v>0.86978297161936557</v>
      </c>
      <c r="I120" s="4">
        <v>521</v>
      </c>
    </row>
    <row r="121" spans="1:10" x14ac:dyDescent="0.15">
      <c r="A121" s="20" t="s">
        <v>9</v>
      </c>
      <c r="B121" s="20" t="s">
        <v>10</v>
      </c>
      <c r="C121" s="20">
        <v>1013</v>
      </c>
      <c r="D121" s="20">
        <f t="shared" ref="D121:D131" si="15">C121*E121</f>
        <v>670.60599999999999</v>
      </c>
      <c r="E121" s="20">
        <v>0.66200000000000003</v>
      </c>
      <c r="F121" s="20">
        <v>1013</v>
      </c>
      <c r="G121" s="4">
        <v>663</v>
      </c>
      <c r="H121" s="5">
        <f t="shared" si="14"/>
        <v>0.65449160908193482</v>
      </c>
      <c r="I121" s="4">
        <v>663</v>
      </c>
    </row>
    <row r="122" spans="1:10" x14ac:dyDescent="0.15">
      <c r="A122" s="20" t="s">
        <v>11</v>
      </c>
      <c r="B122" s="20" t="s">
        <v>12</v>
      </c>
      <c r="C122" s="20">
        <v>1434</v>
      </c>
      <c r="D122" s="20">
        <f t="shared" si="15"/>
        <v>982.29000000000008</v>
      </c>
      <c r="E122" s="20">
        <v>0.68500000000000005</v>
      </c>
      <c r="F122" s="20">
        <v>1434</v>
      </c>
      <c r="G122" s="4">
        <v>932</v>
      </c>
      <c r="H122" s="5">
        <f t="shared" si="14"/>
        <v>0.64993026499302653</v>
      </c>
      <c r="I122" s="4">
        <v>932</v>
      </c>
    </row>
    <row r="123" spans="1:10" x14ac:dyDescent="0.15">
      <c r="A123" s="20" t="s">
        <v>13</v>
      </c>
      <c r="B123" s="20" t="s">
        <v>14</v>
      </c>
      <c r="C123" s="20">
        <v>1615</v>
      </c>
      <c r="D123" s="20">
        <f t="shared" si="15"/>
        <v>1584.3150000000001</v>
      </c>
      <c r="E123" s="20">
        <v>0.98099999999999998</v>
      </c>
      <c r="F123" s="20">
        <v>1615</v>
      </c>
      <c r="G123" s="4">
        <v>1560</v>
      </c>
      <c r="H123" s="5">
        <f t="shared" si="14"/>
        <v>0.96594427244582048</v>
      </c>
      <c r="I123" s="4">
        <v>1560</v>
      </c>
    </row>
    <row r="124" spans="1:10" x14ac:dyDescent="0.15">
      <c r="A124" s="20" t="s">
        <v>15</v>
      </c>
      <c r="B124" s="20" t="s">
        <v>16</v>
      </c>
      <c r="C124" s="20">
        <v>2432</v>
      </c>
      <c r="D124" s="20">
        <f t="shared" si="15"/>
        <v>2376.0639999999999</v>
      </c>
      <c r="E124" s="20">
        <v>0.97699999999999998</v>
      </c>
      <c r="F124" s="20">
        <v>2432</v>
      </c>
      <c r="G124" s="9">
        <v>2338</v>
      </c>
      <c r="H124" s="5">
        <f t="shared" si="14"/>
        <v>0.96134868421052633</v>
      </c>
      <c r="I124" s="4">
        <v>2336</v>
      </c>
    </row>
    <row r="125" spans="1:10" x14ac:dyDescent="0.15">
      <c r="A125" s="20" t="s">
        <v>17</v>
      </c>
      <c r="B125" s="20" t="s">
        <v>18</v>
      </c>
      <c r="C125" s="20">
        <v>2759</v>
      </c>
      <c r="D125" s="20">
        <f t="shared" si="15"/>
        <v>2574.1469999999999</v>
      </c>
      <c r="E125" s="20">
        <v>0.93300000000000005</v>
      </c>
      <c r="F125" s="20">
        <v>2759</v>
      </c>
      <c r="G125" s="8">
        <v>2427</v>
      </c>
      <c r="H125" s="5">
        <f t="shared" si="14"/>
        <v>0.87966654584994564</v>
      </c>
      <c r="I125" s="4">
        <v>2428</v>
      </c>
      <c r="J125" t="s">
        <v>31</v>
      </c>
    </row>
    <row r="126" spans="1:10" x14ac:dyDescent="0.15">
      <c r="A126" s="20" t="s">
        <v>19</v>
      </c>
      <c r="B126" s="7" t="s">
        <v>20</v>
      </c>
      <c r="C126" s="20">
        <v>2740</v>
      </c>
      <c r="D126" s="20">
        <f t="shared" si="15"/>
        <v>2487.92</v>
      </c>
      <c r="E126" s="20">
        <v>0.90800000000000003</v>
      </c>
      <c r="F126" s="20">
        <v>2740</v>
      </c>
      <c r="G126" s="4">
        <v>2112</v>
      </c>
      <c r="H126" s="5">
        <f t="shared" si="14"/>
        <v>0.77080291970802917</v>
      </c>
      <c r="I126" s="4">
        <v>2112</v>
      </c>
    </row>
    <row r="127" spans="1:10" x14ac:dyDescent="0.15">
      <c r="A127" s="20" t="s">
        <v>21</v>
      </c>
      <c r="B127" s="20" t="s">
        <v>22</v>
      </c>
      <c r="C127" s="20">
        <v>691</v>
      </c>
      <c r="D127" s="20">
        <f t="shared" si="15"/>
        <v>666.81499999999994</v>
      </c>
      <c r="E127" s="20">
        <v>0.96499999999999997</v>
      </c>
      <c r="F127" s="20">
        <v>691</v>
      </c>
      <c r="G127" s="4">
        <v>664</v>
      </c>
      <c r="H127" s="5">
        <f t="shared" si="14"/>
        <v>0.96092619392185241</v>
      </c>
      <c r="I127" s="4">
        <v>664</v>
      </c>
    </row>
    <row r="128" spans="1:10" x14ac:dyDescent="0.15">
      <c r="A128" s="20" t="s">
        <v>23</v>
      </c>
      <c r="B128" s="20" t="s">
        <v>22</v>
      </c>
      <c r="C128" s="20">
        <v>1063</v>
      </c>
      <c r="D128" s="20">
        <f t="shared" si="15"/>
        <v>873.78599999999994</v>
      </c>
      <c r="E128" s="20">
        <v>0.82199999999999995</v>
      </c>
      <c r="F128" s="20">
        <v>1063</v>
      </c>
      <c r="G128" s="4">
        <v>854</v>
      </c>
      <c r="H128" s="5">
        <f t="shared" si="14"/>
        <v>0.80338664158043271</v>
      </c>
      <c r="I128" s="4">
        <v>854</v>
      </c>
    </row>
    <row r="129" spans="1:10" x14ac:dyDescent="0.15">
      <c r="A129" s="20" t="s">
        <v>24</v>
      </c>
      <c r="B129" s="20" t="s">
        <v>22</v>
      </c>
      <c r="C129" s="20">
        <v>1128</v>
      </c>
      <c r="D129" s="20">
        <f t="shared" si="15"/>
        <v>962.18399999999997</v>
      </c>
      <c r="E129" s="20">
        <v>0.85299999999999998</v>
      </c>
      <c r="F129" s="20">
        <v>1128</v>
      </c>
      <c r="G129" s="4">
        <v>985</v>
      </c>
      <c r="H129" s="6">
        <f t="shared" si="14"/>
        <v>0.87322695035460995</v>
      </c>
      <c r="I129" s="4">
        <v>985</v>
      </c>
    </row>
    <row r="130" spans="1:10" x14ac:dyDescent="0.15">
      <c r="A130" s="20" t="s">
        <v>25</v>
      </c>
      <c r="B130" s="20" t="s">
        <v>26</v>
      </c>
      <c r="C130" s="20">
        <v>1276</v>
      </c>
      <c r="D130" s="20">
        <f t="shared" si="15"/>
        <v>1057.8039999999999</v>
      </c>
      <c r="E130" s="20">
        <v>0.82899999999999996</v>
      </c>
      <c r="F130" s="20">
        <v>1276</v>
      </c>
      <c r="G130" s="4">
        <v>1055</v>
      </c>
      <c r="H130" s="5">
        <f t="shared" si="14"/>
        <v>0.82680250783699061</v>
      </c>
      <c r="I130" s="4">
        <v>1055</v>
      </c>
    </row>
    <row r="131" spans="1:10" x14ac:dyDescent="0.15">
      <c r="A131" s="20" t="s">
        <v>27</v>
      </c>
      <c r="B131" s="20" t="s">
        <v>26</v>
      </c>
      <c r="C131" s="20">
        <v>1104</v>
      </c>
      <c r="D131" s="20">
        <f t="shared" si="15"/>
        <v>1057.6320000000001</v>
      </c>
      <c r="E131" s="20">
        <v>0.95799999999999996</v>
      </c>
      <c r="F131" s="20">
        <v>1104</v>
      </c>
      <c r="G131" s="4">
        <v>1057</v>
      </c>
      <c r="H131" s="5">
        <f t="shared" si="14"/>
        <v>0.95742753623188404</v>
      </c>
      <c r="I131" s="4">
        <v>1057</v>
      </c>
    </row>
    <row r="136" spans="1:10" x14ac:dyDescent="0.15">
      <c r="A136" s="20" t="s">
        <v>0</v>
      </c>
      <c r="B136" s="20" t="s">
        <v>1</v>
      </c>
      <c r="C136" s="118" t="s">
        <v>2</v>
      </c>
      <c r="D136" s="118"/>
      <c r="E136" s="118"/>
      <c r="F136" s="118" t="s">
        <v>3</v>
      </c>
      <c r="G136" s="118"/>
      <c r="H136" s="118"/>
      <c r="I136" s="13" t="s">
        <v>28</v>
      </c>
    </row>
    <row r="137" spans="1:10" x14ac:dyDescent="0.15">
      <c r="A137" s="20"/>
      <c r="B137" s="20"/>
      <c r="C137" s="20" t="s">
        <v>4</v>
      </c>
      <c r="D137" s="20" t="s">
        <v>5</v>
      </c>
      <c r="E137" s="20" t="s">
        <v>6</v>
      </c>
      <c r="F137" s="20" t="s">
        <v>4</v>
      </c>
      <c r="G137" s="20" t="s">
        <v>5</v>
      </c>
      <c r="H137" s="20" t="s">
        <v>6</v>
      </c>
      <c r="I137" s="14" t="s">
        <v>29</v>
      </c>
    </row>
    <row r="138" spans="1:10" x14ac:dyDescent="0.15">
      <c r="A138" s="20" t="s">
        <v>7</v>
      </c>
      <c r="B138" s="20" t="s">
        <v>8</v>
      </c>
      <c r="C138" s="20">
        <v>599</v>
      </c>
      <c r="D138" s="20">
        <f>C138*E138</f>
        <v>531.91200000000003</v>
      </c>
      <c r="E138" s="20">
        <v>0.88800000000000001</v>
      </c>
      <c r="F138" s="20">
        <v>599</v>
      </c>
      <c r="G138" s="4">
        <v>521</v>
      </c>
      <c r="H138" s="5">
        <f t="shared" ref="H138:H149" si="16">G138/F138</f>
        <v>0.86978297161936557</v>
      </c>
      <c r="I138" s="4">
        <v>521</v>
      </c>
      <c r="J138" t="s">
        <v>32</v>
      </c>
    </row>
    <row r="139" spans="1:10" x14ac:dyDescent="0.15">
      <c r="A139" s="20" t="s">
        <v>9</v>
      </c>
      <c r="B139" s="20" t="s">
        <v>10</v>
      </c>
      <c r="C139" s="20">
        <v>1013</v>
      </c>
      <c r="D139" s="20">
        <f t="shared" ref="D139:D149" si="17">C139*E139</f>
        <v>670.60599999999999</v>
      </c>
      <c r="E139" s="20">
        <v>0.66200000000000003</v>
      </c>
      <c r="F139" s="20">
        <v>1013</v>
      </c>
      <c r="G139" s="4">
        <v>663</v>
      </c>
      <c r="H139" s="5">
        <f t="shared" si="16"/>
        <v>0.65449160908193482</v>
      </c>
      <c r="I139" s="4">
        <v>663</v>
      </c>
    </row>
    <row r="140" spans="1:10" x14ac:dyDescent="0.15">
      <c r="A140" s="20" t="s">
        <v>11</v>
      </c>
      <c r="B140" s="20" t="s">
        <v>12</v>
      </c>
      <c r="C140" s="20">
        <v>1434</v>
      </c>
      <c r="D140" s="20">
        <f t="shared" si="17"/>
        <v>982.29000000000008</v>
      </c>
      <c r="E140" s="20">
        <v>0.68500000000000005</v>
      </c>
      <c r="F140" s="20">
        <v>1434</v>
      </c>
      <c r="G140" s="4">
        <v>932</v>
      </c>
      <c r="H140" s="5">
        <f t="shared" si="16"/>
        <v>0.64993026499302653</v>
      </c>
      <c r="I140" s="4">
        <v>932</v>
      </c>
      <c r="J140" t="s">
        <v>32</v>
      </c>
    </row>
    <row r="141" spans="1:10" x14ac:dyDescent="0.15">
      <c r="A141" s="20" t="s">
        <v>13</v>
      </c>
      <c r="B141" s="20" t="s">
        <v>14</v>
      </c>
      <c r="C141" s="20">
        <v>1615</v>
      </c>
      <c r="D141" s="20">
        <f t="shared" si="17"/>
        <v>1584.3150000000001</v>
      </c>
      <c r="E141" s="20">
        <v>0.98099999999999998</v>
      </c>
      <c r="F141" s="20">
        <v>1615</v>
      </c>
      <c r="G141" s="4">
        <v>1560</v>
      </c>
      <c r="H141" s="5">
        <f t="shared" si="16"/>
        <v>0.96594427244582048</v>
      </c>
      <c r="I141" s="4">
        <v>1560</v>
      </c>
    </row>
    <row r="142" spans="1:10" x14ac:dyDescent="0.15">
      <c r="A142" s="20" t="s">
        <v>15</v>
      </c>
      <c r="B142" s="20" t="s">
        <v>16</v>
      </c>
      <c r="C142" s="20">
        <v>2432</v>
      </c>
      <c r="D142" s="20">
        <f t="shared" si="17"/>
        <v>2376.0639999999999</v>
      </c>
      <c r="E142" s="20">
        <v>0.97699999999999998</v>
      </c>
      <c r="F142" s="20">
        <v>2432</v>
      </c>
      <c r="G142" s="4">
        <v>2338</v>
      </c>
      <c r="H142" s="5">
        <f t="shared" si="16"/>
        <v>0.96134868421052633</v>
      </c>
      <c r="I142" s="4">
        <v>2338</v>
      </c>
    </row>
    <row r="143" spans="1:10" x14ac:dyDescent="0.15">
      <c r="A143" s="20" t="s">
        <v>17</v>
      </c>
      <c r="B143" s="20" t="s">
        <v>18</v>
      </c>
      <c r="C143" s="20">
        <v>2759</v>
      </c>
      <c r="D143" s="20">
        <f t="shared" si="17"/>
        <v>2574.1469999999999</v>
      </c>
      <c r="E143" s="20">
        <v>0.93300000000000005</v>
      </c>
      <c r="F143" s="20">
        <v>2759</v>
      </c>
      <c r="G143" s="9">
        <v>2433</v>
      </c>
      <c r="H143" s="5">
        <f t="shared" si="16"/>
        <v>0.88184124682856102</v>
      </c>
      <c r="I143" s="4">
        <v>2427</v>
      </c>
      <c r="J143" t="s">
        <v>32</v>
      </c>
    </row>
    <row r="144" spans="1:10" x14ac:dyDescent="0.15">
      <c r="A144" s="20" t="s">
        <v>19</v>
      </c>
      <c r="B144" s="7" t="s">
        <v>20</v>
      </c>
      <c r="C144" s="20">
        <v>2740</v>
      </c>
      <c r="D144" s="20">
        <f t="shared" si="17"/>
        <v>2487.92</v>
      </c>
      <c r="E144" s="20">
        <v>0.90800000000000003</v>
      </c>
      <c r="F144" s="20">
        <v>2740</v>
      </c>
      <c r="G144" s="4">
        <v>2112</v>
      </c>
      <c r="H144" s="5">
        <f t="shared" si="16"/>
        <v>0.77080291970802917</v>
      </c>
      <c r="I144" s="4">
        <v>2112</v>
      </c>
    </row>
    <row r="145" spans="1:12" x14ac:dyDescent="0.15">
      <c r="A145" s="20" t="s">
        <v>21</v>
      </c>
      <c r="B145" s="20" t="s">
        <v>22</v>
      </c>
      <c r="C145" s="20">
        <v>691</v>
      </c>
      <c r="D145" s="20">
        <f t="shared" si="17"/>
        <v>666.81499999999994</v>
      </c>
      <c r="E145" s="20">
        <v>0.96499999999999997</v>
      </c>
      <c r="F145" s="20">
        <v>691</v>
      </c>
      <c r="G145" s="4">
        <v>664</v>
      </c>
      <c r="H145" s="5">
        <f t="shared" si="16"/>
        <v>0.96092619392185241</v>
      </c>
      <c r="I145" s="4">
        <v>664</v>
      </c>
    </row>
    <row r="146" spans="1:12" x14ac:dyDescent="0.15">
      <c r="A146" s="20" t="s">
        <v>23</v>
      </c>
      <c r="B146" s="20" t="s">
        <v>22</v>
      </c>
      <c r="C146" s="20">
        <v>1063</v>
      </c>
      <c r="D146" s="20">
        <f t="shared" si="17"/>
        <v>873.78599999999994</v>
      </c>
      <c r="E146" s="20">
        <v>0.82199999999999995</v>
      </c>
      <c r="F146" s="20">
        <v>1063</v>
      </c>
      <c r="G146" s="4">
        <v>854</v>
      </c>
      <c r="H146" s="5">
        <f t="shared" si="16"/>
        <v>0.80338664158043271</v>
      </c>
      <c r="I146" s="4">
        <v>854</v>
      </c>
    </row>
    <row r="147" spans="1:12" x14ac:dyDescent="0.15">
      <c r="A147" s="20" t="s">
        <v>24</v>
      </c>
      <c r="B147" s="20" t="s">
        <v>22</v>
      </c>
      <c r="C147" s="20">
        <v>1128</v>
      </c>
      <c r="D147" s="20">
        <f t="shared" si="17"/>
        <v>962.18399999999997</v>
      </c>
      <c r="E147" s="20">
        <v>0.85299999999999998</v>
      </c>
      <c r="F147" s="20">
        <v>1128</v>
      </c>
      <c r="G147" s="4">
        <v>985</v>
      </c>
      <c r="H147" s="6">
        <f t="shared" si="16"/>
        <v>0.87322695035460995</v>
      </c>
      <c r="I147" s="4">
        <v>985</v>
      </c>
    </row>
    <row r="148" spans="1:12" x14ac:dyDescent="0.15">
      <c r="A148" s="20" t="s">
        <v>25</v>
      </c>
      <c r="B148" s="20" t="s">
        <v>26</v>
      </c>
      <c r="C148" s="20">
        <v>1276</v>
      </c>
      <c r="D148" s="20">
        <f t="shared" si="17"/>
        <v>1057.8039999999999</v>
      </c>
      <c r="E148" s="20">
        <v>0.82899999999999996</v>
      </c>
      <c r="F148" s="20">
        <v>1276</v>
      </c>
      <c r="G148" s="4">
        <v>1055</v>
      </c>
      <c r="H148" s="5">
        <f t="shared" si="16"/>
        <v>0.82680250783699061</v>
      </c>
      <c r="I148" s="4">
        <v>1055</v>
      </c>
    </row>
    <row r="149" spans="1:12" x14ac:dyDescent="0.15">
      <c r="A149" s="20" t="s">
        <v>27</v>
      </c>
      <c r="B149" s="20" t="s">
        <v>26</v>
      </c>
      <c r="C149" s="20">
        <v>1104</v>
      </c>
      <c r="D149" s="20">
        <f t="shared" si="17"/>
        <v>1057.6320000000001</v>
      </c>
      <c r="E149" s="20">
        <v>0.95799999999999996</v>
      </c>
      <c r="F149" s="20">
        <v>1104</v>
      </c>
      <c r="G149" s="4">
        <v>1057</v>
      </c>
      <c r="H149" s="5">
        <f t="shared" si="16"/>
        <v>0.95742753623188404</v>
      </c>
      <c r="I149" s="4">
        <v>1057</v>
      </c>
    </row>
    <row r="154" spans="1:12" x14ac:dyDescent="0.15">
      <c r="A154" s="20" t="s">
        <v>0</v>
      </c>
      <c r="B154" s="20" t="s">
        <v>1</v>
      </c>
      <c r="C154" s="20"/>
      <c r="D154" s="118" t="s">
        <v>33</v>
      </c>
      <c r="E154" s="118"/>
      <c r="F154" s="118" t="s">
        <v>34</v>
      </c>
      <c r="G154" s="118"/>
      <c r="H154" s="118" t="s">
        <v>35</v>
      </c>
      <c r="I154" s="118"/>
    </row>
    <row r="155" spans="1:12" x14ac:dyDescent="0.15">
      <c r="A155" s="20"/>
      <c r="B155" s="20"/>
      <c r="C155" s="20" t="s">
        <v>36</v>
      </c>
      <c r="D155" s="20" t="s">
        <v>37</v>
      </c>
      <c r="E155" s="20" t="s">
        <v>38</v>
      </c>
      <c r="F155" s="20" t="s">
        <v>37</v>
      </c>
      <c r="G155" s="20" t="s">
        <v>39</v>
      </c>
      <c r="H155" s="20" t="s">
        <v>37</v>
      </c>
      <c r="I155" s="20" t="s">
        <v>39</v>
      </c>
    </row>
    <row r="156" spans="1:12" x14ac:dyDescent="0.15">
      <c r="A156" s="20" t="s">
        <v>7</v>
      </c>
      <c r="B156" s="20" t="s">
        <v>8</v>
      </c>
      <c r="C156" s="20">
        <v>599</v>
      </c>
      <c r="D156" s="4">
        <v>521</v>
      </c>
      <c r="E156" s="20">
        <v>71</v>
      </c>
      <c r="F156" s="4">
        <v>521</v>
      </c>
      <c r="G156" s="20">
        <v>77</v>
      </c>
      <c r="H156" s="4">
        <v>521</v>
      </c>
      <c r="I156" s="20">
        <v>177</v>
      </c>
      <c r="K156" s="22">
        <v>321</v>
      </c>
      <c r="L156">
        <f>K156/I156</f>
        <v>1.8135593220338984</v>
      </c>
    </row>
    <row r="157" spans="1:12" x14ac:dyDescent="0.15">
      <c r="A157" s="20" t="s">
        <v>9</v>
      </c>
      <c r="B157" s="20" t="s">
        <v>10</v>
      </c>
      <c r="C157" s="20">
        <v>1013</v>
      </c>
      <c r="D157" s="4">
        <v>663</v>
      </c>
      <c r="E157" s="20">
        <v>500</v>
      </c>
      <c r="F157" s="4">
        <v>663</v>
      </c>
      <c r="G157" s="20">
        <v>508</v>
      </c>
      <c r="H157" s="4">
        <v>663</v>
      </c>
      <c r="I157" s="20">
        <v>1828</v>
      </c>
      <c r="K157" s="22">
        <v>2284</v>
      </c>
      <c r="L157">
        <f t="shared" ref="L157:L167" si="18">K157/I157</f>
        <v>1.2494529540481401</v>
      </c>
    </row>
    <row r="158" spans="1:12" x14ac:dyDescent="0.15">
      <c r="A158" s="20" t="s">
        <v>11</v>
      </c>
      <c r="B158" s="20" t="s">
        <v>12</v>
      </c>
      <c r="C158" s="20">
        <v>1434</v>
      </c>
      <c r="D158" s="4">
        <v>933</v>
      </c>
      <c r="E158" s="20">
        <v>1229</v>
      </c>
      <c r="F158" s="4">
        <v>932</v>
      </c>
      <c r="G158" s="20">
        <v>1650</v>
      </c>
      <c r="H158" s="4">
        <v>932</v>
      </c>
      <c r="I158" s="20">
        <v>2475</v>
      </c>
      <c r="K158" s="22">
        <v>4437</v>
      </c>
      <c r="L158">
        <f t="shared" si="18"/>
        <v>1.7927272727272727</v>
      </c>
    </row>
    <row r="159" spans="1:12" x14ac:dyDescent="0.15">
      <c r="A159" s="20" t="s">
        <v>13</v>
      </c>
      <c r="B159" s="20" t="s">
        <v>14</v>
      </c>
      <c r="C159" s="20">
        <v>1615</v>
      </c>
      <c r="D159" s="4">
        <v>1562</v>
      </c>
      <c r="E159" s="20">
        <v>516</v>
      </c>
      <c r="F159" s="4">
        <v>1560</v>
      </c>
      <c r="G159" s="20">
        <v>588</v>
      </c>
      <c r="H159" s="4">
        <v>1560</v>
      </c>
      <c r="I159" s="20">
        <v>2418</v>
      </c>
      <c r="K159" s="22">
        <v>9108</v>
      </c>
      <c r="L159">
        <f t="shared" si="18"/>
        <v>3.7667493796526053</v>
      </c>
    </row>
    <row r="160" spans="1:12" x14ac:dyDescent="0.15">
      <c r="A160" s="20" t="s">
        <v>15</v>
      </c>
      <c r="B160" s="20" t="s">
        <v>16</v>
      </c>
      <c r="C160" s="20">
        <v>2432</v>
      </c>
      <c r="D160" s="4">
        <v>2335</v>
      </c>
      <c r="E160" s="20">
        <v>4280</v>
      </c>
      <c r="F160" s="4">
        <v>2338</v>
      </c>
      <c r="G160" s="20">
        <v>4377</v>
      </c>
      <c r="H160" s="4">
        <v>2338</v>
      </c>
      <c r="I160" s="20">
        <v>7995</v>
      </c>
      <c r="K160" s="22">
        <v>16113</v>
      </c>
      <c r="L160">
        <f t="shared" si="18"/>
        <v>2.0153846153846153</v>
      </c>
    </row>
    <row r="161" spans="1:14" x14ac:dyDescent="0.15">
      <c r="A161" s="20" t="s">
        <v>17</v>
      </c>
      <c r="B161" s="20" t="s">
        <v>18</v>
      </c>
      <c r="C161" s="20">
        <v>2759</v>
      </c>
      <c r="D161" s="4">
        <v>2436</v>
      </c>
      <c r="E161" s="20">
        <v>6358</v>
      </c>
      <c r="F161" s="4">
        <v>2433</v>
      </c>
      <c r="G161" s="20">
        <v>6899</v>
      </c>
      <c r="H161" s="4">
        <v>2427</v>
      </c>
      <c r="I161" s="20">
        <v>13359</v>
      </c>
      <c r="K161" s="22">
        <v>39103</v>
      </c>
      <c r="L161">
        <f t="shared" si="18"/>
        <v>2.9270903510741824</v>
      </c>
    </row>
    <row r="162" spans="1:14" x14ac:dyDescent="0.15">
      <c r="A162" s="20" t="s">
        <v>19</v>
      </c>
      <c r="B162" s="7" t="s">
        <v>20</v>
      </c>
      <c r="C162" s="20">
        <v>2740</v>
      </c>
      <c r="D162" s="4">
        <v>2161</v>
      </c>
      <c r="E162" s="20">
        <v>2255</v>
      </c>
      <c r="F162" s="4">
        <v>2112</v>
      </c>
      <c r="G162" s="20">
        <v>2036</v>
      </c>
      <c r="H162" s="4">
        <v>2112</v>
      </c>
      <c r="I162" s="20">
        <v>7370</v>
      </c>
      <c r="K162" s="22">
        <v>50519</v>
      </c>
      <c r="L162">
        <f t="shared" si="18"/>
        <v>6.8546811397557663</v>
      </c>
      <c r="N162" s="22"/>
    </row>
    <row r="163" spans="1:14" x14ac:dyDescent="0.15">
      <c r="A163" s="20" t="s">
        <v>21</v>
      </c>
      <c r="B163" s="20" t="s">
        <v>22</v>
      </c>
      <c r="C163" s="20">
        <v>691</v>
      </c>
      <c r="D163" s="4">
        <v>664</v>
      </c>
      <c r="E163" s="20">
        <v>25</v>
      </c>
      <c r="F163" s="4">
        <v>664</v>
      </c>
      <c r="G163" s="20">
        <v>26</v>
      </c>
      <c r="H163" s="4">
        <v>664</v>
      </c>
      <c r="I163" s="20">
        <v>103</v>
      </c>
      <c r="K163" s="22">
        <v>212</v>
      </c>
      <c r="L163">
        <f t="shared" si="18"/>
        <v>2.058252427184466</v>
      </c>
    </row>
    <row r="164" spans="1:14" x14ac:dyDescent="0.15">
      <c r="A164" s="20" t="s">
        <v>23</v>
      </c>
      <c r="B164" s="20" t="s">
        <v>22</v>
      </c>
      <c r="C164" s="20">
        <v>1063</v>
      </c>
      <c r="D164" s="4">
        <v>854</v>
      </c>
      <c r="E164" s="20">
        <v>187</v>
      </c>
      <c r="F164" s="4">
        <v>854</v>
      </c>
      <c r="G164" s="20">
        <v>215</v>
      </c>
      <c r="H164" s="4">
        <v>854</v>
      </c>
      <c r="I164" s="20">
        <v>1013</v>
      </c>
      <c r="K164" s="22">
        <v>3644</v>
      </c>
      <c r="L164">
        <f t="shared" si="18"/>
        <v>3.5972359328726555</v>
      </c>
    </row>
    <row r="165" spans="1:14" x14ac:dyDescent="0.15">
      <c r="A165" s="20" t="s">
        <v>24</v>
      </c>
      <c r="B165" s="20" t="s">
        <v>22</v>
      </c>
      <c r="C165" s="20">
        <v>1128</v>
      </c>
      <c r="D165" s="4">
        <v>985</v>
      </c>
      <c r="E165" s="20">
        <v>486</v>
      </c>
      <c r="F165" s="4">
        <v>985</v>
      </c>
      <c r="G165" s="20">
        <v>545</v>
      </c>
      <c r="H165" s="4">
        <v>985</v>
      </c>
      <c r="I165" s="20">
        <v>2133</v>
      </c>
      <c r="K165" s="22">
        <v>6486</v>
      </c>
      <c r="L165">
        <f t="shared" si="18"/>
        <v>3.040787623066104</v>
      </c>
    </row>
    <row r="166" spans="1:14" x14ac:dyDescent="0.15">
      <c r="A166" s="20" t="s">
        <v>25</v>
      </c>
      <c r="B166" s="20" t="s">
        <v>26</v>
      </c>
      <c r="C166" s="20">
        <v>1276</v>
      </c>
      <c r="D166" s="4">
        <v>1055</v>
      </c>
      <c r="E166" s="20">
        <v>46</v>
      </c>
      <c r="F166" s="4">
        <v>1055</v>
      </c>
      <c r="G166" s="20">
        <v>56</v>
      </c>
      <c r="H166" s="4">
        <v>1055</v>
      </c>
      <c r="I166" s="20">
        <v>401</v>
      </c>
      <c r="K166" s="22">
        <v>3310</v>
      </c>
      <c r="L166">
        <f t="shared" si="18"/>
        <v>8.2543640897755619</v>
      </c>
    </row>
    <row r="167" spans="1:14" x14ac:dyDescent="0.15">
      <c r="A167" s="20" t="s">
        <v>27</v>
      </c>
      <c r="B167" s="20" t="s">
        <v>26</v>
      </c>
      <c r="C167" s="20">
        <v>1104</v>
      </c>
      <c r="D167" s="4">
        <v>1057</v>
      </c>
      <c r="E167" s="20">
        <v>47</v>
      </c>
      <c r="F167" s="4">
        <v>1057</v>
      </c>
      <c r="G167" s="20">
        <v>58</v>
      </c>
      <c r="H167" s="4">
        <v>1057</v>
      </c>
      <c r="I167" s="20">
        <v>405</v>
      </c>
      <c r="K167" s="22">
        <v>5149</v>
      </c>
      <c r="L167">
        <f t="shared" si="18"/>
        <v>12.71358024691358</v>
      </c>
    </row>
    <row r="168" spans="1:14" x14ac:dyDescent="0.15">
      <c r="A168" s="119" t="s">
        <v>40</v>
      </c>
      <c r="B168" s="119"/>
      <c r="C168" s="24">
        <f t="shared" ref="C168:I168" si="19">AVERAGE(C156:C167)</f>
        <v>1487.8333333333333</v>
      </c>
      <c r="D168" s="24">
        <f t="shared" si="19"/>
        <v>1268.8333333333333</v>
      </c>
      <c r="E168" s="24">
        <f t="shared" si="19"/>
        <v>1333.3333333333333</v>
      </c>
      <c r="F168" s="24">
        <f t="shared" si="19"/>
        <v>1264.5</v>
      </c>
      <c r="G168" s="24">
        <f t="shared" si="19"/>
        <v>1419.5833333333333</v>
      </c>
      <c r="H168" s="24">
        <f t="shared" si="19"/>
        <v>1264</v>
      </c>
      <c r="I168" s="24">
        <f t="shared" si="19"/>
        <v>3306.4166666666665</v>
      </c>
    </row>
    <row r="172" spans="1:14" x14ac:dyDescent="0.15">
      <c r="A172" s="20" t="s">
        <v>0</v>
      </c>
      <c r="B172" s="20" t="s">
        <v>1</v>
      </c>
      <c r="C172" s="118" t="s">
        <v>2</v>
      </c>
      <c r="D172" s="118"/>
      <c r="E172" s="118"/>
      <c r="F172" s="118" t="s">
        <v>3</v>
      </c>
      <c r="G172" s="118"/>
      <c r="H172" s="118"/>
      <c r="I172" s="13" t="s">
        <v>28</v>
      </c>
    </row>
    <row r="173" spans="1:14" x14ac:dyDescent="0.15">
      <c r="A173" s="20"/>
      <c r="B173" s="20"/>
      <c r="C173" s="20" t="s">
        <v>4</v>
      </c>
      <c r="D173" s="20" t="s">
        <v>5</v>
      </c>
      <c r="E173" s="20" t="s">
        <v>6</v>
      </c>
      <c r="F173" s="20" t="s">
        <v>4</v>
      </c>
      <c r="G173" s="20" t="s">
        <v>5</v>
      </c>
      <c r="H173" s="20" t="s">
        <v>6</v>
      </c>
      <c r="I173" s="14" t="s">
        <v>29</v>
      </c>
    </row>
    <row r="174" spans="1:14" x14ac:dyDescent="0.15">
      <c r="A174" s="20" t="s">
        <v>7</v>
      </c>
      <c r="B174" s="20" t="s">
        <v>8</v>
      </c>
      <c r="C174" s="20">
        <v>599</v>
      </c>
      <c r="D174" s="20">
        <f>C174*E174</f>
        <v>531.91200000000003</v>
      </c>
      <c r="E174" s="20">
        <v>0.88800000000000001</v>
      </c>
      <c r="F174" s="20">
        <v>599</v>
      </c>
      <c r="G174" s="4">
        <v>521</v>
      </c>
      <c r="H174" s="5">
        <f t="shared" ref="H174:H185" si="20">G174/F174</f>
        <v>0.86978297161936557</v>
      </c>
      <c r="I174" s="4">
        <v>521</v>
      </c>
      <c r="J174" t="s">
        <v>32</v>
      </c>
    </row>
    <row r="175" spans="1:14" x14ac:dyDescent="0.15">
      <c r="A175" s="20" t="s">
        <v>9</v>
      </c>
      <c r="B175" s="20" t="s">
        <v>10</v>
      </c>
      <c r="C175" s="20">
        <v>1013</v>
      </c>
      <c r="D175" s="20">
        <f t="shared" ref="D175:D185" si="21">C175*E175</f>
        <v>670.60599999999999</v>
      </c>
      <c r="E175" s="20">
        <v>0.66200000000000003</v>
      </c>
      <c r="F175" s="20">
        <v>1013</v>
      </c>
      <c r="G175" s="4">
        <v>663</v>
      </c>
      <c r="H175" s="5">
        <f t="shared" si="20"/>
        <v>0.65449160908193482</v>
      </c>
      <c r="I175" s="4">
        <v>663</v>
      </c>
    </row>
    <row r="176" spans="1:14" x14ac:dyDescent="0.15">
      <c r="A176" s="20" t="s">
        <v>11</v>
      </c>
      <c r="B176" s="20" t="s">
        <v>12</v>
      </c>
      <c r="C176" s="20">
        <v>1434</v>
      </c>
      <c r="D176" s="20">
        <f t="shared" si="21"/>
        <v>982.29000000000008</v>
      </c>
      <c r="E176" s="20">
        <v>0.68500000000000005</v>
      </c>
      <c r="F176" s="20">
        <v>1434</v>
      </c>
      <c r="G176" s="9">
        <v>933</v>
      </c>
      <c r="H176" s="5">
        <f t="shared" si="20"/>
        <v>0.65062761506276146</v>
      </c>
      <c r="I176" s="4">
        <v>932</v>
      </c>
      <c r="J176" t="s">
        <v>32</v>
      </c>
    </row>
    <row r="177" spans="1:10" x14ac:dyDescent="0.15">
      <c r="A177" s="20" t="s">
        <v>13</v>
      </c>
      <c r="B177" s="20" t="s">
        <v>14</v>
      </c>
      <c r="C177" s="20">
        <v>1615</v>
      </c>
      <c r="D177" s="20">
        <f t="shared" si="21"/>
        <v>1584.3150000000001</v>
      </c>
      <c r="E177" s="20">
        <v>0.98099999999999998</v>
      </c>
      <c r="F177" s="20">
        <v>1615</v>
      </c>
      <c r="G177" s="9">
        <v>1562</v>
      </c>
      <c r="H177" s="5">
        <f t="shared" si="20"/>
        <v>0.96718266253869967</v>
      </c>
      <c r="I177" s="4">
        <v>1560</v>
      </c>
    </row>
    <row r="178" spans="1:10" x14ac:dyDescent="0.15">
      <c r="A178" s="20" t="s">
        <v>15</v>
      </c>
      <c r="B178" s="20" t="s">
        <v>16</v>
      </c>
      <c r="C178" s="20">
        <v>2432</v>
      </c>
      <c r="D178" s="20">
        <f t="shared" si="21"/>
        <v>2376.0639999999999</v>
      </c>
      <c r="E178" s="20">
        <v>0.97699999999999998</v>
      </c>
      <c r="F178" s="20">
        <v>2432</v>
      </c>
      <c r="G178" s="8">
        <v>2335</v>
      </c>
      <c r="H178" s="5">
        <f t="shared" si="20"/>
        <v>0.96011513157894735</v>
      </c>
      <c r="I178" s="4">
        <v>2338</v>
      </c>
      <c r="J178" t="s">
        <v>32</v>
      </c>
    </row>
    <row r="179" spans="1:10" x14ac:dyDescent="0.15">
      <c r="A179" s="20" t="s">
        <v>17</v>
      </c>
      <c r="B179" s="20" t="s">
        <v>18</v>
      </c>
      <c r="C179" s="20">
        <v>2759</v>
      </c>
      <c r="D179" s="20">
        <f t="shared" si="21"/>
        <v>2574.1469999999999</v>
      </c>
      <c r="E179" s="20">
        <v>0.93300000000000005</v>
      </c>
      <c r="F179" s="20">
        <v>2759</v>
      </c>
      <c r="G179" s="9">
        <v>2436</v>
      </c>
      <c r="H179" s="5">
        <f t="shared" si="20"/>
        <v>0.88292859731786877</v>
      </c>
      <c r="I179" s="4">
        <v>2427</v>
      </c>
      <c r="J179" t="s">
        <v>32</v>
      </c>
    </row>
    <row r="180" spans="1:10" x14ac:dyDescent="0.15">
      <c r="A180" s="20" t="s">
        <v>19</v>
      </c>
      <c r="B180" s="7" t="s">
        <v>20</v>
      </c>
      <c r="C180" s="20">
        <v>2740</v>
      </c>
      <c r="D180" s="20">
        <f t="shared" si="21"/>
        <v>2487.92</v>
      </c>
      <c r="E180" s="20">
        <v>0.90800000000000003</v>
      </c>
      <c r="F180" s="20">
        <v>2740</v>
      </c>
      <c r="G180" s="9">
        <v>2161</v>
      </c>
      <c r="H180" s="5">
        <f t="shared" si="20"/>
        <v>0.78868613138686128</v>
      </c>
      <c r="I180" s="4">
        <v>2112</v>
      </c>
      <c r="J180" t="s">
        <v>32</v>
      </c>
    </row>
    <row r="181" spans="1:10" x14ac:dyDescent="0.15">
      <c r="A181" s="20" t="s">
        <v>21</v>
      </c>
      <c r="B181" s="20" t="s">
        <v>22</v>
      </c>
      <c r="C181" s="20">
        <v>691</v>
      </c>
      <c r="D181" s="20">
        <f t="shared" si="21"/>
        <v>666.81499999999994</v>
      </c>
      <c r="E181" s="20">
        <v>0.96499999999999997</v>
      </c>
      <c r="F181" s="20">
        <v>691</v>
      </c>
      <c r="G181" s="4">
        <v>664</v>
      </c>
      <c r="H181" s="5">
        <f t="shared" si="20"/>
        <v>0.96092619392185241</v>
      </c>
      <c r="I181" s="4">
        <v>664</v>
      </c>
    </row>
    <row r="182" spans="1:10" x14ac:dyDescent="0.15">
      <c r="A182" s="20" t="s">
        <v>23</v>
      </c>
      <c r="B182" s="20" t="s">
        <v>22</v>
      </c>
      <c r="C182" s="20">
        <v>1063</v>
      </c>
      <c r="D182" s="20">
        <f t="shared" si="21"/>
        <v>873.78599999999994</v>
      </c>
      <c r="E182" s="20">
        <v>0.82199999999999995</v>
      </c>
      <c r="F182" s="20">
        <v>1063</v>
      </c>
      <c r="G182" s="4">
        <v>854</v>
      </c>
      <c r="H182" s="5">
        <f t="shared" si="20"/>
        <v>0.80338664158043271</v>
      </c>
      <c r="I182" s="4">
        <v>854</v>
      </c>
      <c r="J182" t="s">
        <v>32</v>
      </c>
    </row>
    <row r="183" spans="1:10" x14ac:dyDescent="0.15">
      <c r="A183" s="20" t="s">
        <v>24</v>
      </c>
      <c r="B183" s="20" t="s">
        <v>22</v>
      </c>
      <c r="C183" s="20">
        <v>1128</v>
      </c>
      <c r="D183" s="20">
        <f t="shared" si="21"/>
        <v>962.18399999999997</v>
      </c>
      <c r="E183" s="20">
        <v>0.85299999999999998</v>
      </c>
      <c r="F183" s="20">
        <v>1128</v>
      </c>
      <c r="G183" s="4">
        <v>985</v>
      </c>
      <c r="H183" s="6">
        <f t="shared" si="20"/>
        <v>0.87322695035460995</v>
      </c>
      <c r="I183" s="4">
        <v>985</v>
      </c>
    </row>
    <row r="184" spans="1:10" x14ac:dyDescent="0.15">
      <c r="A184" s="20" t="s">
        <v>25</v>
      </c>
      <c r="B184" s="20" t="s">
        <v>26</v>
      </c>
      <c r="C184" s="20">
        <v>1276</v>
      </c>
      <c r="D184" s="20">
        <f t="shared" si="21"/>
        <v>1057.8039999999999</v>
      </c>
      <c r="E184" s="20">
        <v>0.82899999999999996</v>
      </c>
      <c r="F184" s="20">
        <v>1276</v>
      </c>
      <c r="G184" s="4">
        <v>1055</v>
      </c>
      <c r="H184" s="5">
        <f t="shared" si="20"/>
        <v>0.82680250783699061</v>
      </c>
      <c r="I184" s="4">
        <v>1055</v>
      </c>
      <c r="J184" t="s">
        <v>32</v>
      </c>
    </row>
    <row r="185" spans="1:10" x14ac:dyDescent="0.15">
      <c r="A185" s="20" t="s">
        <v>27</v>
      </c>
      <c r="B185" s="20" t="s">
        <v>26</v>
      </c>
      <c r="C185" s="20">
        <v>1104</v>
      </c>
      <c r="D185" s="20">
        <f t="shared" si="21"/>
        <v>1057.6320000000001</v>
      </c>
      <c r="E185" s="20">
        <v>0.95799999999999996</v>
      </c>
      <c r="F185" s="20">
        <v>1104</v>
      </c>
      <c r="G185" s="4">
        <v>1057</v>
      </c>
      <c r="H185" s="5">
        <f t="shared" si="20"/>
        <v>0.95742753623188404</v>
      </c>
      <c r="I185" s="4">
        <v>1057</v>
      </c>
    </row>
    <row r="189" spans="1:10" x14ac:dyDescent="0.15">
      <c r="A189" t="s">
        <v>41</v>
      </c>
    </row>
    <row r="190" spans="1:10" x14ac:dyDescent="0.15">
      <c r="A190" s="21" t="s">
        <v>0</v>
      </c>
      <c r="B190" s="21" t="s">
        <v>1</v>
      </c>
      <c r="C190" s="118" t="s">
        <v>2</v>
      </c>
      <c r="D190" s="118"/>
      <c r="E190" s="118"/>
      <c r="F190" s="118" t="s">
        <v>3</v>
      </c>
      <c r="G190" s="118"/>
      <c r="H190" s="118"/>
      <c r="I190" s="13" t="s">
        <v>28</v>
      </c>
    </row>
    <row r="191" spans="1:10" x14ac:dyDescent="0.15">
      <c r="A191" s="21"/>
      <c r="B191" s="21"/>
      <c r="C191" s="21" t="s">
        <v>4</v>
      </c>
      <c r="D191" s="21" t="s">
        <v>5</v>
      </c>
      <c r="E191" s="21" t="s">
        <v>6</v>
      </c>
      <c r="F191" s="21" t="s">
        <v>4</v>
      </c>
      <c r="G191" s="21" t="s">
        <v>5</v>
      </c>
      <c r="H191" s="21" t="s">
        <v>6</v>
      </c>
      <c r="I191" s="23" t="s">
        <v>29</v>
      </c>
    </row>
    <row r="192" spans="1:10" x14ac:dyDescent="0.15">
      <c r="A192" s="21" t="s">
        <v>7</v>
      </c>
      <c r="B192" s="21" t="s">
        <v>8</v>
      </c>
      <c r="C192" s="21">
        <v>599</v>
      </c>
      <c r="D192" s="21">
        <f>C192*E192</f>
        <v>531.91200000000003</v>
      </c>
      <c r="E192" s="21">
        <v>0.88800000000000001</v>
      </c>
      <c r="F192" s="21">
        <v>599</v>
      </c>
      <c r="G192" s="4">
        <v>521</v>
      </c>
      <c r="H192" s="5">
        <f t="shared" ref="H192:H203" si="22">G192/F192</f>
        <v>0.86978297161936557</v>
      </c>
      <c r="I192" s="4">
        <v>521</v>
      </c>
    </row>
    <row r="193" spans="1:10" x14ac:dyDescent="0.15">
      <c r="A193" s="21" t="s">
        <v>9</v>
      </c>
      <c r="B193" s="21" t="s">
        <v>10</v>
      </c>
      <c r="C193" s="21">
        <v>1013</v>
      </c>
      <c r="D193" s="21">
        <f t="shared" ref="D193:D203" si="23">C193*E193</f>
        <v>670.60599999999999</v>
      </c>
      <c r="E193" s="21">
        <v>0.66200000000000003</v>
      </c>
      <c r="F193" s="21">
        <v>1013</v>
      </c>
      <c r="G193" s="9">
        <v>677</v>
      </c>
      <c r="H193" s="5">
        <f t="shared" si="22"/>
        <v>0.6683119447186574</v>
      </c>
      <c r="I193" s="4">
        <v>663</v>
      </c>
    </row>
    <row r="194" spans="1:10" x14ac:dyDescent="0.15">
      <c r="A194" s="21" t="s">
        <v>11</v>
      </c>
      <c r="B194" s="21" t="s">
        <v>12</v>
      </c>
      <c r="C194" s="21">
        <v>1434</v>
      </c>
      <c r="D194" s="21">
        <f t="shared" si="23"/>
        <v>982.29000000000008</v>
      </c>
      <c r="E194" s="21">
        <v>0.68500000000000005</v>
      </c>
      <c r="F194" s="21">
        <v>1434</v>
      </c>
      <c r="G194" s="9">
        <v>935</v>
      </c>
      <c r="H194" s="5">
        <f t="shared" si="22"/>
        <v>0.65202231520223153</v>
      </c>
      <c r="I194" s="4">
        <v>932</v>
      </c>
    </row>
    <row r="195" spans="1:10" x14ac:dyDescent="0.15">
      <c r="A195" s="21" t="s">
        <v>13</v>
      </c>
      <c r="B195" s="21" t="s">
        <v>14</v>
      </c>
      <c r="C195" s="21">
        <v>1615</v>
      </c>
      <c r="D195" s="21">
        <f t="shared" si="23"/>
        <v>1584.3150000000001</v>
      </c>
      <c r="E195" s="21">
        <v>0.98099999999999998</v>
      </c>
      <c r="F195" s="21">
        <v>1615</v>
      </c>
      <c r="G195" s="9">
        <v>1563</v>
      </c>
      <c r="H195" s="5">
        <f t="shared" si="22"/>
        <v>0.96780185758513937</v>
      </c>
      <c r="I195" s="4">
        <v>1560</v>
      </c>
    </row>
    <row r="196" spans="1:10" x14ac:dyDescent="0.15">
      <c r="A196" s="21" t="s">
        <v>15</v>
      </c>
      <c r="B196" s="21" t="s">
        <v>16</v>
      </c>
      <c r="C196" s="21">
        <v>2432</v>
      </c>
      <c r="D196" s="21">
        <f t="shared" si="23"/>
        <v>2376.0639999999999</v>
      </c>
      <c r="E196" s="21">
        <v>0.97699999999999998</v>
      </c>
      <c r="F196" s="21">
        <v>2432</v>
      </c>
      <c r="G196" s="8">
        <v>2328</v>
      </c>
      <c r="H196" s="5">
        <f t="shared" si="22"/>
        <v>0.95723684210526316</v>
      </c>
      <c r="I196" s="4">
        <v>2338</v>
      </c>
    </row>
    <row r="197" spans="1:10" x14ac:dyDescent="0.15">
      <c r="A197" s="21" t="s">
        <v>17</v>
      </c>
      <c r="B197" s="21" t="s">
        <v>18</v>
      </c>
      <c r="C197" s="21">
        <v>2759</v>
      </c>
      <c r="D197" s="21">
        <f t="shared" si="23"/>
        <v>2574.1469999999999</v>
      </c>
      <c r="E197" s="21">
        <v>0.93300000000000005</v>
      </c>
      <c r="F197" s="21">
        <v>2759</v>
      </c>
      <c r="G197" s="9">
        <v>2433</v>
      </c>
      <c r="H197" s="5">
        <f t="shared" si="22"/>
        <v>0.88184124682856102</v>
      </c>
      <c r="I197" s="4">
        <v>2427</v>
      </c>
    </row>
    <row r="198" spans="1:10" x14ac:dyDescent="0.15">
      <c r="A198" s="21" t="s">
        <v>19</v>
      </c>
      <c r="B198" s="7" t="s">
        <v>20</v>
      </c>
      <c r="C198" s="21">
        <v>2740</v>
      </c>
      <c r="D198" s="21">
        <f t="shared" si="23"/>
        <v>2487.92</v>
      </c>
      <c r="E198" s="21">
        <v>0.90800000000000003</v>
      </c>
      <c r="F198" s="21">
        <v>2740</v>
      </c>
      <c r="G198" s="4">
        <v>2112</v>
      </c>
      <c r="H198" s="5">
        <f t="shared" si="22"/>
        <v>0.77080291970802917</v>
      </c>
      <c r="I198" s="4">
        <v>2112</v>
      </c>
    </row>
    <row r="199" spans="1:10" x14ac:dyDescent="0.15">
      <c r="A199" s="21" t="s">
        <v>21</v>
      </c>
      <c r="B199" s="21" t="s">
        <v>22</v>
      </c>
      <c r="C199" s="21">
        <v>691</v>
      </c>
      <c r="D199" s="21">
        <f t="shared" si="23"/>
        <v>666.81499999999994</v>
      </c>
      <c r="E199" s="21">
        <v>0.96499999999999997</v>
      </c>
      <c r="F199" s="21">
        <v>691</v>
      </c>
      <c r="G199" s="4">
        <v>664</v>
      </c>
      <c r="H199" s="5">
        <f t="shared" si="22"/>
        <v>0.96092619392185241</v>
      </c>
      <c r="I199" s="4">
        <v>664</v>
      </c>
    </row>
    <row r="200" spans="1:10" x14ac:dyDescent="0.15">
      <c r="A200" s="21" t="s">
        <v>23</v>
      </c>
      <c r="B200" s="21" t="s">
        <v>22</v>
      </c>
      <c r="C200" s="21">
        <v>1063</v>
      </c>
      <c r="D200" s="21">
        <f t="shared" si="23"/>
        <v>873.78599999999994</v>
      </c>
      <c r="E200" s="21">
        <v>0.82199999999999995</v>
      </c>
      <c r="F200" s="21">
        <v>1063</v>
      </c>
      <c r="G200" s="4">
        <v>854</v>
      </c>
      <c r="H200" s="5">
        <f t="shared" si="22"/>
        <v>0.80338664158043271</v>
      </c>
      <c r="I200" s="4">
        <v>854</v>
      </c>
    </row>
    <row r="201" spans="1:10" x14ac:dyDescent="0.15">
      <c r="A201" s="21" t="s">
        <v>24</v>
      </c>
      <c r="B201" s="21" t="s">
        <v>22</v>
      </c>
      <c r="C201" s="21">
        <v>1128</v>
      </c>
      <c r="D201" s="21">
        <f t="shared" si="23"/>
        <v>962.18399999999997</v>
      </c>
      <c r="E201" s="21">
        <v>0.85299999999999998</v>
      </c>
      <c r="F201" s="21">
        <v>1128</v>
      </c>
      <c r="G201" s="4">
        <v>985</v>
      </c>
      <c r="H201" s="6">
        <f t="shared" si="22"/>
        <v>0.87322695035460995</v>
      </c>
      <c r="I201" s="4">
        <v>985</v>
      </c>
    </row>
    <row r="202" spans="1:10" x14ac:dyDescent="0.15">
      <c r="A202" s="21" t="s">
        <v>25</v>
      </c>
      <c r="B202" s="21" t="s">
        <v>26</v>
      </c>
      <c r="C202" s="21">
        <v>1276</v>
      </c>
      <c r="D202" s="21">
        <f t="shared" si="23"/>
        <v>1057.8039999999999</v>
      </c>
      <c r="E202" s="21">
        <v>0.82899999999999996</v>
      </c>
      <c r="F202" s="21">
        <v>1276</v>
      </c>
      <c r="G202" s="4">
        <v>1055</v>
      </c>
      <c r="H202" s="5">
        <f t="shared" si="22"/>
        <v>0.82680250783699061</v>
      </c>
      <c r="I202" s="4">
        <v>1055</v>
      </c>
    </row>
    <row r="203" spans="1:10" x14ac:dyDescent="0.15">
      <c r="A203" s="21" t="s">
        <v>27</v>
      </c>
      <c r="B203" s="21" t="s">
        <v>26</v>
      </c>
      <c r="C203" s="21">
        <v>1104</v>
      </c>
      <c r="D203" s="21">
        <f t="shared" si="23"/>
        <v>1057.6320000000001</v>
      </c>
      <c r="E203" s="21">
        <v>0.95799999999999996</v>
      </c>
      <c r="F203" s="21">
        <v>1104</v>
      </c>
      <c r="G203" s="4">
        <v>1057</v>
      </c>
      <c r="H203" s="5">
        <f t="shared" si="22"/>
        <v>0.95742753623188404</v>
      </c>
      <c r="I203" s="4">
        <v>1057</v>
      </c>
    </row>
    <row r="207" spans="1:10" x14ac:dyDescent="0.15">
      <c r="A207" t="s">
        <v>41</v>
      </c>
    </row>
    <row r="208" spans="1:10" x14ac:dyDescent="0.15">
      <c r="A208" s="21" t="s">
        <v>0</v>
      </c>
      <c r="B208" s="21" t="s">
        <v>1</v>
      </c>
      <c r="C208" s="118" t="s">
        <v>2</v>
      </c>
      <c r="D208" s="118"/>
      <c r="E208" s="118"/>
      <c r="F208" s="118" t="s">
        <v>3</v>
      </c>
      <c r="G208" s="118"/>
      <c r="H208" s="118"/>
      <c r="I208" s="13" t="s">
        <v>28</v>
      </c>
      <c r="J208" t="s">
        <v>44</v>
      </c>
    </row>
    <row r="209" spans="1:10" x14ac:dyDescent="0.15">
      <c r="A209" s="21"/>
      <c r="B209" s="21"/>
      <c r="C209" s="21" t="s">
        <v>4</v>
      </c>
      <c r="D209" s="21" t="s">
        <v>5</v>
      </c>
      <c r="E209" s="21" t="s">
        <v>6</v>
      </c>
      <c r="F209" s="21" t="s">
        <v>4</v>
      </c>
      <c r="G209" s="21" t="s">
        <v>5</v>
      </c>
      <c r="H209" s="21" t="s">
        <v>6</v>
      </c>
      <c r="I209" s="23" t="s">
        <v>29</v>
      </c>
    </row>
    <row r="210" spans="1:10" x14ac:dyDescent="0.15">
      <c r="A210" s="21" t="s">
        <v>7</v>
      </c>
      <c r="B210" s="21" t="s">
        <v>8</v>
      </c>
      <c r="C210" s="21">
        <v>599</v>
      </c>
      <c r="D210" s="21">
        <f>C210*E210</f>
        <v>531.91200000000003</v>
      </c>
      <c r="E210" s="21">
        <v>0.88800000000000001</v>
      </c>
      <c r="F210" s="21">
        <v>599</v>
      </c>
      <c r="G210" s="4">
        <v>521</v>
      </c>
      <c r="H210" s="5">
        <f t="shared" ref="H210:H221" si="24">G210/F210</f>
        <v>0.86978297161936557</v>
      </c>
      <c r="I210" s="4">
        <v>521</v>
      </c>
    </row>
    <row r="211" spans="1:10" x14ac:dyDescent="0.15">
      <c r="A211" s="21" t="s">
        <v>9</v>
      </c>
      <c r="B211" s="21" t="s">
        <v>10</v>
      </c>
      <c r="C211" s="21">
        <v>1013</v>
      </c>
      <c r="D211" s="21">
        <f t="shared" ref="D211:D221" si="25">C211*E211</f>
        <v>670.60599999999999</v>
      </c>
      <c r="E211" s="21">
        <v>0.66200000000000003</v>
      </c>
      <c r="F211" s="21">
        <v>1013</v>
      </c>
      <c r="G211" s="4">
        <v>663</v>
      </c>
      <c r="H211" s="5">
        <f t="shared" si="24"/>
        <v>0.65449160908193482</v>
      </c>
      <c r="I211" s="4">
        <v>663</v>
      </c>
      <c r="J211" t="s">
        <v>43</v>
      </c>
    </row>
    <row r="212" spans="1:10" x14ac:dyDescent="0.15">
      <c r="A212" s="21" t="s">
        <v>11</v>
      </c>
      <c r="B212" s="21" t="s">
        <v>12</v>
      </c>
      <c r="C212" s="21">
        <v>1434</v>
      </c>
      <c r="D212" s="21">
        <f t="shared" si="25"/>
        <v>982.29000000000008</v>
      </c>
      <c r="E212" s="21">
        <v>0.68500000000000005</v>
      </c>
      <c r="F212" s="21">
        <v>1434</v>
      </c>
      <c r="G212" s="8">
        <v>928</v>
      </c>
      <c r="H212" s="5">
        <f t="shared" si="24"/>
        <v>0.64714086471408649</v>
      </c>
      <c r="I212" s="4">
        <v>932</v>
      </c>
      <c r="J212" t="s">
        <v>45</v>
      </c>
    </row>
    <row r="213" spans="1:10" x14ac:dyDescent="0.15">
      <c r="A213" s="21" t="s">
        <v>13</v>
      </c>
      <c r="B213" s="21" t="s">
        <v>14</v>
      </c>
      <c r="C213" s="21">
        <v>1615</v>
      </c>
      <c r="D213" s="21">
        <f t="shared" si="25"/>
        <v>1584.3150000000001</v>
      </c>
      <c r="E213" s="21">
        <v>0.98099999999999998</v>
      </c>
      <c r="F213" s="21">
        <v>1615</v>
      </c>
      <c r="G213" s="8">
        <v>1549</v>
      </c>
      <c r="H213" s="5">
        <f t="shared" si="24"/>
        <v>0.95913312693498454</v>
      </c>
      <c r="I213" s="4">
        <v>1560</v>
      </c>
    </row>
    <row r="214" spans="1:10" x14ac:dyDescent="0.15">
      <c r="A214" s="21" t="s">
        <v>15</v>
      </c>
      <c r="B214" s="21" t="s">
        <v>16</v>
      </c>
      <c r="C214" s="21">
        <v>2432</v>
      </c>
      <c r="D214" s="21">
        <f t="shared" si="25"/>
        <v>2376.0639999999999</v>
      </c>
      <c r="E214" s="21">
        <v>0.97699999999999998</v>
      </c>
      <c r="F214" s="21">
        <v>2432</v>
      </c>
      <c r="G214" s="8">
        <v>2304</v>
      </c>
      <c r="H214" s="5">
        <f t="shared" si="24"/>
        <v>0.94736842105263153</v>
      </c>
      <c r="I214" s="4">
        <v>2338</v>
      </c>
      <c r="J214" t="s">
        <v>45</v>
      </c>
    </row>
    <row r="215" spans="1:10" x14ac:dyDescent="0.15">
      <c r="A215" s="21" t="s">
        <v>17</v>
      </c>
      <c r="B215" s="21" t="s">
        <v>18</v>
      </c>
      <c r="C215" s="21">
        <v>2759</v>
      </c>
      <c r="D215" s="21">
        <f t="shared" si="25"/>
        <v>2574.1469999999999</v>
      </c>
      <c r="E215" s="21">
        <v>0.93300000000000005</v>
      </c>
      <c r="F215" s="21">
        <v>2759</v>
      </c>
      <c r="G215" s="8">
        <v>2410</v>
      </c>
      <c r="H215" s="5">
        <f t="shared" si="24"/>
        <v>0.87350489307720192</v>
      </c>
      <c r="I215" s="4">
        <v>2427</v>
      </c>
    </row>
    <row r="216" spans="1:10" x14ac:dyDescent="0.15">
      <c r="A216" s="21" t="s">
        <v>19</v>
      </c>
      <c r="B216" s="7" t="s">
        <v>20</v>
      </c>
      <c r="C216" s="21">
        <v>2740</v>
      </c>
      <c r="D216" s="21">
        <f t="shared" si="25"/>
        <v>2487.92</v>
      </c>
      <c r="E216" s="21">
        <v>0.90800000000000003</v>
      </c>
      <c r="F216" s="21">
        <v>2740</v>
      </c>
      <c r="G216" s="9">
        <v>2120</v>
      </c>
      <c r="H216" s="5">
        <f t="shared" si="24"/>
        <v>0.77372262773722633</v>
      </c>
      <c r="I216" s="4">
        <v>2112</v>
      </c>
    </row>
    <row r="217" spans="1:10" x14ac:dyDescent="0.15">
      <c r="A217" s="21" t="s">
        <v>21</v>
      </c>
      <c r="B217" s="21" t="s">
        <v>22</v>
      </c>
      <c r="C217" s="21">
        <v>691</v>
      </c>
      <c r="D217" s="21">
        <f t="shared" si="25"/>
        <v>666.81499999999994</v>
      </c>
      <c r="E217" s="21">
        <v>0.96499999999999997</v>
      </c>
      <c r="F217" s="21">
        <v>691</v>
      </c>
      <c r="G217" s="4">
        <v>664</v>
      </c>
      <c r="H217" s="5">
        <f t="shared" si="24"/>
        <v>0.96092619392185241</v>
      </c>
      <c r="I217" s="4">
        <v>664</v>
      </c>
    </row>
    <row r="218" spans="1:10" x14ac:dyDescent="0.15">
      <c r="A218" s="21" t="s">
        <v>23</v>
      </c>
      <c r="B218" s="21" t="s">
        <v>22</v>
      </c>
      <c r="C218" s="21">
        <v>1063</v>
      </c>
      <c r="D218" s="21">
        <f t="shared" si="25"/>
        <v>873.78599999999994</v>
      </c>
      <c r="E218" s="21">
        <v>0.82199999999999995</v>
      </c>
      <c r="F218" s="21">
        <v>1063</v>
      </c>
      <c r="G218" s="8">
        <v>808</v>
      </c>
      <c r="H218" s="5">
        <f t="shared" si="24"/>
        <v>0.76011288805268107</v>
      </c>
      <c r="I218" s="4">
        <v>854</v>
      </c>
    </row>
    <row r="219" spans="1:10" x14ac:dyDescent="0.15">
      <c r="A219" s="21" t="s">
        <v>24</v>
      </c>
      <c r="B219" s="21" t="s">
        <v>22</v>
      </c>
      <c r="C219" s="21">
        <v>1128</v>
      </c>
      <c r="D219" s="21">
        <f t="shared" si="25"/>
        <v>962.18399999999997</v>
      </c>
      <c r="E219" s="21">
        <v>0.85299999999999998</v>
      </c>
      <c r="F219" s="21">
        <v>1128</v>
      </c>
      <c r="G219" s="8">
        <v>968</v>
      </c>
      <c r="H219" s="6">
        <f t="shared" si="24"/>
        <v>0.85815602836879434</v>
      </c>
      <c r="I219" s="4">
        <v>985</v>
      </c>
    </row>
    <row r="220" spans="1:10" x14ac:dyDescent="0.15">
      <c r="A220" s="21" t="s">
        <v>25</v>
      </c>
      <c r="B220" s="21" t="s">
        <v>26</v>
      </c>
      <c r="C220" s="21">
        <v>1276</v>
      </c>
      <c r="D220" s="21">
        <f t="shared" si="25"/>
        <v>1057.8039999999999</v>
      </c>
      <c r="E220" s="21">
        <v>0.82899999999999996</v>
      </c>
      <c r="F220" s="21">
        <v>1276</v>
      </c>
      <c r="G220" s="8">
        <v>1015</v>
      </c>
      <c r="H220" s="5">
        <f t="shared" si="24"/>
        <v>0.79545454545454541</v>
      </c>
      <c r="I220" s="4">
        <v>1055</v>
      </c>
    </row>
    <row r="221" spans="1:10" x14ac:dyDescent="0.15">
      <c r="A221" s="21" t="s">
        <v>27</v>
      </c>
      <c r="B221" s="21" t="s">
        <v>26</v>
      </c>
      <c r="C221" s="21">
        <v>1104</v>
      </c>
      <c r="D221" s="21">
        <f t="shared" si="25"/>
        <v>1057.6320000000001</v>
      </c>
      <c r="E221" s="21">
        <v>0.95799999999999996</v>
      </c>
      <c r="F221" s="21">
        <v>1104</v>
      </c>
      <c r="G221" s="8">
        <v>1045</v>
      </c>
      <c r="H221" s="5">
        <f t="shared" si="24"/>
        <v>0.94655797101449279</v>
      </c>
      <c r="I221" s="4">
        <v>1057</v>
      </c>
    </row>
    <row r="224" spans="1:10" x14ac:dyDescent="0.15">
      <c r="A224" s="27" t="s">
        <v>42</v>
      </c>
    </row>
    <row r="225" spans="1:11" x14ac:dyDescent="0.15">
      <c r="A225" s="25" t="s">
        <v>0</v>
      </c>
      <c r="B225" s="25" t="s">
        <v>1</v>
      </c>
      <c r="C225" s="118" t="s">
        <v>2</v>
      </c>
      <c r="D225" s="118"/>
      <c r="E225" s="118"/>
      <c r="F225" s="118" t="s">
        <v>3</v>
      </c>
      <c r="G225" s="118"/>
      <c r="H225" s="118"/>
      <c r="I225" s="13" t="s">
        <v>28</v>
      </c>
      <c r="K225" t="s">
        <v>52</v>
      </c>
    </row>
    <row r="226" spans="1:11" x14ac:dyDescent="0.15">
      <c r="A226" s="25"/>
      <c r="B226" s="25"/>
      <c r="C226" s="25" t="s">
        <v>4</v>
      </c>
      <c r="D226" s="25" t="s">
        <v>5</v>
      </c>
      <c r="E226" s="25" t="s">
        <v>6</v>
      </c>
      <c r="F226" s="25" t="s">
        <v>4</v>
      </c>
      <c r="G226" s="25" t="s">
        <v>5</v>
      </c>
      <c r="H226" s="25" t="s">
        <v>6</v>
      </c>
      <c r="I226" s="26" t="s">
        <v>29</v>
      </c>
    </row>
    <row r="227" spans="1:11" x14ac:dyDescent="0.15">
      <c r="A227" s="25" t="s">
        <v>7</v>
      </c>
      <c r="B227" s="25" t="s">
        <v>8</v>
      </c>
      <c r="C227" s="25">
        <v>599</v>
      </c>
      <c r="D227" s="25">
        <f>C227*E227</f>
        <v>531.91200000000003</v>
      </c>
      <c r="E227" s="25">
        <v>0.88800000000000001</v>
      </c>
      <c r="F227" s="25">
        <v>599</v>
      </c>
      <c r="G227" s="4">
        <v>521</v>
      </c>
      <c r="H227" s="5">
        <f t="shared" ref="H227:H238" si="26">G227/F227</f>
        <v>0.86978297161936557</v>
      </c>
      <c r="I227" s="4">
        <v>521</v>
      </c>
      <c r="K227" s="22">
        <v>321</v>
      </c>
    </row>
    <row r="228" spans="1:11" x14ac:dyDescent="0.15">
      <c r="A228" s="25" t="s">
        <v>9</v>
      </c>
      <c r="B228" s="25" t="s">
        <v>10</v>
      </c>
      <c r="C228" s="25">
        <v>1013</v>
      </c>
      <c r="D228" s="25">
        <f t="shared" ref="D228:D238" si="27">C228*E228</f>
        <v>670.60599999999999</v>
      </c>
      <c r="E228" s="25">
        <v>0.66200000000000003</v>
      </c>
      <c r="F228" s="25">
        <v>1013</v>
      </c>
      <c r="G228" s="4">
        <v>663</v>
      </c>
      <c r="H228" s="5">
        <f t="shared" si="26"/>
        <v>0.65449160908193482</v>
      </c>
      <c r="I228" s="4">
        <v>663</v>
      </c>
      <c r="J228" t="s">
        <v>43</v>
      </c>
      <c r="K228" s="22">
        <v>2284</v>
      </c>
    </row>
    <row r="229" spans="1:11" x14ac:dyDescent="0.15">
      <c r="A229" s="25" t="s">
        <v>11</v>
      </c>
      <c r="B229" s="25" t="s">
        <v>12</v>
      </c>
      <c r="C229" s="25">
        <v>1434</v>
      </c>
      <c r="D229" s="25">
        <f t="shared" si="27"/>
        <v>982.29000000000008</v>
      </c>
      <c r="E229" s="25">
        <v>0.68500000000000005</v>
      </c>
      <c r="F229" s="25">
        <v>1434</v>
      </c>
      <c r="G229" s="8">
        <v>928</v>
      </c>
      <c r="H229" s="5">
        <f t="shared" si="26"/>
        <v>0.64714086471408649</v>
      </c>
      <c r="I229" s="4">
        <v>932</v>
      </c>
      <c r="J229" t="s">
        <v>45</v>
      </c>
      <c r="K229" s="22">
        <v>4437</v>
      </c>
    </row>
    <row r="230" spans="1:11" x14ac:dyDescent="0.15">
      <c r="A230" s="25" t="s">
        <v>13</v>
      </c>
      <c r="B230" s="25" t="s">
        <v>14</v>
      </c>
      <c r="C230" s="25">
        <v>1615</v>
      </c>
      <c r="D230" s="25">
        <f t="shared" si="27"/>
        <v>1584.3150000000001</v>
      </c>
      <c r="E230" s="25">
        <v>0.98099999999999998</v>
      </c>
      <c r="F230" s="25">
        <v>1615</v>
      </c>
      <c r="G230" s="8">
        <v>1549</v>
      </c>
      <c r="H230" s="5">
        <f t="shared" si="26"/>
        <v>0.95913312693498454</v>
      </c>
      <c r="I230" s="4">
        <v>1560</v>
      </c>
      <c r="K230" s="22">
        <v>9108</v>
      </c>
    </row>
    <row r="231" spans="1:11" x14ac:dyDescent="0.15">
      <c r="A231" s="25" t="s">
        <v>15</v>
      </c>
      <c r="B231" s="25" t="s">
        <v>16</v>
      </c>
      <c r="C231" s="25">
        <v>2432</v>
      </c>
      <c r="D231" s="25">
        <f t="shared" si="27"/>
        <v>2376.0639999999999</v>
      </c>
      <c r="E231" s="25">
        <v>0.97699999999999998</v>
      </c>
      <c r="F231" s="25">
        <v>2432</v>
      </c>
      <c r="G231" s="8">
        <v>2304</v>
      </c>
      <c r="H231" s="5">
        <f t="shared" si="26"/>
        <v>0.94736842105263153</v>
      </c>
      <c r="I231" s="4">
        <v>2338</v>
      </c>
      <c r="K231" s="22">
        <v>16113</v>
      </c>
    </row>
    <row r="232" spans="1:11" x14ac:dyDescent="0.15">
      <c r="A232" s="25" t="s">
        <v>17</v>
      </c>
      <c r="B232" s="25" t="s">
        <v>18</v>
      </c>
      <c r="C232" s="25">
        <v>2759</v>
      </c>
      <c r="D232" s="25">
        <f t="shared" si="27"/>
        <v>2574.1469999999999</v>
      </c>
      <c r="E232" s="25">
        <v>0.93300000000000005</v>
      </c>
      <c r="F232" s="25">
        <v>2759</v>
      </c>
      <c r="G232" s="8">
        <v>2410</v>
      </c>
      <c r="H232" s="5">
        <f t="shared" si="26"/>
        <v>0.87350489307720192</v>
      </c>
      <c r="I232" s="4">
        <v>2427</v>
      </c>
      <c r="K232" s="22">
        <v>39103</v>
      </c>
    </row>
    <row r="233" spans="1:11" x14ac:dyDescent="0.15">
      <c r="A233" s="25" t="s">
        <v>19</v>
      </c>
      <c r="B233" s="7" t="s">
        <v>20</v>
      </c>
      <c r="C233" s="25">
        <v>2740</v>
      </c>
      <c r="D233" s="25">
        <f t="shared" si="27"/>
        <v>2487.92</v>
      </c>
      <c r="E233" s="25">
        <v>0.90800000000000003</v>
      </c>
      <c r="F233" s="25">
        <v>2740</v>
      </c>
      <c r="G233" s="9">
        <v>2120</v>
      </c>
      <c r="H233" s="5">
        <f t="shared" si="26"/>
        <v>0.77372262773722633</v>
      </c>
      <c r="I233" s="4">
        <v>2112</v>
      </c>
      <c r="K233" s="22">
        <v>50519</v>
      </c>
    </row>
    <row r="234" spans="1:11" x14ac:dyDescent="0.15">
      <c r="A234" s="25" t="s">
        <v>21</v>
      </c>
      <c r="B234" s="25" t="s">
        <v>22</v>
      </c>
      <c r="C234" s="25">
        <v>691</v>
      </c>
      <c r="D234" s="25">
        <f t="shared" si="27"/>
        <v>666.81499999999994</v>
      </c>
      <c r="E234" s="25">
        <v>0.96499999999999997</v>
      </c>
      <c r="F234" s="25">
        <v>691</v>
      </c>
      <c r="G234" s="4">
        <v>664</v>
      </c>
      <c r="H234" s="5">
        <f t="shared" si="26"/>
        <v>0.96092619392185241</v>
      </c>
      <c r="I234" s="4">
        <v>664</v>
      </c>
      <c r="K234" s="22">
        <v>212</v>
      </c>
    </row>
    <row r="235" spans="1:11" x14ac:dyDescent="0.15">
      <c r="A235" s="25" t="s">
        <v>23</v>
      </c>
      <c r="B235" s="25" t="s">
        <v>22</v>
      </c>
      <c r="C235" s="25">
        <v>1063</v>
      </c>
      <c r="D235" s="25">
        <f t="shared" si="27"/>
        <v>873.78599999999994</v>
      </c>
      <c r="E235" s="25">
        <v>0.82199999999999995</v>
      </c>
      <c r="F235" s="25">
        <v>1063</v>
      </c>
      <c r="G235" s="8">
        <v>808</v>
      </c>
      <c r="H235" s="5">
        <f t="shared" si="26"/>
        <v>0.76011288805268107</v>
      </c>
      <c r="I235" s="4">
        <v>854</v>
      </c>
      <c r="K235" s="22">
        <v>3644</v>
      </c>
    </row>
    <row r="236" spans="1:11" x14ac:dyDescent="0.15">
      <c r="A236" s="25" t="s">
        <v>24</v>
      </c>
      <c r="B236" s="25" t="s">
        <v>22</v>
      </c>
      <c r="C236" s="25">
        <v>1128</v>
      </c>
      <c r="D236" s="25">
        <f t="shared" si="27"/>
        <v>962.18399999999997</v>
      </c>
      <c r="E236" s="25">
        <v>0.85299999999999998</v>
      </c>
      <c r="F236" s="25">
        <v>1128</v>
      </c>
      <c r="G236" s="8">
        <v>968</v>
      </c>
      <c r="H236" s="6">
        <f t="shared" si="26"/>
        <v>0.85815602836879434</v>
      </c>
      <c r="I236" s="4">
        <v>985</v>
      </c>
      <c r="K236" s="22">
        <v>6486</v>
      </c>
    </row>
    <row r="237" spans="1:11" x14ac:dyDescent="0.15">
      <c r="A237" s="25" t="s">
        <v>25</v>
      </c>
      <c r="B237" s="25" t="s">
        <v>26</v>
      </c>
      <c r="C237" s="25">
        <v>1276</v>
      </c>
      <c r="D237" s="25">
        <f t="shared" si="27"/>
        <v>1057.8039999999999</v>
      </c>
      <c r="E237" s="25">
        <v>0.82899999999999996</v>
      </c>
      <c r="F237" s="25">
        <v>1276</v>
      </c>
      <c r="G237" s="8">
        <v>1015</v>
      </c>
      <c r="H237" s="5">
        <f t="shared" si="26"/>
        <v>0.79545454545454541</v>
      </c>
      <c r="I237" s="4">
        <v>1055</v>
      </c>
      <c r="K237" s="22">
        <v>3310</v>
      </c>
    </row>
    <row r="238" spans="1:11" x14ac:dyDescent="0.15">
      <c r="A238" s="25" t="s">
        <v>27</v>
      </c>
      <c r="B238" s="25" t="s">
        <v>26</v>
      </c>
      <c r="C238" s="25">
        <v>1104</v>
      </c>
      <c r="D238" s="25">
        <f t="shared" si="27"/>
        <v>1057.6320000000001</v>
      </c>
      <c r="E238" s="25">
        <v>0.95799999999999996</v>
      </c>
      <c r="F238" s="25">
        <v>1104</v>
      </c>
      <c r="G238" s="8">
        <v>1045</v>
      </c>
      <c r="H238" s="5">
        <f t="shared" si="26"/>
        <v>0.94655797101449279</v>
      </c>
      <c r="I238" s="4">
        <v>1057</v>
      </c>
      <c r="K238" s="22">
        <v>5149</v>
      </c>
    </row>
    <row r="241" spans="1:15" x14ac:dyDescent="0.15">
      <c r="A241" s="27" t="s">
        <v>46</v>
      </c>
    </row>
    <row r="242" spans="1:15" x14ac:dyDescent="0.15">
      <c r="A242" s="28" t="s">
        <v>0</v>
      </c>
      <c r="B242" s="28" t="s">
        <v>1</v>
      </c>
      <c r="C242" s="118" t="s">
        <v>2</v>
      </c>
      <c r="D242" s="118"/>
      <c r="E242" s="118"/>
      <c r="F242" s="118" t="s">
        <v>3</v>
      </c>
      <c r="G242" s="118"/>
      <c r="H242" s="118"/>
      <c r="I242" s="13" t="s">
        <v>28</v>
      </c>
      <c r="J242" t="s">
        <v>47</v>
      </c>
      <c r="K242" t="s">
        <v>48</v>
      </c>
      <c r="O242" t="s">
        <v>52</v>
      </c>
    </row>
    <row r="243" spans="1:15" x14ac:dyDescent="0.15">
      <c r="A243" s="28"/>
      <c r="B243" s="28"/>
      <c r="C243" s="28" t="s">
        <v>4</v>
      </c>
      <c r="D243" s="28" t="s">
        <v>5</v>
      </c>
      <c r="E243" s="28" t="s">
        <v>6</v>
      </c>
      <c r="F243" s="28" t="s">
        <v>4</v>
      </c>
      <c r="G243" s="28" t="s">
        <v>5</v>
      </c>
      <c r="H243" s="28" t="s">
        <v>6</v>
      </c>
      <c r="I243" s="29" t="s">
        <v>29</v>
      </c>
      <c r="J243" s="32" t="s">
        <v>49</v>
      </c>
    </row>
    <row r="244" spans="1:15" x14ac:dyDescent="0.15">
      <c r="A244" s="28" t="s">
        <v>7</v>
      </c>
      <c r="B244" s="28" t="s">
        <v>8</v>
      </c>
      <c r="C244" s="28">
        <v>599</v>
      </c>
      <c r="D244" s="28">
        <f>C244*E244</f>
        <v>531.91200000000003</v>
      </c>
      <c r="E244" s="28">
        <v>0.88800000000000001</v>
      </c>
      <c r="F244" s="28">
        <v>599</v>
      </c>
      <c r="G244" s="4">
        <v>521</v>
      </c>
      <c r="H244" s="5">
        <f t="shared" ref="H244:H255" si="28">G244/F244</f>
        <v>0.86978297161936557</v>
      </c>
      <c r="I244" s="4">
        <v>521</v>
      </c>
      <c r="J244" s="22">
        <v>204</v>
      </c>
      <c r="K244" s="22" t="s">
        <v>53</v>
      </c>
      <c r="O244" s="22">
        <v>321</v>
      </c>
    </row>
    <row r="245" spans="1:15" x14ac:dyDescent="0.15">
      <c r="A245" s="28" t="s">
        <v>9</v>
      </c>
      <c r="B245" s="28" t="s">
        <v>10</v>
      </c>
      <c r="C245" s="28">
        <v>1013</v>
      </c>
      <c r="D245" s="28">
        <f t="shared" ref="D245:D255" si="29">C245*E245</f>
        <v>670.60599999999999</v>
      </c>
      <c r="E245" s="28">
        <v>0.66200000000000003</v>
      </c>
      <c r="F245" s="28">
        <v>1013</v>
      </c>
      <c r="G245" s="4">
        <v>663</v>
      </c>
      <c r="H245" s="5">
        <f t="shared" si="28"/>
        <v>0.65449160908193482</v>
      </c>
      <c r="I245" s="4">
        <v>663</v>
      </c>
      <c r="J245" s="22">
        <v>870</v>
      </c>
      <c r="K245" s="22" t="s">
        <v>50</v>
      </c>
      <c r="O245" s="22">
        <v>2284</v>
      </c>
    </row>
    <row r="246" spans="1:15" x14ac:dyDescent="0.15">
      <c r="A246" s="28" t="s">
        <v>11</v>
      </c>
      <c r="B246" s="28" t="s">
        <v>12</v>
      </c>
      <c r="C246" s="28">
        <v>1434</v>
      </c>
      <c r="D246" s="28">
        <f t="shared" si="29"/>
        <v>982.29000000000008</v>
      </c>
      <c r="E246" s="28">
        <v>0.68500000000000005</v>
      </c>
      <c r="F246" s="28">
        <v>1434</v>
      </c>
      <c r="G246" s="4">
        <v>928</v>
      </c>
      <c r="H246" s="5">
        <f t="shared" si="28"/>
        <v>0.64714086471408649</v>
      </c>
      <c r="I246" s="4">
        <v>928</v>
      </c>
      <c r="J246" s="22">
        <v>3056</v>
      </c>
      <c r="K246" s="22" t="s">
        <v>50</v>
      </c>
      <c r="O246" s="22">
        <v>4437</v>
      </c>
    </row>
    <row r="247" spans="1:15" x14ac:dyDescent="0.15">
      <c r="A247" s="28" t="s">
        <v>13</v>
      </c>
      <c r="B247" s="28" t="s">
        <v>14</v>
      </c>
      <c r="C247" s="28">
        <v>1615</v>
      </c>
      <c r="D247" s="28">
        <f t="shared" si="29"/>
        <v>1584.3150000000001</v>
      </c>
      <c r="E247" s="28">
        <v>0.98099999999999998</v>
      </c>
      <c r="F247" s="28">
        <v>1615</v>
      </c>
      <c r="G247" s="4">
        <v>1549</v>
      </c>
      <c r="H247" s="5">
        <f t="shared" si="28"/>
        <v>0.95913312693498454</v>
      </c>
      <c r="I247" s="4">
        <v>1549</v>
      </c>
      <c r="J247" s="22">
        <v>5202</v>
      </c>
      <c r="K247" s="22" t="s">
        <v>51</v>
      </c>
      <c r="O247" s="22">
        <v>9108</v>
      </c>
    </row>
    <row r="248" spans="1:15" x14ac:dyDescent="0.15">
      <c r="A248" s="28" t="s">
        <v>15</v>
      </c>
      <c r="B248" s="28" t="s">
        <v>16</v>
      </c>
      <c r="C248" s="28">
        <v>2432</v>
      </c>
      <c r="D248" s="28">
        <f t="shared" si="29"/>
        <v>2376.0639999999999</v>
      </c>
      <c r="E248" s="28">
        <v>0.97699999999999998</v>
      </c>
      <c r="F248" s="28">
        <v>2432</v>
      </c>
      <c r="G248" s="4">
        <v>2304</v>
      </c>
      <c r="H248" s="5">
        <f t="shared" si="28"/>
        <v>0.94736842105263153</v>
      </c>
      <c r="I248" s="4">
        <v>2304</v>
      </c>
      <c r="J248" s="22">
        <v>11195</v>
      </c>
      <c r="K248" s="22" t="s">
        <v>50</v>
      </c>
      <c r="O248" s="22">
        <v>16113</v>
      </c>
    </row>
    <row r="249" spans="1:15" x14ac:dyDescent="0.15">
      <c r="A249" s="28" t="s">
        <v>17</v>
      </c>
      <c r="B249" s="28" t="s">
        <v>18</v>
      </c>
      <c r="C249" s="28">
        <v>2759</v>
      </c>
      <c r="D249" s="28">
        <f t="shared" si="29"/>
        <v>2574.1469999999999</v>
      </c>
      <c r="E249" s="28">
        <v>0.93300000000000005</v>
      </c>
      <c r="F249" s="28">
        <v>2759</v>
      </c>
      <c r="G249" s="4">
        <v>2410</v>
      </c>
      <c r="H249" s="5">
        <f t="shared" si="28"/>
        <v>0.87350489307720192</v>
      </c>
      <c r="I249" s="4">
        <v>2410</v>
      </c>
      <c r="J249" s="22">
        <v>32641</v>
      </c>
      <c r="K249" s="22" t="s">
        <v>53</v>
      </c>
      <c r="O249" s="22">
        <v>39103</v>
      </c>
    </row>
    <row r="250" spans="1:15" x14ac:dyDescent="0.15">
      <c r="A250" s="28" t="s">
        <v>19</v>
      </c>
      <c r="B250" s="7" t="s">
        <v>20</v>
      </c>
      <c r="C250" s="28">
        <v>2740</v>
      </c>
      <c r="D250" s="28">
        <f t="shared" si="29"/>
        <v>2487.92</v>
      </c>
      <c r="E250" s="28">
        <v>0.90800000000000003</v>
      </c>
      <c r="F250" s="28">
        <v>2740</v>
      </c>
      <c r="G250" s="9">
        <v>2121</v>
      </c>
      <c r="H250" s="5">
        <f t="shared" si="28"/>
        <v>0.77408759124087589</v>
      </c>
      <c r="I250" s="4">
        <v>2120</v>
      </c>
      <c r="J250" s="22">
        <v>42419</v>
      </c>
      <c r="K250" s="22" t="s">
        <v>50</v>
      </c>
      <c r="O250" s="22">
        <v>50519</v>
      </c>
    </row>
    <row r="251" spans="1:15" x14ac:dyDescent="0.15">
      <c r="A251" s="28" t="s">
        <v>21</v>
      </c>
      <c r="B251" s="28" t="s">
        <v>22</v>
      </c>
      <c r="C251" s="28">
        <v>691</v>
      </c>
      <c r="D251" s="28">
        <f t="shared" si="29"/>
        <v>666.81499999999994</v>
      </c>
      <c r="E251" s="28">
        <v>0.96499999999999997</v>
      </c>
      <c r="F251" s="28">
        <v>691</v>
      </c>
      <c r="G251" s="4">
        <v>664</v>
      </c>
      <c r="H251" s="5">
        <f t="shared" si="28"/>
        <v>0.96092619392185241</v>
      </c>
      <c r="I251" s="4">
        <v>664</v>
      </c>
      <c r="J251" s="22">
        <v>111</v>
      </c>
      <c r="K251" s="22" t="s">
        <v>53</v>
      </c>
      <c r="O251" s="22">
        <v>212</v>
      </c>
    </row>
    <row r="252" spans="1:15" x14ac:dyDescent="0.15">
      <c r="A252" s="28" t="s">
        <v>23</v>
      </c>
      <c r="B252" s="28" t="s">
        <v>22</v>
      </c>
      <c r="C252" s="28">
        <v>1063</v>
      </c>
      <c r="D252" s="28">
        <f t="shared" si="29"/>
        <v>873.78599999999994</v>
      </c>
      <c r="E252" s="28">
        <v>0.82199999999999995</v>
      </c>
      <c r="F252" s="28">
        <v>1063</v>
      </c>
      <c r="G252" s="4">
        <v>808</v>
      </c>
      <c r="H252" s="5">
        <f t="shared" si="28"/>
        <v>0.76011288805268107</v>
      </c>
      <c r="I252" s="4">
        <v>808</v>
      </c>
      <c r="J252" s="22">
        <v>1780</v>
      </c>
      <c r="K252" s="22" t="s">
        <v>53</v>
      </c>
      <c r="O252" s="22">
        <v>3644</v>
      </c>
    </row>
    <row r="253" spans="1:15" x14ac:dyDescent="0.15">
      <c r="A253" s="28" t="s">
        <v>24</v>
      </c>
      <c r="B253" s="28" t="s">
        <v>22</v>
      </c>
      <c r="C253" s="28">
        <v>1128</v>
      </c>
      <c r="D253" s="28">
        <f t="shared" si="29"/>
        <v>962.18399999999997</v>
      </c>
      <c r="E253" s="28">
        <v>0.85299999999999998</v>
      </c>
      <c r="F253" s="28">
        <v>1128</v>
      </c>
      <c r="G253" s="4">
        <v>968</v>
      </c>
      <c r="H253" s="6">
        <f t="shared" si="28"/>
        <v>0.85815602836879434</v>
      </c>
      <c r="I253" s="4">
        <v>968</v>
      </c>
      <c r="J253" s="22">
        <v>3468</v>
      </c>
      <c r="K253" s="22" t="s">
        <v>53</v>
      </c>
      <c r="O253" s="22">
        <v>6486</v>
      </c>
    </row>
    <row r="254" spans="1:15" x14ac:dyDescent="0.15">
      <c r="A254" s="28" t="s">
        <v>25</v>
      </c>
      <c r="B254" s="28" t="s">
        <v>26</v>
      </c>
      <c r="C254" s="28">
        <v>1276</v>
      </c>
      <c r="D254" s="28">
        <f t="shared" si="29"/>
        <v>1057.8039999999999</v>
      </c>
      <c r="E254" s="28">
        <v>0.82899999999999996</v>
      </c>
      <c r="F254" s="28">
        <v>1276</v>
      </c>
      <c r="G254" s="4">
        <v>1015</v>
      </c>
      <c r="H254" s="5">
        <f t="shared" si="28"/>
        <v>0.79545454545454541</v>
      </c>
      <c r="I254" s="4">
        <v>1015</v>
      </c>
      <c r="J254" s="22">
        <v>1914</v>
      </c>
      <c r="K254" s="22" t="s">
        <v>53</v>
      </c>
      <c r="O254" s="22">
        <v>3310</v>
      </c>
    </row>
    <row r="255" spans="1:15" x14ac:dyDescent="0.15">
      <c r="A255" s="28" t="s">
        <v>27</v>
      </c>
      <c r="B255" s="28" t="s">
        <v>26</v>
      </c>
      <c r="C255" s="28">
        <v>1104</v>
      </c>
      <c r="D255" s="28">
        <f t="shared" si="29"/>
        <v>1057.6320000000001</v>
      </c>
      <c r="E255" s="28">
        <v>0.95799999999999996</v>
      </c>
      <c r="F255" s="28">
        <v>1104</v>
      </c>
      <c r="G255" s="4">
        <v>1045</v>
      </c>
      <c r="H255" s="5">
        <f t="shared" si="28"/>
        <v>0.94655797101449279</v>
      </c>
      <c r="I255" s="4">
        <v>1045</v>
      </c>
      <c r="J255" s="22">
        <v>3202</v>
      </c>
      <c r="K255" s="22" t="s">
        <v>53</v>
      </c>
      <c r="O255" s="22">
        <v>5149</v>
      </c>
    </row>
    <row r="258" spans="1:26" x14ac:dyDescent="0.15">
      <c r="A258" s="27" t="s">
        <v>54</v>
      </c>
    </row>
    <row r="259" spans="1:26" x14ac:dyDescent="0.15">
      <c r="A259" s="30" t="s">
        <v>0</v>
      </c>
      <c r="B259" s="30" t="s">
        <v>1</v>
      </c>
      <c r="C259" s="118" t="s">
        <v>2</v>
      </c>
      <c r="D259" s="118"/>
      <c r="E259" s="118"/>
      <c r="F259" s="118" t="s">
        <v>3</v>
      </c>
      <c r="G259" s="118"/>
      <c r="H259" s="118"/>
      <c r="I259" s="13" t="s">
        <v>28</v>
      </c>
      <c r="J259" t="s">
        <v>47</v>
      </c>
      <c r="K259" t="s">
        <v>55</v>
      </c>
      <c r="N259" s="35" t="s">
        <v>0</v>
      </c>
      <c r="O259" s="118" t="s">
        <v>71</v>
      </c>
      <c r="P259" s="118"/>
      <c r="Q259" s="118"/>
      <c r="R259" s="118"/>
      <c r="S259" s="118" t="s">
        <v>74</v>
      </c>
      <c r="T259" s="118"/>
      <c r="U259" s="118"/>
      <c r="V259" s="118"/>
    </row>
    <row r="260" spans="1:26" x14ac:dyDescent="0.15">
      <c r="A260" s="30"/>
      <c r="B260" s="30"/>
      <c r="C260" s="30" t="s">
        <v>4</v>
      </c>
      <c r="D260" s="30" t="s">
        <v>5</v>
      </c>
      <c r="E260" s="30" t="s">
        <v>6</v>
      </c>
      <c r="F260" s="30" t="s">
        <v>4</v>
      </c>
      <c r="G260" s="30" t="s">
        <v>5</v>
      </c>
      <c r="H260" s="30" t="s">
        <v>6</v>
      </c>
      <c r="I260" s="31" t="s">
        <v>29</v>
      </c>
      <c r="J260" s="32" t="s">
        <v>38</v>
      </c>
      <c r="N260" s="35"/>
      <c r="O260" s="35" t="s">
        <v>33</v>
      </c>
      <c r="P260" s="35" t="s">
        <v>34</v>
      </c>
      <c r="Q260" s="35" t="s">
        <v>72</v>
      </c>
      <c r="R260" s="35" t="s">
        <v>73</v>
      </c>
      <c r="S260" s="35" t="s">
        <v>33</v>
      </c>
      <c r="T260" s="35" t="s">
        <v>34</v>
      </c>
      <c r="U260" s="35" t="s">
        <v>72</v>
      </c>
      <c r="V260" s="35" t="s">
        <v>73</v>
      </c>
      <c r="W260" s="32" t="s">
        <v>91</v>
      </c>
    </row>
    <row r="261" spans="1:26" x14ac:dyDescent="0.15">
      <c r="A261" s="30" t="s">
        <v>7</v>
      </c>
      <c r="B261" s="30" t="s">
        <v>8</v>
      </c>
      <c r="C261" s="30">
        <v>599</v>
      </c>
      <c r="D261" s="30">
        <f>C261*E261</f>
        <v>531.91200000000003</v>
      </c>
      <c r="E261" s="30">
        <v>0.88800000000000001</v>
      </c>
      <c r="F261" s="30">
        <v>599</v>
      </c>
      <c r="G261" s="4">
        <v>521</v>
      </c>
      <c r="H261" s="5">
        <f t="shared" ref="H261:H272" si="30">G261/F261</f>
        <v>0.86978297161936557</v>
      </c>
      <c r="I261" s="4">
        <v>521</v>
      </c>
      <c r="J261" s="22">
        <v>304</v>
      </c>
      <c r="K261" s="22" t="s">
        <v>53</v>
      </c>
      <c r="N261" s="35" t="s">
        <v>7</v>
      </c>
      <c r="O261" s="35">
        <v>2309</v>
      </c>
      <c r="P261" s="35">
        <v>3065</v>
      </c>
      <c r="Q261" s="35">
        <v>10327</v>
      </c>
      <c r="R261" s="35">
        <v>25215</v>
      </c>
      <c r="S261" s="35">
        <v>137013</v>
      </c>
      <c r="T261" s="35">
        <v>137013</v>
      </c>
      <c r="U261" s="8">
        <v>155860</v>
      </c>
      <c r="V261" s="35">
        <v>137013</v>
      </c>
      <c r="W261">
        <f>B277/O261</f>
        <v>4.3308791684711998E-3</v>
      </c>
      <c r="X261">
        <f>G277/P261</f>
        <v>5.2202283849918435E-3</v>
      </c>
      <c r="Y261">
        <f>L277/Q261</f>
        <v>5.5195119589425776E-3</v>
      </c>
      <c r="Z261">
        <f>Q277/R261</f>
        <v>4.6797541146143167E-3</v>
      </c>
    </row>
    <row r="262" spans="1:26" x14ac:dyDescent="0.15">
      <c r="A262" s="30" t="s">
        <v>9</v>
      </c>
      <c r="B262" s="30" t="s">
        <v>10</v>
      </c>
      <c r="C262" s="30">
        <v>1013</v>
      </c>
      <c r="D262" s="30">
        <f t="shared" ref="D262:D272" si="31">C262*E262</f>
        <v>670.60599999999999</v>
      </c>
      <c r="E262" s="30">
        <v>0.66200000000000003</v>
      </c>
      <c r="F262" s="30">
        <v>1013</v>
      </c>
      <c r="G262" s="4">
        <v>663</v>
      </c>
      <c r="H262" s="5">
        <f t="shared" si="30"/>
        <v>0.65449160908193482</v>
      </c>
      <c r="I262" s="4">
        <v>663</v>
      </c>
      <c r="J262" s="22">
        <v>2316</v>
      </c>
      <c r="K262" s="22" t="s">
        <v>53</v>
      </c>
      <c r="N262" s="35" t="s">
        <v>9</v>
      </c>
      <c r="O262" s="35">
        <v>9267</v>
      </c>
      <c r="P262" s="35">
        <v>13450</v>
      </c>
      <c r="Q262" s="35">
        <v>50021</v>
      </c>
      <c r="R262" s="35">
        <v>317145</v>
      </c>
      <c r="S262" s="35">
        <v>690826</v>
      </c>
      <c r="T262" s="35">
        <v>690826</v>
      </c>
      <c r="U262" s="35">
        <v>690826</v>
      </c>
      <c r="V262" s="35">
        <v>690826</v>
      </c>
      <c r="W262">
        <f t="shared" ref="W262:W272" si="32">B278/O262</f>
        <v>3.9926621344555952E-3</v>
      </c>
      <c r="X262">
        <f t="shared" ref="X262:X272" si="33">G278/P262</f>
        <v>5.130111524163569E-3</v>
      </c>
      <c r="Y262">
        <f t="shared" ref="Y262:Y272" si="34">L278/Q262</f>
        <v>5.4776993662661684E-3</v>
      </c>
      <c r="Z262">
        <f t="shared" ref="Z262:Z272" si="35">Q278/R262</f>
        <v>4.9378044742940923E-3</v>
      </c>
    </row>
    <row r="263" spans="1:26" x14ac:dyDescent="0.15">
      <c r="A263" s="30" t="s">
        <v>11</v>
      </c>
      <c r="B263" s="30" t="s">
        <v>12</v>
      </c>
      <c r="C263" s="30">
        <v>1434</v>
      </c>
      <c r="D263" s="30">
        <f t="shared" si="31"/>
        <v>982.29000000000008</v>
      </c>
      <c r="E263" s="30">
        <v>0.68500000000000005</v>
      </c>
      <c r="F263" s="30">
        <v>1434</v>
      </c>
      <c r="G263" s="4">
        <v>928</v>
      </c>
      <c r="H263" s="5">
        <f t="shared" si="30"/>
        <v>0.64714086471408649</v>
      </c>
      <c r="I263" s="4">
        <v>928</v>
      </c>
      <c r="J263" s="22">
        <v>4384</v>
      </c>
      <c r="K263" s="22" t="s">
        <v>53</v>
      </c>
      <c r="N263" s="35" t="s">
        <v>11</v>
      </c>
      <c r="O263" s="35">
        <v>29885</v>
      </c>
      <c r="P263" s="35">
        <v>40396</v>
      </c>
      <c r="Q263" s="35">
        <v>129954</v>
      </c>
      <c r="R263" s="35">
        <v>271169</v>
      </c>
      <c r="S263" s="8">
        <v>1673393</v>
      </c>
      <c r="T263" s="8">
        <v>1675494</v>
      </c>
      <c r="U263" s="8">
        <v>1748134</v>
      </c>
      <c r="V263" s="35">
        <v>1782286</v>
      </c>
      <c r="W263">
        <f t="shared" si="32"/>
        <v>5.2200100384808433E-3</v>
      </c>
      <c r="X263">
        <f t="shared" si="33"/>
        <v>6.1887315575799582E-3</v>
      </c>
      <c r="Y263">
        <f t="shared" si="34"/>
        <v>5.6943226064607479E-3</v>
      </c>
      <c r="Z263">
        <f t="shared" si="35"/>
        <v>5.0890772912832952E-3</v>
      </c>
    </row>
    <row r="264" spans="1:26" x14ac:dyDescent="0.15">
      <c r="A264" s="30" t="s">
        <v>13</v>
      </c>
      <c r="B264" s="30" t="s">
        <v>14</v>
      </c>
      <c r="C264" s="30">
        <v>1615</v>
      </c>
      <c r="D264" s="30">
        <f t="shared" si="31"/>
        <v>1584.3150000000001</v>
      </c>
      <c r="E264" s="30">
        <v>0.98099999999999998</v>
      </c>
      <c r="F264" s="30">
        <v>1615</v>
      </c>
      <c r="G264" s="4">
        <v>1549</v>
      </c>
      <c r="H264" s="5">
        <f t="shared" si="30"/>
        <v>0.95913312693498454</v>
      </c>
      <c r="I264" s="4">
        <v>1549</v>
      </c>
      <c r="J264" s="22"/>
      <c r="K264" s="22" t="s">
        <v>56</v>
      </c>
      <c r="N264" s="35" t="s">
        <v>13</v>
      </c>
      <c r="O264" s="35">
        <v>31847</v>
      </c>
      <c r="P264" s="35">
        <v>44150</v>
      </c>
      <c r="Q264" s="35">
        <v>194584</v>
      </c>
      <c r="R264" s="35">
        <v>926017</v>
      </c>
      <c r="S264" s="8">
        <v>4067040</v>
      </c>
      <c r="T264" s="8">
        <v>4067186</v>
      </c>
      <c r="U264" s="8">
        <v>4067655</v>
      </c>
      <c r="V264" s="35">
        <v>4066260</v>
      </c>
      <c r="W264">
        <f t="shared" si="32"/>
        <v>4.1134172763525609E-3</v>
      </c>
      <c r="X264">
        <f t="shared" si="33"/>
        <v>5.0283125707814265E-3</v>
      </c>
      <c r="Y264">
        <f t="shared" si="34"/>
        <v>5.5348846770546392E-3</v>
      </c>
      <c r="Z264">
        <f t="shared" si="35"/>
        <v>4.8120066910218714E-3</v>
      </c>
    </row>
    <row r="265" spans="1:26" x14ac:dyDescent="0.15">
      <c r="A265" s="30" t="s">
        <v>15</v>
      </c>
      <c r="B265" s="30" t="s">
        <v>16</v>
      </c>
      <c r="C265" s="30">
        <v>2432</v>
      </c>
      <c r="D265" s="30">
        <f t="shared" si="31"/>
        <v>2376.0639999999999</v>
      </c>
      <c r="E265" s="30">
        <v>0.97699999999999998</v>
      </c>
      <c r="F265" s="30">
        <v>2432</v>
      </c>
      <c r="G265" s="4">
        <v>2304</v>
      </c>
      <c r="H265" s="5">
        <f t="shared" si="30"/>
        <v>0.94736842105263153</v>
      </c>
      <c r="I265" s="4">
        <v>2304</v>
      </c>
      <c r="J265" s="22">
        <v>13815</v>
      </c>
      <c r="K265" s="22" t="s">
        <v>53</v>
      </c>
      <c r="N265" s="35" t="s">
        <v>15</v>
      </c>
      <c r="O265" s="35">
        <v>74988</v>
      </c>
      <c r="P265" s="35">
        <v>100593</v>
      </c>
      <c r="Q265" s="35">
        <v>264607</v>
      </c>
      <c r="R265" s="35">
        <v>741226</v>
      </c>
      <c r="S265" s="8">
        <v>6713424</v>
      </c>
      <c r="T265" s="35">
        <v>6705498</v>
      </c>
      <c r="U265" s="35">
        <v>6705498</v>
      </c>
      <c r="V265" s="35">
        <v>6705498</v>
      </c>
      <c r="W265">
        <f t="shared" si="32"/>
        <v>4.507387848722462E-3</v>
      </c>
      <c r="X265">
        <f t="shared" si="33"/>
        <v>5.2786973248635594E-3</v>
      </c>
      <c r="Y265">
        <f t="shared" si="34"/>
        <v>5.3059820790833196E-3</v>
      </c>
      <c r="Z265">
        <f t="shared" si="35"/>
        <v>5.0133157768345957E-3</v>
      </c>
    </row>
    <row r="266" spans="1:26" x14ac:dyDescent="0.15">
      <c r="A266" s="30" t="s">
        <v>17</v>
      </c>
      <c r="B266" s="30" t="s">
        <v>18</v>
      </c>
      <c r="C266" s="30">
        <v>2759</v>
      </c>
      <c r="D266" s="30">
        <f t="shared" si="31"/>
        <v>2574.1469999999999</v>
      </c>
      <c r="E266" s="30">
        <v>0.93300000000000005</v>
      </c>
      <c r="F266" s="30">
        <v>2759</v>
      </c>
      <c r="G266" s="4">
        <v>2410</v>
      </c>
      <c r="H266" s="5">
        <f t="shared" si="30"/>
        <v>0.87350489307720192</v>
      </c>
      <c r="I266" s="4">
        <v>2410</v>
      </c>
      <c r="J266" s="22">
        <v>37315</v>
      </c>
      <c r="K266" s="22" t="s">
        <v>57</v>
      </c>
      <c r="N266" s="35" t="s">
        <v>17</v>
      </c>
      <c r="O266" s="35">
        <v>97500</v>
      </c>
      <c r="P266" s="35">
        <v>153520</v>
      </c>
      <c r="Q266" s="35">
        <v>382846</v>
      </c>
      <c r="R266" s="35">
        <v>1510396</v>
      </c>
      <c r="S266" s="8">
        <v>21812751</v>
      </c>
      <c r="T266" s="8">
        <v>21796221</v>
      </c>
      <c r="U266" s="8">
        <v>21331765</v>
      </c>
      <c r="V266" s="35">
        <v>21787143</v>
      </c>
      <c r="W266">
        <f t="shared" si="32"/>
        <v>4.5128205128205125E-3</v>
      </c>
      <c r="X266">
        <f t="shared" si="33"/>
        <v>5.6214174048983849E-3</v>
      </c>
      <c r="Y266">
        <f t="shared" si="34"/>
        <v>5.3598574883895874E-3</v>
      </c>
      <c r="Z266">
        <f t="shared" si="35"/>
        <v>4.7451132021006414E-3</v>
      </c>
    </row>
    <row r="267" spans="1:26" x14ac:dyDescent="0.15">
      <c r="A267" s="30" t="s">
        <v>19</v>
      </c>
      <c r="B267" s="7" t="s">
        <v>20</v>
      </c>
      <c r="C267" s="30">
        <v>2740</v>
      </c>
      <c r="D267" s="30">
        <f t="shared" si="31"/>
        <v>2487.92</v>
      </c>
      <c r="E267" s="30">
        <v>0.90800000000000003</v>
      </c>
      <c r="F267" s="30">
        <v>2740</v>
      </c>
      <c r="G267" s="4">
        <v>2120</v>
      </c>
      <c r="H267" s="5">
        <f t="shared" si="30"/>
        <v>0.77372262773722633</v>
      </c>
      <c r="I267" s="4">
        <v>2120</v>
      </c>
      <c r="J267" s="22">
        <v>47436</v>
      </c>
      <c r="K267" s="22" t="s">
        <v>57</v>
      </c>
      <c r="N267" s="35" t="s">
        <v>19</v>
      </c>
      <c r="O267" s="35">
        <v>231080</v>
      </c>
      <c r="P267" s="35">
        <v>298480</v>
      </c>
      <c r="Q267" s="35">
        <v>674743</v>
      </c>
      <c r="R267" s="35">
        <v>1216798</v>
      </c>
      <c r="S267" s="8">
        <v>51698690</v>
      </c>
      <c r="T267" s="8">
        <v>51698690</v>
      </c>
      <c r="U267" s="8">
        <v>52728294</v>
      </c>
      <c r="V267" s="35">
        <v>52737893</v>
      </c>
      <c r="W267">
        <f t="shared" si="32"/>
        <v>3.8082049506664357E-3</v>
      </c>
      <c r="X267">
        <f t="shared" si="33"/>
        <v>4.3252479228088987E-3</v>
      </c>
      <c r="Y267">
        <f t="shared" si="34"/>
        <v>5.0522939845244778E-3</v>
      </c>
      <c r="Z267">
        <f t="shared" si="35"/>
        <v>5.2794301108318722E-3</v>
      </c>
    </row>
    <row r="268" spans="1:26" x14ac:dyDescent="0.15">
      <c r="A268" s="30" t="s">
        <v>21</v>
      </c>
      <c r="B268" s="30" t="s">
        <v>22</v>
      </c>
      <c r="C268" s="30">
        <v>691</v>
      </c>
      <c r="D268" s="30">
        <f t="shared" si="31"/>
        <v>666.81499999999994</v>
      </c>
      <c r="E268" s="30">
        <v>0.96499999999999997</v>
      </c>
      <c r="F268" s="30">
        <v>691</v>
      </c>
      <c r="G268" s="4">
        <v>664</v>
      </c>
      <c r="H268" s="5">
        <f t="shared" si="30"/>
        <v>0.96092619392185241</v>
      </c>
      <c r="I268" s="4">
        <v>664</v>
      </c>
      <c r="J268" s="22">
        <v>164</v>
      </c>
      <c r="K268" s="22" t="s">
        <v>53</v>
      </c>
      <c r="N268" s="35" t="s">
        <v>21</v>
      </c>
      <c r="O268" s="35">
        <v>1800</v>
      </c>
      <c r="P268" s="35">
        <v>1890</v>
      </c>
      <c r="Q268" s="35">
        <v>5471</v>
      </c>
      <c r="R268" s="35">
        <v>22662</v>
      </c>
      <c r="S268" s="35">
        <v>71300</v>
      </c>
      <c r="T268" s="35">
        <v>71300</v>
      </c>
      <c r="U268" s="35">
        <v>71300</v>
      </c>
      <c r="V268" s="35">
        <v>71300</v>
      </c>
      <c r="W268">
        <f t="shared" si="32"/>
        <v>3.8888888888888888E-3</v>
      </c>
      <c r="X268">
        <f t="shared" si="33"/>
        <v>4.2328042328042331E-3</v>
      </c>
      <c r="Y268">
        <f t="shared" si="34"/>
        <v>4.5695485286053735E-3</v>
      </c>
      <c r="Z268">
        <f t="shared" si="35"/>
        <v>4.4567999293972285E-3</v>
      </c>
    </row>
    <row r="269" spans="1:26" x14ac:dyDescent="0.15">
      <c r="A269" s="30" t="s">
        <v>23</v>
      </c>
      <c r="B269" s="30" t="s">
        <v>22</v>
      </c>
      <c r="C269" s="30">
        <v>1063</v>
      </c>
      <c r="D269" s="30">
        <f t="shared" si="31"/>
        <v>873.78599999999994</v>
      </c>
      <c r="E269" s="30">
        <v>0.82199999999999995</v>
      </c>
      <c r="F269" s="30">
        <v>1063</v>
      </c>
      <c r="G269" s="4">
        <v>808</v>
      </c>
      <c r="H269" s="5">
        <f t="shared" si="30"/>
        <v>0.76011288805268107</v>
      </c>
      <c r="I269" s="4">
        <v>808</v>
      </c>
      <c r="J269" s="22">
        <v>3582</v>
      </c>
      <c r="K269" s="22" t="s">
        <v>53</v>
      </c>
      <c r="N269" s="35" t="s">
        <v>23</v>
      </c>
      <c r="O269" s="35">
        <v>23365</v>
      </c>
      <c r="P269" s="35">
        <v>33072</v>
      </c>
      <c r="Q269" s="35">
        <v>104716</v>
      </c>
      <c r="R269" s="35">
        <v>428512</v>
      </c>
      <c r="S269" s="8">
        <v>1161070</v>
      </c>
      <c r="T269" s="8">
        <v>1161070</v>
      </c>
      <c r="U269" s="8">
        <v>1161070</v>
      </c>
      <c r="V269" s="35">
        <v>1161818</v>
      </c>
      <c r="W269">
        <f t="shared" si="32"/>
        <v>4.3655039589129037E-3</v>
      </c>
      <c r="X269">
        <f t="shared" si="33"/>
        <v>5.2914852443154328E-3</v>
      </c>
      <c r="Y269">
        <f t="shared" si="34"/>
        <v>5.4337446044539521E-3</v>
      </c>
      <c r="Z269">
        <f t="shared" si="35"/>
        <v>4.7069860353969083E-3</v>
      </c>
    </row>
    <row r="270" spans="1:26" x14ac:dyDescent="0.15">
      <c r="A270" s="30" t="s">
        <v>24</v>
      </c>
      <c r="B270" s="30" t="s">
        <v>22</v>
      </c>
      <c r="C270" s="30">
        <v>1128</v>
      </c>
      <c r="D270" s="30">
        <f t="shared" si="31"/>
        <v>962.18399999999997</v>
      </c>
      <c r="E270" s="30">
        <v>0.85299999999999998</v>
      </c>
      <c r="F270" s="30">
        <v>1128</v>
      </c>
      <c r="G270" s="4">
        <v>968</v>
      </c>
      <c r="H270" s="6">
        <f t="shared" si="30"/>
        <v>0.85815602836879434</v>
      </c>
      <c r="I270" s="4">
        <v>968</v>
      </c>
      <c r="J270" s="22">
        <v>6267</v>
      </c>
      <c r="K270" s="22" t="s">
        <v>53</v>
      </c>
      <c r="N270" s="35" t="s">
        <v>24</v>
      </c>
      <c r="O270" s="35">
        <v>45502</v>
      </c>
      <c r="P270" s="35">
        <v>60545</v>
      </c>
      <c r="Q270" s="35">
        <v>235985</v>
      </c>
      <c r="R270" s="35">
        <v>737339</v>
      </c>
      <c r="S270" s="35">
        <v>2352432</v>
      </c>
      <c r="T270" s="35">
        <v>2352432</v>
      </c>
      <c r="U270" s="35">
        <v>2352432</v>
      </c>
      <c r="V270" s="35">
        <v>2352432</v>
      </c>
      <c r="W270">
        <f t="shared" si="32"/>
        <v>3.9778471275987871E-3</v>
      </c>
      <c r="X270">
        <f t="shared" si="33"/>
        <v>4.4429762986208602E-3</v>
      </c>
      <c r="Y270">
        <f t="shared" si="34"/>
        <v>4.5129987075449712E-3</v>
      </c>
      <c r="Z270">
        <f t="shared" si="35"/>
        <v>4.4050294369347067E-3</v>
      </c>
    </row>
    <row r="271" spans="1:26" x14ac:dyDescent="0.15">
      <c r="A271" s="30" t="s">
        <v>25</v>
      </c>
      <c r="B271" s="30" t="s">
        <v>26</v>
      </c>
      <c r="C271" s="30">
        <v>1276</v>
      </c>
      <c r="D271" s="30">
        <f t="shared" si="31"/>
        <v>1057.8039999999999</v>
      </c>
      <c r="E271" s="30">
        <v>0.82899999999999996</v>
      </c>
      <c r="F271" s="30">
        <v>1276</v>
      </c>
      <c r="G271" s="4">
        <v>1015</v>
      </c>
      <c r="H271" s="5">
        <f t="shared" si="30"/>
        <v>0.79545454545454541</v>
      </c>
      <c r="I271" s="4">
        <v>1015</v>
      </c>
      <c r="J271" s="22">
        <v>3221</v>
      </c>
      <c r="K271" s="22" t="s">
        <v>53</v>
      </c>
      <c r="N271" s="35" t="s">
        <v>25</v>
      </c>
      <c r="O271" s="35">
        <v>14387</v>
      </c>
      <c r="P271" s="35">
        <v>20321</v>
      </c>
      <c r="Q271" s="35">
        <v>77776</v>
      </c>
      <c r="R271" s="35">
        <v>340943</v>
      </c>
      <c r="S271" s="35">
        <v>1318134</v>
      </c>
      <c r="T271" s="35">
        <v>1318134</v>
      </c>
      <c r="U271" s="35">
        <v>1318134</v>
      </c>
      <c r="V271" s="35">
        <v>1318134</v>
      </c>
      <c r="W271">
        <f t="shared" si="32"/>
        <v>4.0314172516855498E-3</v>
      </c>
      <c r="X271">
        <f t="shared" si="33"/>
        <v>5.1178583731115593E-3</v>
      </c>
      <c r="Y271">
        <f t="shared" si="34"/>
        <v>4.7572515943221563E-3</v>
      </c>
      <c r="Z271">
        <f t="shared" si="35"/>
        <v>4.4024954317877178E-3</v>
      </c>
    </row>
    <row r="272" spans="1:26" x14ac:dyDescent="0.15">
      <c r="A272" s="30" t="s">
        <v>27</v>
      </c>
      <c r="B272" s="30" t="s">
        <v>26</v>
      </c>
      <c r="C272" s="30">
        <v>1104</v>
      </c>
      <c r="D272" s="30">
        <f t="shared" si="31"/>
        <v>1057.6320000000001</v>
      </c>
      <c r="E272" s="30">
        <v>0.95799999999999996</v>
      </c>
      <c r="F272" s="30">
        <v>1104</v>
      </c>
      <c r="G272" s="4">
        <v>1045</v>
      </c>
      <c r="H272" s="5">
        <f t="shared" si="30"/>
        <v>0.94655797101449279</v>
      </c>
      <c r="I272" s="4">
        <v>1045</v>
      </c>
      <c r="J272" s="22">
        <v>4990</v>
      </c>
      <c r="K272" s="22" t="s">
        <v>53</v>
      </c>
      <c r="N272" s="35" t="s">
        <v>27</v>
      </c>
      <c r="O272" s="35">
        <v>20874</v>
      </c>
      <c r="P272" s="35">
        <v>29079</v>
      </c>
      <c r="Q272" s="35">
        <v>89362</v>
      </c>
      <c r="R272" s="35">
        <v>512827</v>
      </c>
      <c r="S272" s="35">
        <v>2361071</v>
      </c>
      <c r="T272" s="35">
        <v>2360992</v>
      </c>
      <c r="U272" s="35">
        <v>2360992</v>
      </c>
      <c r="V272" s="35">
        <v>2360992</v>
      </c>
      <c r="W272">
        <f t="shared" si="32"/>
        <v>3.6408929769090733E-3</v>
      </c>
      <c r="X272">
        <f t="shared" si="33"/>
        <v>4.7456927679768906E-3</v>
      </c>
      <c r="Y272">
        <f t="shared" si="34"/>
        <v>4.5433181889393704E-3</v>
      </c>
      <c r="Z272">
        <f t="shared" si="35"/>
        <v>3.9857495802678097E-3</v>
      </c>
    </row>
    <row r="275" spans="1:21" x14ac:dyDescent="0.15">
      <c r="A275" s="33" t="s">
        <v>0</v>
      </c>
      <c r="B275" s="119" t="s">
        <v>63</v>
      </c>
      <c r="C275" s="119"/>
      <c r="D275" s="119"/>
      <c r="E275" s="119"/>
      <c r="F275" s="119"/>
      <c r="G275" s="119" t="s">
        <v>60</v>
      </c>
      <c r="H275" s="119"/>
      <c r="I275" s="119"/>
      <c r="J275" s="119"/>
      <c r="K275" s="119"/>
      <c r="L275" s="119" t="s">
        <v>61</v>
      </c>
      <c r="M275" s="119"/>
      <c r="N275" s="119"/>
      <c r="O275" s="119"/>
      <c r="P275" s="119"/>
      <c r="Q275" s="119" t="s">
        <v>62</v>
      </c>
      <c r="R275" s="119"/>
      <c r="S275" s="119"/>
      <c r="T275" s="119"/>
      <c r="U275" s="119"/>
    </row>
    <row r="276" spans="1:21" x14ac:dyDescent="0.15">
      <c r="A276" s="33"/>
      <c r="B276" s="34" t="s">
        <v>64</v>
      </c>
      <c r="C276" s="33" t="s">
        <v>65</v>
      </c>
      <c r="D276" s="33" t="s">
        <v>66</v>
      </c>
      <c r="E276" s="33" t="s">
        <v>58</v>
      </c>
      <c r="F276" s="33" t="s">
        <v>59</v>
      </c>
      <c r="G276" s="34" t="s">
        <v>64</v>
      </c>
      <c r="H276" s="33" t="s">
        <v>65</v>
      </c>
      <c r="I276" s="33" t="s">
        <v>66</v>
      </c>
      <c r="J276" s="33" t="s">
        <v>58</v>
      </c>
      <c r="K276" s="33" t="s">
        <v>59</v>
      </c>
      <c r="L276" s="34" t="s">
        <v>64</v>
      </c>
      <c r="M276" s="33" t="s">
        <v>65</v>
      </c>
      <c r="N276" s="33" t="s">
        <v>66</v>
      </c>
      <c r="O276" s="33" t="s">
        <v>58</v>
      </c>
      <c r="P276" s="33" t="s">
        <v>59</v>
      </c>
      <c r="Q276" s="34" t="s">
        <v>64</v>
      </c>
      <c r="R276" s="33" t="s">
        <v>65</v>
      </c>
      <c r="S276" s="33" t="s">
        <v>66</v>
      </c>
      <c r="T276" s="33" t="s">
        <v>58</v>
      </c>
      <c r="U276" s="33" t="s">
        <v>59</v>
      </c>
    </row>
    <row r="277" spans="1:21" x14ac:dyDescent="0.15">
      <c r="A277" s="33" t="s">
        <v>7</v>
      </c>
      <c r="B277" s="33">
        <v>10</v>
      </c>
      <c r="C277" s="33">
        <v>171</v>
      </c>
      <c r="D277" s="33">
        <v>210</v>
      </c>
      <c r="E277" s="38">
        <f>B277/D277</f>
        <v>4.7619047619047616E-2</v>
      </c>
      <c r="F277" s="38">
        <f>C277/D277</f>
        <v>0.81428571428571428</v>
      </c>
      <c r="G277" s="33">
        <v>16</v>
      </c>
      <c r="H277" s="33">
        <v>168</v>
      </c>
      <c r="I277" s="33">
        <v>212</v>
      </c>
      <c r="J277" s="38">
        <f>G277/I277</f>
        <v>7.5471698113207544E-2</v>
      </c>
      <c r="K277" s="38">
        <f>H277/I277</f>
        <v>0.79245283018867929</v>
      </c>
      <c r="L277" s="33">
        <v>57</v>
      </c>
      <c r="M277" s="33">
        <v>192</v>
      </c>
      <c r="N277" s="33">
        <v>277</v>
      </c>
      <c r="O277" s="38">
        <f>L277/N277</f>
        <v>0.20577617328519857</v>
      </c>
      <c r="P277" s="38">
        <f>M277/N277</f>
        <v>0.69314079422382668</v>
      </c>
      <c r="Q277" s="33">
        <v>118</v>
      </c>
      <c r="R277" s="33">
        <v>155</v>
      </c>
      <c r="S277" s="33">
        <v>298</v>
      </c>
      <c r="T277" s="38">
        <f>Q277/S277</f>
        <v>0.39597315436241609</v>
      </c>
      <c r="U277" s="38">
        <f>R277/S277</f>
        <v>0.52013422818791943</v>
      </c>
    </row>
    <row r="278" spans="1:21" x14ac:dyDescent="0.15">
      <c r="A278" s="33" t="s">
        <v>9</v>
      </c>
      <c r="B278" s="33">
        <v>37</v>
      </c>
      <c r="C278" s="33">
        <v>806</v>
      </c>
      <c r="D278" s="33">
        <v>888</v>
      </c>
      <c r="E278" s="38">
        <f t="shared" ref="E278:E288" si="36">B278/D278</f>
        <v>4.1666666666666664E-2</v>
      </c>
      <c r="F278" s="38">
        <f t="shared" ref="F278:F288" si="37">C278/D278</f>
        <v>0.90765765765765771</v>
      </c>
      <c r="G278" s="33">
        <v>69</v>
      </c>
      <c r="H278" s="33">
        <v>809</v>
      </c>
      <c r="I278" s="33">
        <v>924</v>
      </c>
      <c r="J278" s="38">
        <f t="shared" ref="J278:J288" si="38">G278/I278</f>
        <v>7.4675324675324672E-2</v>
      </c>
      <c r="K278" s="38">
        <f t="shared" ref="K278:K288" si="39">H278/I278</f>
        <v>0.87554112554112551</v>
      </c>
      <c r="L278" s="33">
        <v>274</v>
      </c>
      <c r="M278" s="33">
        <v>808</v>
      </c>
      <c r="N278" s="33">
        <v>1127</v>
      </c>
      <c r="O278" s="38">
        <f t="shared" ref="O278:O288" si="40">L278/N278</f>
        <v>0.24312333629103816</v>
      </c>
      <c r="P278" s="38">
        <f t="shared" ref="P278:P288" si="41">M278/N278</f>
        <v>0.71694764862466731</v>
      </c>
      <c r="Q278" s="33">
        <v>1566</v>
      </c>
      <c r="R278" s="33">
        <v>809</v>
      </c>
      <c r="S278" s="33">
        <v>2421</v>
      </c>
      <c r="T278" s="38">
        <f t="shared" ref="T278:T288" si="42">Q278/S278</f>
        <v>0.64684014869888473</v>
      </c>
      <c r="U278" s="38">
        <f t="shared" ref="U278:U288" si="43">R278/S278</f>
        <v>0.33415943824865757</v>
      </c>
    </row>
    <row r="279" spans="1:21" x14ac:dyDescent="0.15">
      <c r="A279" s="33" t="s">
        <v>11</v>
      </c>
      <c r="B279" s="33">
        <v>156</v>
      </c>
      <c r="C279" s="33">
        <v>2846</v>
      </c>
      <c r="D279" s="33">
        <v>3160</v>
      </c>
      <c r="E279" s="38">
        <f t="shared" si="36"/>
        <v>4.9367088607594936E-2</v>
      </c>
      <c r="F279" s="38">
        <f t="shared" si="37"/>
        <v>0.90063291139240509</v>
      </c>
      <c r="G279" s="33">
        <v>250</v>
      </c>
      <c r="H279" s="33">
        <v>2822</v>
      </c>
      <c r="I279" s="33">
        <v>3229</v>
      </c>
      <c r="J279" s="38">
        <f t="shared" si="38"/>
        <v>7.7423350882626196E-2</v>
      </c>
      <c r="K279" s="38">
        <f t="shared" si="39"/>
        <v>0.87395478476308452</v>
      </c>
      <c r="L279" s="33">
        <v>740</v>
      </c>
      <c r="M279" s="33">
        <v>2823</v>
      </c>
      <c r="N279" s="33">
        <v>3959</v>
      </c>
      <c r="O279" s="38">
        <f t="shared" si="40"/>
        <v>0.18691588785046728</v>
      </c>
      <c r="P279" s="38">
        <f t="shared" si="41"/>
        <v>0.71305885324576912</v>
      </c>
      <c r="Q279" s="33">
        <v>1380</v>
      </c>
      <c r="R279" s="33">
        <v>2975</v>
      </c>
      <c r="S279" s="33">
        <v>4524</v>
      </c>
      <c r="T279" s="38">
        <f t="shared" si="42"/>
        <v>0.30503978779840851</v>
      </c>
      <c r="U279" s="38">
        <f t="shared" si="43"/>
        <v>0.6576038903625111</v>
      </c>
    </row>
    <row r="280" spans="1:21" x14ac:dyDescent="0.15">
      <c r="A280" s="33" t="s">
        <v>13</v>
      </c>
      <c r="B280" s="33">
        <v>131</v>
      </c>
      <c r="C280" s="33">
        <v>5173</v>
      </c>
      <c r="D280" s="33">
        <v>5447</v>
      </c>
      <c r="E280" s="38">
        <f t="shared" si="36"/>
        <v>2.4049935744446485E-2</v>
      </c>
      <c r="F280" s="38">
        <f t="shared" si="37"/>
        <v>0.94969708096199745</v>
      </c>
      <c r="G280" s="33">
        <v>222</v>
      </c>
      <c r="H280" s="33">
        <v>5128</v>
      </c>
      <c r="I280" s="33">
        <v>5494</v>
      </c>
      <c r="J280" s="38">
        <f t="shared" si="38"/>
        <v>4.0407717510010918E-2</v>
      </c>
      <c r="K280" s="38">
        <f t="shared" si="39"/>
        <v>0.9333818711321441</v>
      </c>
      <c r="L280" s="33">
        <v>1077</v>
      </c>
      <c r="M280" s="33">
        <v>5125</v>
      </c>
      <c r="N280" s="33">
        <v>6345</v>
      </c>
      <c r="O280" s="38">
        <f t="shared" si="40"/>
        <v>0.16973995271867612</v>
      </c>
      <c r="P280" s="38">
        <f t="shared" si="41"/>
        <v>0.80772261623325448</v>
      </c>
      <c r="Q280" s="33">
        <v>4456</v>
      </c>
      <c r="R280" s="33">
        <v>5146</v>
      </c>
      <c r="S280" s="33">
        <v>9746</v>
      </c>
      <c r="T280" s="38">
        <f t="shared" si="42"/>
        <v>0.45721321567822698</v>
      </c>
      <c r="U280" s="38">
        <f t="shared" si="43"/>
        <v>0.52801149189411045</v>
      </c>
    </row>
    <row r="281" spans="1:21" x14ac:dyDescent="0.15">
      <c r="A281" s="33" t="s">
        <v>15</v>
      </c>
      <c r="B281" s="33">
        <v>338</v>
      </c>
      <c r="C281" s="33">
        <v>11131</v>
      </c>
      <c r="D281" s="33">
        <v>11720</v>
      </c>
      <c r="E281" s="38">
        <f t="shared" si="36"/>
        <v>2.8839590443686006E-2</v>
      </c>
      <c r="F281" s="38">
        <f t="shared" si="37"/>
        <v>0.94974402730375429</v>
      </c>
      <c r="G281" s="33">
        <v>531</v>
      </c>
      <c r="H281" s="33">
        <v>11152</v>
      </c>
      <c r="I281" s="33">
        <v>11932</v>
      </c>
      <c r="J281" s="38">
        <f t="shared" si="38"/>
        <v>4.4502179014415021E-2</v>
      </c>
      <c r="K281" s="38">
        <f t="shared" si="39"/>
        <v>0.93462956754944682</v>
      </c>
      <c r="L281" s="33">
        <v>1404</v>
      </c>
      <c r="M281" s="33">
        <v>11039</v>
      </c>
      <c r="N281" s="33">
        <v>12693</v>
      </c>
      <c r="O281" s="38">
        <f t="shared" si="40"/>
        <v>0.11061214842826755</v>
      </c>
      <c r="P281" s="38">
        <f t="shared" si="41"/>
        <v>0.86969195619632866</v>
      </c>
      <c r="Q281" s="33">
        <v>3716</v>
      </c>
      <c r="R281" s="33">
        <v>11051</v>
      </c>
      <c r="S281" s="33">
        <v>15017</v>
      </c>
      <c r="T281" s="38">
        <f t="shared" si="42"/>
        <v>0.24745288672837451</v>
      </c>
      <c r="U281" s="38">
        <f t="shared" si="43"/>
        <v>0.73589931411067455</v>
      </c>
    </row>
    <row r="282" spans="1:21" x14ac:dyDescent="0.15">
      <c r="A282" s="33" t="s">
        <v>17</v>
      </c>
      <c r="B282" s="33">
        <v>440</v>
      </c>
      <c r="C282" s="33">
        <v>33737</v>
      </c>
      <c r="D282" s="33">
        <v>34497</v>
      </c>
      <c r="E282" s="38">
        <f t="shared" si="36"/>
        <v>1.2754732295561932E-2</v>
      </c>
      <c r="F282" s="38">
        <f t="shared" si="37"/>
        <v>0.97796909876221116</v>
      </c>
      <c r="G282" s="33">
        <v>863</v>
      </c>
      <c r="H282" s="33">
        <v>33660</v>
      </c>
      <c r="I282" s="33">
        <v>34843</v>
      </c>
      <c r="J282" s="38">
        <f t="shared" si="38"/>
        <v>2.4768246132652182E-2</v>
      </c>
      <c r="K282" s="38">
        <f t="shared" si="39"/>
        <v>0.96604769968142812</v>
      </c>
      <c r="L282" s="33">
        <v>2052</v>
      </c>
      <c r="M282" s="33">
        <v>32797</v>
      </c>
      <c r="N282" s="33">
        <v>35165</v>
      </c>
      <c r="O282" s="38">
        <f t="shared" si="40"/>
        <v>5.8353476468079056E-2</v>
      </c>
      <c r="P282" s="38">
        <f t="shared" si="41"/>
        <v>0.93266031565477037</v>
      </c>
      <c r="Q282" s="33">
        <v>7167</v>
      </c>
      <c r="R282" s="33">
        <v>32163</v>
      </c>
      <c r="S282" s="33">
        <v>39638</v>
      </c>
      <c r="T282" s="38">
        <f t="shared" si="42"/>
        <v>0.18081134265099147</v>
      </c>
      <c r="U282" s="38">
        <f t="shared" si="43"/>
        <v>0.81141833594025936</v>
      </c>
    </row>
    <row r="283" spans="1:21" x14ac:dyDescent="0.15">
      <c r="A283" s="33" t="s">
        <v>19</v>
      </c>
      <c r="B283" s="33">
        <v>880</v>
      </c>
      <c r="C283" s="33">
        <v>42415</v>
      </c>
      <c r="D283" s="33">
        <v>44056</v>
      </c>
      <c r="E283" s="38">
        <f t="shared" si="36"/>
        <v>1.9974577810059922E-2</v>
      </c>
      <c r="F283" s="38">
        <f t="shared" si="37"/>
        <v>0.96275195206101327</v>
      </c>
      <c r="G283" s="35">
        <v>1291</v>
      </c>
      <c r="H283" s="35">
        <v>42415</v>
      </c>
      <c r="I283" s="33">
        <v>44468</v>
      </c>
      <c r="J283" s="38">
        <f t="shared" si="38"/>
        <v>2.9032112980120536E-2</v>
      </c>
      <c r="K283" s="38">
        <f t="shared" si="39"/>
        <v>0.95383196905640011</v>
      </c>
      <c r="L283" s="33">
        <v>3409</v>
      </c>
      <c r="M283" s="33">
        <v>43288</v>
      </c>
      <c r="N283" s="33">
        <v>48482</v>
      </c>
      <c r="O283" s="38">
        <f t="shared" si="40"/>
        <v>7.0314755991914529E-2</v>
      </c>
      <c r="P283" s="38">
        <f t="shared" si="41"/>
        <v>0.89286745596303785</v>
      </c>
      <c r="Q283" s="33">
        <v>6424</v>
      </c>
      <c r="R283" s="33">
        <v>43315</v>
      </c>
      <c r="S283" s="33">
        <v>50524</v>
      </c>
      <c r="T283" s="38">
        <f t="shared" si="42"/>
        <v>0.12714749426015359</v>
      </c>
      <c r="U283" s="38">
        <f t="shared" si="43"/>
        <v>0.85731533528620063</v>
      </c>
    </row>
    <row r="284" spans="1:21" x14ac:dyDescent="0.15">
      <c r="A284" s="33" t="s">
        <v>21</v>
      </c>
      <c r="B284" s="33">
        <v>7</v>
      </c>
      <c r="C284" s="33">
        <v>104</v>
      </c>
      <c r="D284" s="33">
        <v>117</v>
      </c>
      <c r="E284" s="38">
        <f t="shared" si="36"/>
        <v>5.9829059829059832E-2</v>
      </c>
      <c r="F284" s="38">
        <f t="shared" si="37"/>
        <v>0.88888888888888884</v>
      </c>
      <c r="G284" s="33">
        <v>8</v>
      </c>
      <c r="H284" s="33">
        <v>104</v>
      </c>
      <c r="I284" s="33">
        <v>118</v>
      </c>
      <c r="J284" s="38">
        <f t="shared" si="38"/>
        <v>6.7796610169491525E-2</v>
      </c>
      <c r="K284" s="38">
        <f t="shared" si="39"/>
        <v>0.88135593220338981</v>
      </c>
      <c r="L284" s="33">
        <v>25</v>
      </c>
      <c r="M284" s="33">
        <v>99</v>
      </c>
      <c r="N284" s="33">
        <v>130</v>
      </c>
      <c r="O284" s="38">
        <f t="shared" si="40"/>
        <v>0.19230769230769232</v>
      </c>
      <c r="P284" s="38">
        <f t="shared" si="41"/>
        <v>0.7615384615384615</v>
      </c>
      <c r="Q284" s="33">
        <v>101</v>
      </c>
      <c r="R284" s="33">
        <v>96</v>
      </c>
      <c r="S284" s="33">
        <v>202</v>
      </c>
      <c r="T284" s="38">
        <f t="shared" si="42"/>
        <v>0.5</v>
      </c>
      <c r="U284" s="38">
        <f t="shared" si="43"/>
        <v>0.47524752475247523</v>
      </c>
    </row>
    <row r="285" spans="1:21" x14ac:dyDescent="0.15">
      <c r="A285" s="33" t="s">
        <v>23</v>
      </c>
      <c r="B285" s="33">
        <v>102</v>
      </c>
      <c r="C285" s="33">
        <v>1642</v>
      </c>
      <c r="D285" s="33">
        <v>1827</v>
      </c>
      <c r="E285" s="38">
        <f t="shared" si="36"/>
        <v>5.5829228243021348E-2</v>
      </c>
      <c r="F285" s="38">
        <f t="shared" si="37"/>
        <v>0.89874110563765741</v>
      </c>
      <c r="G285" s="33">
        <v>175</v>
      </c>
      <c r="H285" s="33">
        <v>1643</v>
      </c>
      <c r="I285" s="33">
        <v>1898</v>
      </c>
      <c r="J285" s="38">
        <f t="shared" si="38"/>
        <v>9.2202318229715488E-2</v>
      </c>
      <c r="K285" s="38">
        <f t="shared" si="39"/>
        <v>0.8656480505795574</v>
      </c>
      <c r="L285" s="33">
        <v>569</v>
      </c>
      <c r="M285" s="33">
        <v>1636</v>
      </c>
      <c r="N285" s="33">
        <v>2284</v>
      </c>
      <c r="O285" s="38">
        <f t="shared" si="40"/>
        <v>0.24912434325744309</v>
      </c>
      <c r="P285" s="38">
        <f t="shared" si="41"/>
        <v>0.71628721541155871</v>
      </c>
      <c r="Q285" s="33">
        <v>2017</v>
      </c>
      <c r="R285" s="33">
        <v>1510</v>
      </c>
      <c r="S285" s="33">
        <v>3600</v>
      </c>
      <c r="T285" s="38">
        <f t="shared" si="42"/>
        <v>0.56027777777777776</v>
      </c>
      <c r="U285" s="38">
        <f t="shared" si="43"/>
        <v>0.41944444444444445</v>
      </c>
    </row>
    <row r="286" spans="1:21" x14ac:dyDescent="0.15">
      <c r="A286" s="33" t="s">
        <v>24</v>
      </c>
      <c r="B286" s="33">
        <v>181</v>
      </c>
      <c r="C286" s="33">
        <v>3283</v>
      </c>
      <c r="D286" s="33">
        <v>3592</v>
      </c>
      <c r="E286" s="38">
        <f t="shared" si="36"/>
        <v>5.0389755011135857E-2</v>
      </c>
      <c r="F286" s="38">
        <f t="shared" si="37"/>
        <v>0.91397550111358572</v>
      </c>
      <c r="G286" s="33">
        <v>269</v>
      </c>
      <c r="H286" s="33">
        <v>3289</v>
      </c>
      <c r="I286" s="33">
        <v>3686</v>
      </c>
      <c r="J286" s="38">
        <f t="shared" si="38"/>
        <v>7.2978838849701577E-2</v>
      </c>
      <c r="K286" s="38">
        <f t="shared" si="39"/>
        <v>0.89229517091698318</v>
      </c>
      <c r="L286" s="33">
        <v>1065</v>
      </c>
      <c r="M286" s="33">
        <v>3161</v>
      </c>
      <c r="N286" s="33">
        <v>4349</v>
      </c>
      <c r="O286" s="38">
        <f t="shared" si="40"/>
        <v>0.24488388135203495</v>
      </c>
      <c r="P286" s="38">
        <f t="shared" si="41"/>
        <v>0.72683375488618074</v>
      </c>
      <c r="Q286" s="33">
        <v>3248</v>
      </c>
      <c r="R286" s="33">
        <v>3010</v>
      </c>
      <c r="S286" s="33">
        <v>6379</v>
      </c>
      <c r="T286" s="38">
        <f t="shared" si="42"/>
        <v>0.50917071641323086</v>
      </c>
      <c r="U286" s="38">
        <f t="shared" si="43"/>
        <v>0.47186079322777863</v>
      </c>
    </row>
    <row r="287" spans="1:21" x14ac:dyDescent="0.15">
      <c r="A287" s="33" t="s">
        <v>25</v>
      </c>
      <c r="B287" s="33">
        <v>58</v>
      </c>
      <c r="C287" s="33">
        <v>1880</v>
      </c>
      <c r="D287" s="33">
        <v>1979</v>
      </c>
      <c r="E287" s="38">
        <f t="shared" si="36"/>
        <v>2.9307731177362305E-2</v>
      </c>
      <c r="F287" s="38">
        <f t="shared" si="37"/>
        <v>0.94997473471450222</v>
      </c>
      <c r="G287" s="33">
        <v>104</v>
      </c>
      <c r="H287" s="33">
        <v>1876</v>
      </c>
      <c r="I287" s="33">
        <v>2021</v>
      </c>
      <c r="J287" s="38">
        <f t="shared" si="38"/>
        <v>5.1459673428995545E-2</v>
      </c>
      <c r="K287" s="38">
        <f t="shared" si="39"/>
        <v>0.92825333993072734</v>
      </c>
      <c r="L287" s="33">
        <v>370</v>
      </c>
      <c r="M287" s="33">
        <v>1880</v>
      </c>
      <c r="N287" s="33">
        <v>2189</v>
      </c>
      <c r="O287" s="38">
        <f t="shared" si="40"/>
        <v>0.16902695294655093</v>
      </c>
      <c r="P287" s="38">
        <f t="shared" si="41"/>
        <v>0.85883965280950203</v>
      </c>
      <c r="Q287" s="33">
        <v>1501</v>
      </c>
      <c r="R287" s="33">
        <v>1752</v>
      </c>
      <c r="S287" s="33">
        <v>3291</v>
      </c>
      <c r="T287" s="38">
        <f t="shared" si="42"/>
        <v>0.45609237313886358</v>
      </c>
      <c r="U287" s="38">
        <f t="shared" si="43"/>
        <v>0.53236098450319047</v>
      </c>
    </row>
    <row r="288" spans="1:21" x14ac:dyDescent="0.15">
      <c r="A288" s="33" t="s">
        <v>27</v>
      </c>
      <c r="B288" s="33">
        <v>76</v>
      </c>
      <c r="C288" s="33">
        <v>3171</v>
      </c>
      <c r="D288" s="33">
        <v>3321</v>
      </c>
      <c r="E288" s="38">
        <f t="shared" si="36"/>
        <v>2.2884673291177358E-2</v>
      </c>
      <c r="F288" s="38">
        <f t="shared" si="37"/>
        <v>0.95483288166214997</v>
      </c>
      <c r="G288" s="33">
        <v>138</v>
      </c>
      <c r="H288" s="33">
        <v>3134</v>
      </c>
      <c r="I288" s="33">
        <v>3344</v>
      </c>
      <c r="J288" s="38">
        <f t="shared" si="38"/>
        <v>4.1267942583732058E-2</v>
      </c>
      <c r="K288" s="38">
        <f t="shared" si="39"/>
        <v>0.93720095693779903</v>
      </c>
      <c r="L288" s="33">
        <v>406</v>
      </c>
      <c r="M288" s="33">
        <v>3014</v>
      </c>
      <c r="N288" s="33">
        <v>3491</v>
      </c>
      <c r="O288" s="38">
        <f t="shared" si="40"/>
        <v>0.11629905471211688</v>
      </c>
      <c r="P288" s="38">
        <f t="shared" si="41"/>
        <v>0.86336293325694646</v>
      </c>
      <c r="Q288" s="33">
        <v>2044</v>
      </c>
      <c r="R288" s="33">
        <v>2931</v>
      </c>
      <c r="S288" s="33">
        <v>5044</v>
      </c>
      <c r="T288" s="38">
        <f t="shared" si="42"/>
        <v>0.40523394131641555</v>
      </c>
      <c r="U288" s="38">
        <f t="shared" si="43"/>
        <v>0.58108643933386206</v>
      </c>
    </row>
    <row r="292" spans="1:13" x14ac:dyDescent="0.15">
      <c r="A292" s="33" t="s">
        <v>0</v>
      </c>
      <c r="B292" s="33" t="s">
        <v>1</v>
      </c>
      <c r="C292" s="33" t="s">
        <v>4</v>
      </c>
      <c r="D292" s="118" t="s">
        <v>67</v>
      </c>
      <c r="E292" s="118"/>
      <c r="F292" s="118" t="s">
        <v>68</v>
      </c>
      <c r="G292" s="118"/>
      <c r="H292" s="118" t="s">
        <v>69</v>
      </c>
      <c r="I292" s="118"/>
      <c r="J292" s="118" t="s">
        <v>70</v>
      </c>
      <c r="K292" s="118"/>
    </row>
    <row r="293" spans="1:13" x14ac:dyDescent="0.15">
      <c r="A293" s="33"/>
      <c r="B293" s="33"/>
      <c r="C293" s="13"/>
      <c r="D293" s="33" t="s">
        <v>5</v>
      </c>
      <c r="E293" s="33" t="s">
        <v>6</v>
      </c>
      <c r="F293" s="33" t="s">
        <v>5</v>
      </c>
      <c r="G293" s="33" t="s">
        <v>6</v>
      </c>
      <c r="H293" s="33" t="s">
        <v>5</v>
      </c>
      <c r="I293" s="33" t="s">
        <v>6</v>
      </c>
      <c r="J293" s="33" t="s">
        <v>5</v>
      </c>
      <c r="K293" s="33" t="s">
        <v>6</v>
      </c>
    </row>
    <row r="294" spans="1:13" x14ac:dyDescent="0.15">
      <c r="A294" s="33" t="s">
        <v>7</v>
      </c>
      <c r="B294" s="33" t="s">
        <v>8</v>
      </c>
      <c r="C294" s="33">
        <v>599</v>
      </c>
      <c r="D294" s="33">
        <v>521</v>
      </c>
      <c r="E294" s="5">
        <f>D294/C294</f>
        <v>0.86978297161936557</v>
      </c>
      <c r="F294" s="35">
        <v>521</v>
      </c>
      <c r="G294" s="5">
        <f>F294/C294</f>
        <v>0.86978297161936557</v>
      </c>
      <c r="H294" s="35">
        <v>521</v>
      </c>
      <c r="I294" s="5">
        <f>H294/C294</f>
        <v>0.86978297161936557</v>
      </c>
      <c r="J294" s="4">
        <v>521</v>
      </c>
      <c r="K294" s="38">
        <f>J294/C294</f>
        <v>0.86978297161936557</v>
      </c>
      <c r="L294" s="10">
        <v>521</v>
      </c>
      <c r="M294" s="40">
        <f>L294/C294</f>
        <v>0.86978297161936557</v>
      </c>
    </row>
    <row r="295" spans="1:13" x14ac:dyDescent="0.15">
      <c r="A295" s="33" t="s">
        <v>9</v>
      </c>
      <c r="B295" s="33" t="s">
        <v>10</v>
      </c>
      <c r="C295" s="33">
        <v>1013</v>
      </c>
      <c r="D295" s="33">
        <v>663</v>
      </c>
      <c r="E295" s="38">
        <f t="shared" ref="E295:E305" si="44">D295/C295</f>
        <v>0.65449160908193482</v>
      </c>
      <c r="F295" s="35">
        <v>663</v>
      </c>
      <c r="G295" s="38">
        <f t="shared" ref="G295:G305" si="45">F295/C295</f>
        <v>0.65449160908193482</v>
      </c>
      <c r="H295" s="35">
        <v>663</v>
      </c>
      <c r="I295" s="38">
        <f t="shared" ref="I295:I305" si="46">H295/C295</f>
        <v>0.65449160908193482</v>
      </c>
      <c r="J295" s="4">
        <v>663</v>
      </c>
      <c r="K295" s="38">
        <f t="shared" ref="K295:K305" si="47">J295/C295</f>
        <v>0.65449160908193482</v>
      </c>
      <c r="L295" s="10">
        <v>667</v>
      </c>
      <c r="M295" s="40">
        <f t="shared" ref="M295:M305" si="48">L295/C295</f>
        <v>0.65844027640671277</v>
      </c>
    </row>
    <row r="296" spans="1:13" x14ac:dyDescent="0.15">
      <c r="A296" s="33" t="s">
        <v>11</v>
      </c>
      <c r="B296" s="33" t="s">
        <v>12</v>
      </c>
      <c r="C296" s="33">
        <v>1434</v>
      </c>
      <c r="D296" s="4">
        <v>928</v>
      </c>
      <c r="E296" s="5">
        <f t="shared" si="44"/>
        <v>0.64714086471408649</v>
      </c>
      <c r="F296" s="4">
        <v>928</v>
      </c>
      <c r="G296" s="5">
        <f t="shared" si="45"/>
        <v>0.64714086471408649</v>
      </c>
      <c r="H296" s="4">
        <v>928</v>
      </c>
      <c r="I296" s="38">
        <f t="shared" si="46"/>
        <v>0.64714086471408649</v>
      </c>
      <c r="J296" s="4">
        <v>928</v>
      </c>
      <c r="K296" s="38">
        <f t="shared" si="47"/>
        <v>0.64714086471408649</v>
      </c>
      <c r="L296" s="10">
        <v>956</v>
      </c>
      <c r="M296" s="40">
        <f t="shared" si="48"/>
        <v>0.66666666666666663</v>
      </c>
    </row>
    <row r="297" spans="1:13" x14ac:dyDescent="0.15">
      <c r="A297" s="33" t="s">
        <v>13</v>
      </c>
      <c r="B297" s="33" t="s">
        <v>14</v>
      </c>
      <c r="C297" s="33">
        <v>1615</v>
      </c>
      <c r="D297" s="33">
        <v>1549</v>
      </c>
      <c r="E297" s="5">
        <f t="shared" si="44"/>
        <v>0.95913312693498454</v>
      </c>
      <c r="F297" s="35">
        <v>1549</v>
      </c>
      <c r="G297" s="5">
        <f t="shared" si="45"/>
        <v>0.95913312693498454</v>
      </c>
      <c r="H297" s="35">
        <v>1549</v>
      </c>
      <c r="I297" s="5">
        <f t="shared" si="46"/>
        <v>0.95913312693498454</v>
      </c>
      <c r="J297" s="4">
        <v>1549</v>
      </c>
      <c r="K297" s="38">
        <f t="shared" si="47"/>
        <v>0.95913312693498454</v>
      </c>
      <c r="L297" s="10">
        <v>1564</v>
      </c>
      <c r="M297" s="40">
        <f t="shared" si="48"/>
        <v>0.96842105263157896</v>
      </c>
    </row>
    <row r="298" spans="1:13" x14ac:dyDescent="0.15">
      <c r="A298" s="33" t="s">
        <v>15</v>
      </c>
      <c r="B298" s="33" t="s">
        <v>16</v>
      </c>
      <c r="C298" s="33">
        <v>2432</v>
      </c>
      <c r="D298" s="33">
        <v>2304</v>
      </c>
      <c r="E298" s="38">
        <f t="shared" si="44"/>
        <v>0.94736842105263153</v>
      </c>
      <c r="F298" s="35">
        <v>2304</v>
      </c>
      <c r="G298" s="38">
        <f t="shared" si="45"/>
        <v>0.94736842105263153</v>
      </c>
      <c r="H298" s="35">
        <v>2304</v>
      </c>
      <c r="I298" s="38">
        <f t="shared" si="46"/>
        <v>0.94736842105263153</v>
      </c>
      <c r="J298" s="4">
        <v>2304</v>
      </c>
      <c r="K298" s="38">
        <f t="shared" si="47"/>
        <v>0.94736842105263153</v>
      </c>
      <c r="L298" s="10">
        <v>2365</v>
      </c>
      <c r="M298" s="40">
        <f t="shared" si="48"/>
        <v>0.97245065789473684</v>
      </c>
    </row>
    <row r="299" spans="1:13" x14ac:dyDescent="0.15">
      <c r="A299" s="33" t="s">
        <v>17</v>
      </c>
      <c r="B299" s="33" t="s">
        <v>18</v>
      </c>
      <c r="C299" s="33">
        <v>2759</v>
      </c>
      <c r="D299" s="8">
        <v>2417</v>
      </c>
      <c r="E299" s="5">
        <f t="shared" si="44"/>
        <v>0.87604204421891985</v>
      </c>
      <c r="F299" s="33">
        <v>2410</v>
      </c>
      <c r="G299" s="5">
        <f t="shared" si="45"/>
        <v>0.87350489307720192</v>
      </c>
      <c r="H299" s="35">
        <v>2410</v>
      </c>
      <c r="I299" s="5">
        <f t="shared" si="46"/>
        <v>0.87350489307720192</v>
      </c>
      <c r="J299" s="4">
        <v>2410</v>
      </c>
      <c r="K299" s="38">
        <f t="shared" si="47"/>
        <v>0.87350489307720192</v>
      </c>
      <c r="L299" s="10">
        <v>2435</v>
      </c>
      <c r="M299" s="40">
        <f t="shared" si="48"/>
        <v>0.88256614715476622</v>
      </c>
    </row>
    <row r="300" spans="1:13" x14ac:dyDescent="0.15">
      <c r="A300" s="33" t="s">
        <v>19</v>
      </c>
      <c r="B300" s="7" t="s">
        <v>20</v>
      </c>
      <c r="C300" s="33">
        <v>2740</v>
      </c>
      <c r="D300" s="8">
        <v>2121</v>
      </c>
      <c r="E300" s="38">
        <f t="shared" si="44"/>
        <v>0.77408759124087589</v>
      </c>
      <c r="F300" s="8">
        <v>2121</v>
      </c>
      <c r="G300" s="38">
        <f t="shared" si="45"/>
        <v>0.77408759124087589</v>
      </c>
      <c r="H300" s="33">
        <v>2120</v>
      </c>
      <c r="I300" s="38">
        <f t="shared" si="46"/>
        <v>0.77372262773722633</v>
      </c>
      <c r="J300" s="4">
        <v>2120</v>
      </c>
      <c r="K300" s="38">
        <f t="shared" si="47"/>
        <v>0.77372262773722633</v>
      </c>
      <c r="L300" s="10">
        <v>2164</v>
      </c>
      <c r="M300" s="40">
        <f t="shared" si="48"/>
        <v>0.78978102189781019</v>
      </c>
    </row>
    <row r="301" spans="1:13" x14ac:dyDescent="0.15">
      <c r="A301" s="33" t="s">
        <v>21</v>
      </c>
      <c r="B301" s="33" t="s">
        <v>22</v>
      </c>
      <c r="C301" s="33">
        <v>691</v>
      </c>
      <c r="D301" s="33">
        <v>664</v>
      </c>
      <c r="E301" s="38">
        <f t="shared" si="44"/>
        <v>0.96092619392185241</v>
      </c>
      <c r="F301" s="35">
        <v>664</v>
      </c>
      <c r="G301" s="38">
        <f t="shared" si="45"/>
        <v>0.96092619392185241</v>
      </c>
      <c r="H301" s="35">
        <v>664</v>
      </c>
      <c r="I301" s="38">
        <f t="shared" si="46"/>
        <v>0.96092619392185241</v>
      </c>
      <c r="J301" s="4">
        <v>664</v>
      </c>
      <c r="K301" s="38">
        <f t="shared" si="47"/>
        <v>0.96092619392185241</v>
      </c>
      <c r="L301" s="10">
        <v>664</v>
      </c>
      <c r="M301" s="40">
        <f t="shared" si="48"/>
        <v>0.96092619392185241</v>
      </c>
    </row>
    <row r="302" spans="1:13" x14ac:dyDescent="0.15">
      <c r="A302" s="33" t="s">
        <v>23</v>
      </c>
      <c r="B302" s="33" t="s">
        <v>22</v>
      </c>
      <c r="C302" s="33">
        <v>1063</v>
      </c>
      <c r="D302" s="33">
        <v>808</v>
      </c>
      <c r="E302" s="38">
        <f t="shared" si="44"/>
        <v>0.76011288805268107</v>
      </c>
      <c r="F302" s="35">
        <v>808</v>
      </c>
      <c r="G302" s="38">
        <f t="shared" si="45"/>
        <v>0.76011288805268107</v>
      </c>
      <c r="H302" s="35">
        <v>808</v>
      </c>
      <c r="I302" s="38">
        <f t="shared" si="46"/>
        <v>0.76011288805268107</v>
      </c>
      <c r="J302" s="4">
        <v>808</v>
      </c>
      <c r="K302" s="38">
        <f t="shared" si="47"/>
        <v>0.76011288805268107</v>
      </c>
      <c r="L302" s="10">
        <v>857</v>
      </c>
      <c r="M302" s="40">
        <f t="shared" si="48"/>
        <v>0.80620884289745998</v>
      </c>
    </row>
    <row r="303" spans="1:13" x14ac:dyDescent="0.15">
      <c r="A303" s="33" t="s">
        <v>24</v>
      </c>
      <c r="B303" s="33" t="s">
        <v>22</v>
      </c>
      <c r="C303" s="33">
        <v>1128</v>
      </c>
      <c r="D303" s="33">
        <v>968</v>
      </c>
      <c r="E303" s="38">
        <f t="shared" si="44"/>
        <v>0.85815602836879434</v>
      </c>
      <c r="F303" s="35">
        <v>968</v>
      </c>
      <c r="G303" s="38">
        <f t="shared" si="45"/>
        <v>0.85815602836879434</v>
      </c>
      <c r="H303" s="35">
        <v>968</v>
      </c>
      <c r="I303" s="38">
        <f t="shared" si="46"/>
        <v>0.85815602836879434</v>
      </c>
      <c r="J303" s="4">
        <v>968</v>
      </c>
      <c r="K303" s="38">
        <f t="shared" si="47"/>
        <v>0.85815602836879434</v>
      </c>
      <c r="L303" s="10">
        <v>1010</v>
      </c>
      <c r="M303" s="40">
        <f t="shared" si="48"/>
        <v>0.89539007092198586</v>
      </c>
    </row>
    <row r="304" spans="1:13" x14ac:dyDescent="0.15">
      <c r="A304" s="33" t="s">
        <v>25</v>
      </c>
      <c r="B304" s="33" t="s">
        <v>26</v>
      </c>
      <c r="C304" s="33">
        <v>1276</v>
      </c>
      <c r="D304" s="33">
        <v>1015</v>
      </c>
      <c r="E304" s="38">
        <f t="shared" si="44"/>
        <v>0.79545454545454541</v>
      </c>
      <c r="F304" s="35">
        <v>1015</v>
      </c>
      <c r="G304" s="38">
        <f t="shared" si="45"/>
        <v>0.79545454545454541</v>
      </c>
      <c r="H304" s="35">
        <v>1015</v>
      </c>
      <c r="I304" s="38">
        <f t="shared" si="46"/>
        <v>0.79545454545454541</v>
      </c>
      <c r="J304" s="4">
        <v>1015</v>
      </c>
      <c r="K304" s="38">
        <f t="shared" si="47"/>
        <v>0.79545454545454541</v>
      </c>
      <c r="L304" s="11">
        <v>1064</v>
      </c>
      <c r="M304" s="40">
        <f t="shared" si="48"/>
        <v>0.83385579937304077</v>
      </c>
    </row>
    <row r="305" spans="1:13" x14ac:dyDescent="0.15">
      <c r="A305" s="33" t="s">
        <v>27</v>
      </c>
      <c r="B305" s="33" t="s">
        <v>26</v>
      </c>
      <c r="C305" s="33">
        <v>1104</v>
      </c>
      <c r="D305" s="33">
        <v>1045</v>
      </c>
      <c r="E305" s="38">
        <f t="shared" si="44"/>
        <v>0.94655797101449279</v>
      </c>
      <c r="F305" s="35">
        <v>1045</v>
      </c>
      <c r="G305" s="38">
        <f t="shared" si="45"/>
        <v>0.94655797101449279</v>
      </c>
      <c r="H305" s="35">
        <v>1045</v>
      </c>
      <c r="I305" s="38">
        <f t="shared" si="46"/>
        <v>0.94655797101449279</v>
      </c>
      <c r="J305" s="4">
        <v>1045</v>
      </c>
      <c r="K305" s="38">
        <f t="shared" si="47"/>
        <v>0.94655797101449279</v>
      </c>
      <c r="L305" s="10">
        <v>1060</v>
      </c>
      <c r="M305" s="40">
        <f t="shared" si="48"/>
        <v>0.96014492753623193</v>
      </c>
    </row>
    <row r="306" spans="1:13" x14ac:dyDescent="0.15">
      <c r="D306" s="22"/>
      <c r="E306" s="22"/>
      <c r="F306" s="22"/>
      <c r="G306" s="22"/>
      <c r="H306" s="22"/>
      <c r="I306" s="22"/>
      <c r="J306" s="22"/>
      <c r="K306" s="22"/>
    </row>
    <row r="309" spans="1:13" x14ac:dyDescent="0.15">
      <c r="A309" s="35" t="s">
        <v>0</v>
      </c>
      <c r="B309" s="118" t="s">
        <v>75</v>
      </c>
      <c r="C309" s="118"/>
      <c r="D309" s="118" t="s">
        <v>76</v>
      </c>
      <c r="E309" s="118"/>
      <c r="F309" s="118" t="s">
        <v>77</v>
      </c>
      <c r="G309" s="118"/>
      <c r="H309" s="118" t="s">
        <v>78</v>
      </c>
      <c r="I309" s="118"/>
    </row>
    <row r="310" spans="1:13" x14ac:dyDescent="0.15">
      <c r="A310" s="35"/>
      <c r="B310" s="35" t="s">
        <v>58</v>
      </c>
      <c r="C310" s="35" t="s">
        <v>59</v>
      </c>
      <c r="D310" s="35" t="s">
        <v>58</v>
      </c>
      <c r="E310" s="35" t="s">
        <v>59</v>
      </c>
      <c r="F310" s="35" t="s">
        <v>58</v>
      </c>
      <c r="G310" s="35" t="s">
        <v>59</v>
      </c>
      <c r="H310" s="35" t="s">
        <v>58</v>
      </c>
      <c r="I310" s="35" t="s">
        <v>59</v>
      </c>
    </row>
    <row r="311" spans="1:13" x14ac:dyDescent="0.15">
      <c r="A311" s="35" t="s">
        <v>7</v>
      </c>
      <c r="B311" s="38">
        <v>4.7619047619047616E-2</v>
      </c>
      <c r="C311" s="38">
        <v>0.81428571428571428</v>
      </c>
      <c r="D311" s="38">
        <v>7.5471698113207544E-2</v>
      </c>
      <c r="E311" s="38">
        <v>0.79245283018867929</v>
      </c>
      <c r="F311" s="38">
        <v>0.20577617328519857</v>
      </c>
      <c r="G311" s="38">
        <v>0.69314079422382668</v>
      </c>
      <c r="H311" s="38">
        <v>0.39597315436241609</v>
      </c>
      <c r="I311" s="38">
        <v>0.52013422818791943</v>
      </c>
    </row>
    <row r="312" spans="1:13" x14ac:dyDescent="0.15">
      <c r="A312" s="35" t="s">
        <v>9</v>
      </c>
      <c r="B312" s="38">
        <v>4.1666666666666664E-2</v>
      </c>
      <c r="C312" s="38">
        <v>0.90765765765765771</v>
      </c>
      <c r="D312" s="38">
        <v>7.4675324675324672E-2</v>
      </c>
      <c r="E312" s="38">
        <v>0.87554112554112551</v>
      </c>
      <c r="F312" s="38">
        <v>0.24312333629103816</v>
      </c>
      <c r="G312" s="38">
        <v>0.71694764862466731</v>
      </c>
      <c r="H312" s="38">
        <v>0.64684014869888473</v>
      </c>
      <c r="I312" s="38">
        <v>0.33415943824865757</v>
      </c>
    </row>
    <row r="313" spans="1:13" x14ac:dyDescent="0.15">
      <c r="A313" s="35" t="s">
        <v>11</v>
      </c>
      <c r="B313" s="38">
        <v>4.9367088607594936E-2</v>
      </c>
      <c r="C313" s="38">
        <v>0.90063291139240509</v>
      </c>
      <c r="D313" s="38">
        <v>7.7423350882626196E-2</v>
      </c>
      <c r="E313" s="38">
        <v>0.87395478476308452</v>
      </c>
      <c r="F313" s="38">
        <v>0.18691588785046728</v>
      </c>
      <c r="G313" s="38">
        <v>0.71305885324576912</v>
      </c>
      <c r="H313" s="38">
        <v>0.30503978779840851</v>
      </c>
      <c r="I313" s="38">
        <v>0.6576038903625111</v>
      </c>
    </row>
    <row r="314" spans="1:13" x14ac:dyDescent="0.15">
      <c r="A314" s="35" t="s">
        <v>13</v>
      </c>
      <c r="B314" s="38">
        <v>2.4049935744446485E-2</v>
      </c>
      <c r="C314" s="38">
        <v>0.94969708096199745</v>
      </c>
      <c r="D314" s="38">
        <v>4.0407717510010918E-2</v>
      </c>
      <c r="E314" s="38">
        <v>0.9333818711321441</v>
      </c>
      <c r="F314" s="38">
        <v>0.16973995271867612</v>
      </c>
      <c r="G314" s="38">
        <v>0.80772261623325448</v>
      </c>
      <c r="H314" s="38">
        <v>0.45721321567822698</v>
      </c>
      <c r="I314" s="38">
        <v>0.52801149189411045</v>
      </c>
    </row>
    <row r="315" spans="1:13" x14ac:dyDescent="0.15">
      <c r="A315" s="35" t="s">
        <v>15</v>
      </c>
      <c r="B315" s="38">
        <v>2.8839590443686006E-2</v>
      </c>
      <c r="C315" s="38">
        <v>0.94974402730375429</v>
      </c>
      <c r="D315" s="38">
        <v>4.4502179014415021E-2</v>
      </c>
      <c r="E315" s="38">
        <v>0.93462956754944682</v>
      </c>
      <c r="F315" s="38">
        <v>0.11061214842826755</v>
      </c>
      <c r="G315" s="38">
        <v>0.86969195619632866</v>
      </c>
      <c r="H315" s="38">
        <v>0.24745288672837451</v>
      </c>
      <c r="I315" s="38">
        <v>0.73589931411067455</v>
      </c>
    </row>
    <row r="316" spans="1:13" x14ac:dyDescent="0.15">
      <c r="A316" s="35" t="s">
        <v>17</v>
      </c>
      <c r="B316" s="38">
        <v>1.2754732295561932E-2</v>
      </c>
      <c r="C316" s="38">
        <v>0.97796909876221116</v>
      </c>
      <c r="D316" s="38">
        <v>2.4768246132652182E-2</v>
      </c>
      <c r="E316" s="38">
        <v>0.96604769968142812</v>
      </c>
      <c r="F316" s="38">
        <v>5.8353476468079056E-2</v>
      </c>
      <c r="G316" s="38">
        <v>0.93266031565477037</v>
      </c>
      <c r="H316" s="38">
        <v>0.18081134265099147</v>
      </c>
      <c r="I316" s="38">
        <v>0.81141833594025936</v>
      </c>
    </row>
    <row r="317" spans="1:13" x14ac:dyDescent="0.15">
      <c r="A317" s="35" t="s">
        <v>19</v>
      </c>
      <c r="B317" s="38">
        <v>1.9974577810059922E-2</v>
      </c>
      <c r="C317" s="38">
        <v>0.96275195206101327</v>
      </c>
      <c r="D317" s="38">
        <v>2.9032112980120536E-2</v>
      </c>
      <c r="E317" s="38">
        <v>0.95383196905640011</v>
      </c>
      <c r="F317" s="38">
        <v>7.0314755991914529E-2</v>
      </c>
      <c r="G317" s="38">
        <v>0.89286745596303785</v>
      </c>
      <c r="H317" s="38">
        <v>0.12714749426015359</v>
      </c>
      <c r="I317" s="38">
        <v>0.85731533528620063</v>
      </c>
    </row>
    <row r="318" spans="1:13" x14ac:dyDescent="0.15">
      <c r="A318" s="35" t="s">
        <v>21</v>
      </c>
      <c r="B318" s="38">
        <v>5.9829059829059832E-2</v>
      </c>
      <c r="C318" s="38">
        <v>0.88888888888888884</v>
      </c>
      <c r="D318" s="38">
        <v>6.7796610169491525E-2</v>
      </c>
      <c r="E318" s="38">
        <v>0.88135593220338981</v>
      </c>
      <c r="F318" s="38">
        <v>0.19230769230769232</v>
      </c>
      <c r="G318" s="38">
        <v>0.7615384615384615</v>
      </c>
      <c r="H318" s="38">
        <v>0.5</v>
      </c>
      <c r="I318" s="38">
        <v>0.47524752475247523</v>
      </c>
    </row>
    <row r="319" spans="1:13" x14ac:dyDescent="0.15">
      <c r="A319" s="35" t="s">
        <v>23</v>
      </c>
      <c r="B319" s="38">
        <v>5.5829228243021348E-2</v>
      </c>
      <c r="C319" s="38">
        <v>0.89874110563765741</v>
      </c>
      <c r="D319" s="38">
        <v>9.2202318229715488E-2</v>
      </c>
      <c r="E319" s="38">
        <v>0.8656480505795574</v>
      </c>
      <c r="F319" s="38">
        <v>0.24912434325744309</v>
      </c>
      <c r="G319" s="38">
        <v>0.71628721541155871</v>
      </c>
      <c r="H319" s="38">
        <v>0.56027777777777776</v>
      </c>
      <c r="I319" s="38">
        <v>0.41944444444444445</v>
      </c>
    </row>
    <row r="320" spans="1:13" x14ac:dyDescent="0.15">
      <c r="A320" s="35" t="s">
        <v>24</v>
      </c>
      <c r="B320" s="38">
        <v>5.0389755011135857E-2</v>
      </c>
      <c r="C320" s="38">
        <v>0.91397550111358572</v>
      </c>
      <c r="D320" s="38">
        <v>7.2978838849701577E-2</v>
      </c>
      <c r="E320" s="38">
        <v>0.89229517091698318</v>
      </c>
      <c r="F320" s="38">
        <v>0.24488388135203495</v>
      </c>
      <c r="G320" s="38">
        <v>0.72683375488618074</v>
      </c>
      <c r="H320" s="38">
        <v>0.50917071641323086</v>
      </c>
      <c r="I320" s="38">
        <v>0.47186079322777863</v>
      </c>
    </row>
    <row r="321" spans="1:11" x14ac:dyDescent="0.15">
      <c r="A321" s="35" t="s">
        <v>25</v>
      </c>
      <c r="B321" s="38">
        <v>2.9307731177362305E-2</v>
      </c>
      <c r="C321" s="38">
        <v>0.94997473471450222</v>
      </c>
      <c r="D321" s="38">
        <v>5.1459673428995545E-2</v>
      </c>
      <c r="E321" s="38">
        <v>0.92825333993072734</v>
      </c>
      <c r="F321" s="38">
        <v>0.16902695294655093</v>
      </c>
      <c r="G321" s="38">
        <v>0.85883965280950203</v>
      </c>
      <c r="H321" s="38">
        <v>0.45609237313886358</v>
      </c>
      <c r="I321" s="38">
        <v>0.53236098450319047</v>
      </c>
    </row>
    <row r="322" spans="1:11" x14ac:dyDescent="0.15">
      <c r="A322" s="35" t="s">
        <v>27</v>
      </c>
      <c r="B322" s="38">
        <v>2.2884673291177358E-2</v>
      </c>
      <c r="C322" s="38">
        <v>0.95483288166214997</v>
      </c>
      <c r="D322" s="38">
        <v>4.1267942583732058E-2</v>
      </c>
      <c r="E322" s="38">
        <v>0.93720095693779903</v>
      </c>
      <c r="F322" s="38">
        <v>0.11629905471211688</v>
      </c>
      <c r="G322" s="38">
        <v>0.86336293325694646</v>
      </c>
      <c r="H322" s="38">
        <v>0.40523394131641555</v>
      </c>
      <c r="I322" s="38">
        <v>0.58108643933386206</v>
      </c>
    </row>
    <row r="324" spans="1:11" x14ac:dyDescent="0.15">
      <c r="A324" s="1">
        <v>0.01</v>
      </c>
    </row>
    <row r="325" spans="1:11" x14ac:dyDescent="0.15">
      <c r="A325" s="36" t="s">
        <v>0</v>
      </c>
      <c r="B325" s="36" t="s">
        <v>4</v>
      </c>
      <c r="C325" s="118" t="s">
        <v>79</v>
      </c>
      <c r="D325" s="118"/>
      <c r="E325" s="118" t="s">
        <v>80</v>
      </c>
      <c r="F325" s="118"/>
      <c r="G325" s="36" t="s">
        <v>87</v>
      </c>
    </row>
    <row r="326" spans="1:11" x14ac:dyDescent="0.15">
      <c r="A326" s="36"/>
      <c r="B326" s="36"/>
      <c r="C326" s="36" t="s">
        <v>81</v>
      </c>
      <c r="D326" s="36" t="s">
        <v>82</v>
      </c>
      <c r="E326" s="36" t="s">
        <v>81</v>
      </c>
      <c r="F326" s="36" t="s">
        <v>83</v>
      </c>
      <c r="G326" s="36" t="s">
        <v>86</v>
      </c>
    </row>
    <row r="327" spans="1:11" x14ac:dyDescent="0.15">
      <c r="A327" s="36" t="s">
        <v>84</v>
      </c>
      <c r="B327" s="36">
        <v>599</v>
      </c>
      <c r="C327" s="36">
        <v>521</v>
      </c>
      <c r="D327" s="36">
        <v>298</v>
      </c>
      <c r="E327" s="36">
        <v>521</v>
      </c>
      <c r="F327" s="37">
        <v>14383</v>
      </c>
      <c r="G327" s="39">
        <f>F327/D327</f>
        <v>48.265100671140942</v>
      </c>
    </row>
    <row r="328" spans="1:11" x14ac:dyDescent="0.15">
      <c r="A328" s="36" t="s">
        <v>85</v>
      </c>
      <c r="B328" s="36">
        <v>1013</v>
      </c>
      <c r="C328" s="36">
        <v>663</v>
      </c>
      <c r="D328" s="36">
        <v>2421</v>
      </c>
      <c r="E328" s="36">
        <v>663</v>
      </c>
      <c r="F328" s="37">
        <v>182615</v>
      </c>
      <c r="G328" s="39">
        <f>F328/D328</f>
        <v>75.429574555968614</v>
      </c>
    </row>
    <row r="329" spans="1:11" x14ac:dyDescent="0.15">
      <c r="A329" s="36" t="s">
        <v>89</v>
      </c>
      <c r="B329" s="36">
        <v>1063</v>
      </c>
      <c r="C329" s="36">
        <v>808</v>
      </c>
      <c r="D329" s="36">
        <v>3600</v>
      </c>
      <c r="E329" s="36">
        <v>808</v>
      </c>
      <c r="F329" s="37">
        <v>88380</v>
      </c>
      <c r="G329" s="39">
        <f>F329/D329</f>
        <v>24.55</v>
      </c>
    </row>
    <row r="330" spans="1:11" x14ac:dyDescent="0.15">
      <c r="A330" s="36" t="s">
        <v>90</v>
      </c>
      <c r="B330" s="36">
        <v>691</v>
      </c>
      <c r="C330" s="36">
        <v>664</v>
      </c>
      <c r="D330" s="36">
        <v>202</v>
      </c>
      <c r="E330" s="36">
        <v>664</v>
      </c>
      <c r="F330" s="37">
        <v>3587</v>
      </c>
      <c r="G330" s="39">
        <f>F330/D330</f>
        <v>17.757425742574256</v>
      </c>
    </row>
    <row r="331" spans="1:11" x14ac:dyDescent="0.15">
      <c r="A331" s="37" t="s">
        <v>88</v>
      </c>
      <c r="B331" s="36">
        <f t="shared" ref="B331:G331" si="49">AVERAGE(B327:B330)</f>
        <v>841.5</v>
      </c>
      <c r="C331" s="36">
        <f t="shared" si="49"/>
        <v>664</v>
      </c>
      <c r="D331" s="24">
        <f t="shared" si="49"/>
        <v>1630.25</v>
      </c>
      <c r="E331" s="36">
        <f t="shared" si="49"/>
        <v>664</v>
      </c>
      <c r="F331" s="24">
        <f t="shared" si="49"/>
        <v>72241.25</v>
      </c>
      <c r="G331" s="39">
        <f t="shared" si="49"/>
        <v>41.500525242420949</v>
      </c>
    </row>
    <row r="336" spans="1:11" x14ac:dyDescent="0.15">
      <c r="A336" s="41" t="s">
        <v>0</v>
      </c>
      <c r="B336" s="41" t="s">
        <v>1</v>
      </c>
      <c r="C336" s="41" t="s">
        <v>4</v>
      </c>
      <c r="D336" s="118" t="s">
        <v>92</v>
      </c>
      <c r="E336" s="118"/>
      <c r="F336" s="118" t="s">
        <v>93</v>
      </c>
      <c r="G336" s="118"/>
      <c r="H336" s="118"/>
      <c r="I336" s="118"/>
      <c r="J336" s="118"/>
      <c r="K336" s="118"/>
    </row>
    <row r="337" spans="1:11" x14ac:dyDescent="0.15">
      <c r="A337" s="41"/>
      <c r="B337" s="41"/>
      <c r="C337" s="13"/>
      <c r="D337" s="41" t="s">
        <v>5</v>
      </c>
      <c r="E337" s="41" t="s">
        <v>6</v>
      </c>
      <c r="F337" s="41" t="s">
        <v>5</v>
      </c>
      <c r="G337" s="41" t="s">
        <v>6</v>
      </c>
      <c r="H337" s="41"/>
      <c r="I337" s="41"/>
      <c r="J337" s="41"/>
      <c r="K337" s="41"/>
    </row>
    <row r="338" spans="1:11" x14ac:dyDescent="0.15">
      <c r="A338" s="41" t="s">
        <v>7</v>
      </c>
      <c r="B338" s="41" t="s">
        <v>8</v>
      </c>
      <c r="C338" s="41">
        <v>599</v>
      </c>
      <c r="D338" s="41"/>
      <c r="E338" s="5">
        <f>D338/C338</f>
        <v>0</v>
      </c>
      <c r="F338" s="41"/>
      <c r="G338" s="5">
        <f>F338/C338</f>
        <v>0</v>
      </c>
      <c r="H338" s="41"/>
      <c r="I338" s="5"/>
      <c r="J338" s="4"/>
      <c r="K338" s="38"/>
    </row>
    <row r="339" spans="1:11" x14ac:dyDescent="0.15">
      <c r="A339" s="41" t="s">
        <v>9</v>
      </c>
      <c r="B339" s="41" t="s">
        <v>10</v>
      </c>
      <c r="C339" s="41">
        <v>1013</v>
      </c>
      <c r="D339" s="41"/>
      <c r="E339" s="38">
        <f t="shared" ref="E339:E349" si="50">D339/C339</f>
        <v>0</v>
      </c>
      <c r="F339" s="41"/>
      <c r="G339" s="38">
        <f t="shared" ref="G339:G349" si="51">F339/C339</f>
        <v>0</v>
      </c>
      <c r="H339" s="41"/>
      <c r="I339" s="38"/>
      <c r="J339" s="4"/>
      <c r="K339" s="38"/>
    </row>
    <row r="340" spans="1:11" x14ac:dyDescent="0.15">
      <c r="A340" s="41" t="s">
        <v>11</v>
      </c>
      <c r="B340" s="41" t="s">
        <v>12</v>
      </c>
      <c r="C340" s="41">
        <v>1434</v>
      </c>
      <c r="D340" s="4"/>
      <c r="E340" s="5">
        <f t="shared" si="50"/>
        <v>0</v>
      </c>
      <c r="F340" s="4"/>
      <c r="G340" s="5">
        <f t="shared" si="51"/>
        <v>0</v>
      </c>
      <c r="H340" s="4"/>
      <c r="I340" s="38"/>
      <c r="J340" s="4"/>
      <c r="K340" s="38"/>
    </row>
    <row r="341" spans="1:11" x14ac:dyDescent="0.15">
      <c r="A341" s="41" t="s">
        <v>13</v>
      </c>
      <c r="B341" s="41" t="s">
        <v>14</v>
      </c>
      <c r="C341" s="41">
        <v>1615</v>
      </c>
      <c r="D341" s="41"/>
      <c r="E341" s="5">
        <f t="shared" si="50"/>
        <v>0</v>
      </c>
      <c r="F341" s="41"/>
      <c r="G341" s="5">
        <f t="shared" si="51"/>
        <v>0</v>
      </c>
      <c r="H341" s="41"/>
      <c r="I341" s="5"/>
      <c r="J341" s="4"/>
      <c r="K341" s="38"/>
    </row>
    <row r="342" spans="1:11" x14ac:dyDescent="0.15">
      <c r="A342" s="41" t="s">
        <v>15</v>
      </c>
      <c r="B342" s="41" t="s">
        <v>16</v>
      </c>
      <c r="C342" s="41">
        <v>2432</v>
      </c>
      <c r="D342" s="41"/>
      <c r="E342" s="38">
        <f t="shared" si="50"/>
        <v>0</v>
      </c>
      <c r="F342" s="41"/>
      <c r="G342" s="38">
        <f t="shared" si="51"/>
        <v>0</v>
      </c>
      <c r="H342" s="41"/>
      <c r="I342" s="38"/>
      <c r="J342" s="4"/>
      <c r="K342" s="38"/>
    </row>
    <row r="343" spans="1:11" x14ac:dyDescent="0.15">
      <c r="A343" s="41" t="s">
        <v>17</v>
      </c>
      <c r="B343" s="41" t="s">
        <v>18</v>
      </c>
      <c r="C343" s="41">
        <v>2759</v>
      </c>
      <c r="D343" s="8"/>
      <c r="E343" s="5">
        <f t="shared" si="50"/>
        <v>0</v>
      </c>
      <c r="F343" s="41"/>
      <c r="G343" s="5">
        <f t="shared" si="51"/>
        <v>0</v>
      </c>
      <c r="H343" s="41"/>
      <c r="I343" s="5"/>
      <c r="J343" s="4"/>
      <c r="K343" s="38"/>
    </row>
    <row r="344" spans="1:11" x14ac:dyDescent="0.15">
      <c r="A344" s="41" t="s">
        <v>19</v>
      </c>
      <c r="B344" s="7" t="s">
        <v>20</v>
      </c>
      <c r="C344" s="41">
        <v>2740</v>
      </c>
      <c r="D344" s="8"/>
      <c r="E344" s="38">
        <f t="shared" si="50"/>
        <v>0</v>
      </c>
      <c r="F344" s="8"/>
      <c r="G344" s="38">
        <f t="shared" si="51"/>
        <v>0</v>
      </c>
      <c r="H344" s="41"/>
      <c r="I344" s="38"/>
      <c r="J344" s="4"/>
      <c r="K344" s="38"/>
    </row>
    <row r="345" spans="1:11" x14ac:dyDescent="0.15">
      <c r="A345" s="41" t="s">
        <v>21</v>
      </c>
      <c r="B345" s="41" t="s">
        <v>22</v>
      </c>
      <c r="C345" s="41">
        <v>691</v>
      </c>
      <c r="D345" s="41"/>
      <c r="E345" s="38">
        <f t="shared" si="50"/>
        <v>0</v>
      </c>
      <c r="F345" s="41"/>
      <c r="G345" s="38">
        <f t="shared" si="51"/>
        <v>0</v>
      </c>
      <c r="H345" s="41"/>
      <c r="I345" s="38"/>
      <c r="J345" s="4"/>
      <c r="K345" s="38"/>
    </row>
    <row r="346" spans="1:11" x14ac:dyDescent="0.15">
      <c r="A346" s="41" t="s">
        <v>23</v>
      </c>
      <c r="B346" s="41" t="s">
        <v>22</v>
      </c>
      <c r="C346" s="41">
        <v>1063</v>
      </c>
      <c r="D346" s="41"/>
      <c r="E346" s="38">
        <f t="shared" si="50"/>
        <v>0</v>
      </c>
      <c r="F346" s="41"/>
      <c r="G346" s="38">
        <f t="shared" si="51"/>
        <v>0</v>
      </c>
      <c r="H346" s="41"/>
      <c r="I346" s="38"/>
      <c r="J346" s="4"/>
      <c r="K346" s="38"/>
    </row>
    <row r="347" spans="1:11" x14ac:dyDescent="0.15">
      <c r="A347" s="41" t="s">
        <v>24</v>
      </c>
      <c r="B347" s="41" t="s">
        <v>22</v>
      </c>
      <c r="C347" s="41">
        <v>1128</v>
      </c>
      <c r="D347" s="41"/>
      <c r="E347" s="38">
        <f t="shared" si="50"/>
        <v>0</v>
      </c>
      <c r="F347" s="41"/>
      <c r="G347" s="38">
        <f t="shared" si="51"/>
        <v>0</v>
      </c>
      <c r="H347" s="41"/>
      <c r="I347" s="38"/>
      <c r="J347" s="4"/>
      <c r="K347" s="38"/>
    </row>
    <row r="348" spans="1:11" x14ac:dyDescent="0.15">
      <c r="A348" s="41" t="s">
        <v>25</v>
      </c>
      <c r="B348" s="41" t="s">
        <v>26</v>
      </c>
      <c r="C348" s="41">
        <v>1276</v>
      </c>
      <c r="D348" s="41"/>
      <c r="E348" s="38">
        <f t="shared" si="50"/>
        <v>0</v>
      </c>
      <c r="F348" s="41"/>
      <c r="G348" s="38">
        <f t="shared" si="51"/>
        <v>0</v>
      </c>
      <c r="H348" s="41"/>
      <c r="I348" s="38"/>
      <c r="J348" s="4"/>
      <c r="K348" s="38"/>
    </row>
    <row r="349" spans="1:11" x14ac:dyDescent="0.15">
      <c r="A349" s="41" t="s">
        <v>27</v>
      </c>
      <c r="B349" s="41" t="s">
        <v>26</v>
      </c>
      <c r="C349" s="41">
        <v>1104</v>
      </c>
      <c r="D349" s="41"/>
      <c r="E349" s="38">
        <f t="shared" si="50"/>
        <v>0</v>
      </c>
      <c r="F349" s="41"/>
      <c r="G349" s="38">
        <f t="shared" si="51"/>
        <v>0</v>
      </c>
      <c r="H349" s="41"/>
      <c r="I349" s="38"/>
      <c r="J349" s="4"/>
      <c r="K349" s="38"/>
    </row>
    <row r="352" spans="1:11" x14ac:dyDescent="0.15">
      <c r="A352" s="42">
        <v>1.5299999999999999E-5</v>
      </c>
      <c r="B352" s="27" t="s">
        <v>96</v>
      </c>
      <c r="D352" t="s">
        <v>97</v>
      </c>
    </row>
    <row r="353" spans="1:8" x14ac:dyDescent="0.15">
      <c r="A353" s="41" t="s">
        <v>0</v>
      </c>
      <c r="B353" s="41" t="s">
        <v>1</v>
      </c>
      <c r="C353" s="118" t="s">
        <v>4</v>
      </c>
      <c r="D353" s="118"/>
      <c r="E353" s="118" t="s">
        <v>92</v>
      </c>
      <c r="F353" s="118"/>
      <c r="G353" s="118" t="s">
        <v>93</v>
      </c>
      <c r="H353" s="118"/>
    </row>
    <row r="354" spans="1:8" x14ac:dyDescent="0.15">
      <c r="A354" s="41"/>
      <c r="B354" s="41"/>
      <c r="C354" s="41" t="s">
        <v>94</v>
      </c>
      <c r="D354" s="41" t="s">
        <v>95</v>
      </c>
      <c r="E354" s="41" t="s">
        <v>5</v>
      </c>
      <c r="F354" s="41" t="s">
        <v>6</v>
      </c>
      <c r="G354" s="41" t="s">
        <v>5</v>
      </c>
      <c r="H354" s="41" t="s">
        <v>6</v>
      </c>
    </row>
    <row r="355" spans="1:8" x14ac:dyDescent="0.15">
      <c r="A355" s="41" t="s">
        <v>23</v>
      </c>
      <c r="B355" s="41" t="s">
        <v>22</v>
      </c>
      <c r="C355" s="41">
        <v>926</v>
      </c>
      <c r="D355" s="41">
        <v>22</v>
      </c>
      <c r="E355" s="41">
        <v>937</v>
      </c>
      <c r="F355" s="41">
        <v>22.1</v>
      </c>
      <c r="G355" s="41"/>
      <c r="H355" s="38"/>
    </row>
    <row r="356" spans="1:8" x14ac:dyDescent="0.15">
      <c r="A356" s="41" t="s">
        <v>24</v>
      </c>
      <c r="B356" s="41" t="s">
        <v>22</v>
      </c>
      <c r="C356" s="41">
        <v>1594</v>
      </c>
      <c r="D356" s="41">
        <v>11</v>
      </c>
      <c r="E356" s="41">
        <v>1657</v>
      </c>
      <c r="F356" s="41">
        <v>10.9</v>
      </c>
      <c r="G356" s="41"/>
      <c r="H356" s="38"/>
    </row>
    <row r="357" spans="1:8" x14ac:dyDescent="0.15">
      <c r="A357" s="41" t="s">
        <v>21</v>
      </c>
      <c r="B357" s="41" t="s">
        <v>22</v>
      </c>
      <c r="C357" s="41">
        <v>670</v>
      </c>
      <c r="D357" s="41">
        <v>16.100000000000001</v>
      </c>
      <c r="E357" s="41">
        <v>609</v>
      </c>
      <c r="F357" s="41">
        <v>16.100000000000001</v>
      </c>
      <c r="G357" s="41"/>
      <c r="H357" s="38"/>
    </row>
    <row r="358" spans="1:8" x14ac:dyDescent="0.15">
      <c r="A358" s="41" t="s">
        <v>25</v>
      </c>
      <c r="B358" s="41" t="s">
        <v>26</v>
      </c>
      <c r="C358" s="41">
        <v>1257</v>
      </c>
      <c r="D358" s="41">
        <v>25.3</v>
      </c>
      <c r="E358" s="41">
        <v>1150</v>
      </c>
      <c r="F358" s="41">
        <v>25</v>
      </c>
      <c r="G358" s="41"/>
      <c r="H358" s="38"/>
    </row>
    <row r="359" spans="1:8" x14ac:dyDescent="0.15">
      <c r="A359" s="41" t="s">
        <v>27</v>
      </c>
      <c r="B359" s="41" t="s">
        <v>26</v>
      </c>
      <c r="C359" s="41">
        <v>1098</v>
      </c>
      <c r="D359" s="41">
        <v>30.2</v>
      </c>
      <c r="E359" s="41">
        <v>1126</v>
      </c>
      <c r="F359" s="41">
        <v>31.8</v>
      </c>
      <c r="G359" s="41"/>
      <c r="H359" s="38"/>
    </row>
    <row r="360" spans="1:8" x14ac:dyDescent="0.15">
      <c r="A360" s="42">
        <v>1.5299999999999999E-5</v>
      </c>
      <c r="B360" s="27" t="s">
        <v>96</v>
      </c>
      <c r="E360" s="8"/>
      <c r="F360" s="5"/>
      <c r="G360" s="41"/>
      <c r="H360" s="5"/>
    </row>
    <row r="361" spans="1:8" x14ac:dyDescent="0.15">
      <c r="A361" s="41" t="s">
        <v>0</v>
      </c>
      <c r="B361" s="41" t="s">
        <v>1</v>
      </c>
      <c r="C361" s="118" t="s">
        <v>4</v>
      </c>
      <c r="D361" s="118"/>
      <c r="E361" s="118" t="s">
        <v>92</v>
      </c>
      <c r="F361" s="118"/>
      <c r="G361" s="118" t="s">
        <v>93</v>
      </c>
      <c r="H361" s="118"/>
    </row>
    <row r="362" spans="1:8" x14ac:dyDescent="0.15">
      <c r="A362" s="41"/>
      <c r="B362" s="41"/>
      <c r="C362" s="41" t="s">
        <v>94</v>
      </c>
      <c r="D362" s="41" t="s">
        <v>95</v>
      </c>
      <c r="E362" s="41" t="s">
        <v>5</v>
      </c>
      <c r="F362" s="41" t="s">
        <v>6</v>
      </c>
      <c r="G362" s="41" t="s">
        <v>5</v>
      </c>
      <c r="H362" s="41" t="s">
        <v>6</v>
      </c>
    </row>
    <row r="363" spans="1:8" x14ac:dyDescent="0.15">
      <c r="A363" s="41" t="s">
        <v>23</v>
      </c>
      <c r="B363" s="41" t="s">
        <v>22</v>
      </c>
      <c r="C363" s="41">
        <v>926</v>
      </c>
      <c r="D363" s="41">
        <v>22</v>
      </c>
      <c r="E363" s="41">
        <v>335</v>
      </c>
      <c r="F363" s="38">
        <f>E363/C363</f>
        <v>0.36177105831533479</v>
      </c>
      <c r="G363" s="41">
        <v>15</v>
      </c>
      <c r="H363" s="38">
        <f>G363/D363</f>
        <v>0.68181818181818177</v>
      </c>
    </row>
    <row r="364" spans="1:8" x14ac:dyDescent="0.15">
      <c r="A364" s="41" t="s">
        <v>24</v>
      </c>
      <c r="B364" s="41" t="s">
        <v>22</v>
      </c>
      <c r="C364" s="41">
        <v>1594</v>
      </c>
      <c r="D364" s="41">
        <v>11</v>
      </c>
      <c r="E364" s="41">
        <v>502</v>
      </c>
      <c r="F364" s="38">
        <f>E364/C364</f>
        <v>0.31493099121706397</v>
      </c>
      <c r="G364" s="41">
        <v>9.3000000000000007</v>
      </c>
      <c r="H364" s="38">
        <f>G364/D364</f>
        <v>0.84545454545454557</v>
      </c>
    </row>
    <row r="365" spans="1:8" x14ac:dyDescent="0.15">
      <c r="A365" s="41" t="s">
        <v>21</v>
      </c>
      <c r="B365" s="41" t="s">
        <v>22</v>
      </c>
      <c r="C365" s="41">
        <v>670</v>
      </c>
      <c r="D365" s="41">
        <v>16.100000000000001</v>
      </c>
      <c r="E365" s="41">
        <v>261</v>
      </c>
      <c r="F365" s="38">
        <f>E365/C365</f>
        <v>0.38955223880597017</v>
      </c>
      <c r="G365" s="41">
        <v>13.9</v>
      </c>
      <c r="H365" s="38">
        <f>G365/D365</f>
        <v>0.86335403726708071</v>
      </c>
    </row>
    <row r="366" spans="1:8" x14ac:dyDescent="0.15">
      <c r="A366" s="41" t="s">
        <v>25</v>
      </c>
      <c r="B366" s="41" t="s">
        <v>26</v>
      </c>
      <c r="C366" s="41">
        <v>1257</v>
      </c>
      <c r="D366" s="41">
        <v>25.3</v>
      </c>
      <c r="E366" s="41">
        <v>1204</v>
      </c>
      <c r="F366" s="38">
        <f>E366/C366</f>
        <v>0.95783611774065236</v>
      </c>
      <c r="G366" s="41">
        <v>25</v>
      </c>
      <c r="H366" s="38">
        <f>G366/D366</f>
        <v>0.98814229249011853</v>
      </c>
    </row>
    <row r="367" spans="1:8" x14ac:dyDescent="0.15">
      <c r="A367" s="41" t="s">
        <v>27</v>
      </c>
      <c r="B367" s="41" t="s">
        <v>26</v>
      </c>
      <c r="C367" s="41">
        <v>1098</v>
      </c>
      <c r="D367" s="41">
        <v>30.2</v>
      </c>
      <c r="E367" s="41"/>
      <c r="F367" s="38">
        <f>E367/C367</f>
        <v>0</v>
      </c>
      <c r="G367" s="41"/>
      <c r="H367" s="38">
        <f>G367/D367</f>
        <v>0</v>
      </c>
    </row>
    <row r="369" spans="1:8" x14ac:dyDescent="0.15">
      <c r="A369">
        <v>3.0599999999999998E-3</v>
      </c>
    </row>
    <row r="370" spans="1:8" x14ac:dyDescent="0.15">
      <c r="A370" s="41" t="s">
        <v>0</v>
      </c>
      <c r="B370" s="41" t="s">
        <v>1</v>
      </c>
      <c r="C370" s="118" t="s">
        <v>4</v>
      </c>
      <c r="D370" s="118"/>
      <c r="E370" s="118" t="s">
        <v>92</v>
      </c>
      <c r="F370" s="118"/>
      <c r="G370" s="118" t="s">
        <v>93</v>
      </c>
      <c r="H370" s="118"/>
    </row>
    <row r="371" spans="1:8" x14ac:dyDescent="0.15">
      <c r="A371" s="41"/>
      <c r="B371" s="41"/>
      <c r="C371" s="41" t="s">
        <v>94</v>
      </c>
      <c r="D371" s="41" t="s">
        <v>95</v>
      </c>
      <c r="E371" s="41" t="s">
        <v>5</v>
      </c>
      <c r="F371" s="41" t="s">
        <v>6</v>
      </c>
      <c r="G371" s="41" t="s">
        <v>5</v>
      </c>
      <c r="H371" s="41" t="s">
        <v>6</v>
      </c>
    </row>
    <row r="372" spans="1:8" x14ac:dyDescent="0.15">
      <c r="A372" s="41" t="s">
        <v>23</v>
      </c>
      <c r="B372" s="41" t="s">
        <v>22</v>
      </c>
      <c r="C372" s="41">
        <v>926</v>
      </c>
      <c r="D372" s="41">
        <v>22</v>
      </c>
      <c r="E372" s="41">
        <v>308</v>
      </c>
      <c r="F372" s="38">
        <f>E372/C372</f>
        <v>0.33261339092872572</v>
      </c>
      <c r="G372" s="41">
        <v>14.1</v>
      </c>
      <c r="H372" s="38">
        <f>G372/D372</f>
        <v>0.64090909090909087</v>
      </c>
    </row>
    <row r="373" spans="1:8" x14ac:dyDescent="0.15">
      <c r="A373" s="41" t="s">
        <v>24</v>
      </c>
      <c r="B373" s="41" t="s">
        <v>22</v>
      </c>
      <c r="C373" s="41">
        <v>1594</v>
      </c>
      <c r="D373" s="41">
        <v>11</v>
      </c>
      <c r="E373" s="41">
        <v>407</v>
      </c>
      <c r="F373" s="38">
        <f>E373/C373</f>
        <v>0.25533249686323711</v>
      </c>
      <c r="G373" s="41">
        <v>9.1999999999999993</v>
      </c>
      <c r="H373" s="38">
        <f>G373/D373</f>
        <v>0.83636363636363631</v>
      </c>
    </row>
    <row r="374" spans="1:8" x14ac:dyDescent="0.15">
      <c r="A374" s="41" t="s">
        <v>21</v>
      </c>
      <c r="B374" s="41" t="s">
        <v>22</v>
      </c>
      <c r="C374" s="41">
        <v>670</v>
      </c>
      <c r="D374" s="41">
        <v>16.100000000000001</v>
      </c>
      <c r="E374" s="41">
        <v>251</v>
      </c>
      <c r="F374" s="38">
        <f>E374/C374</f>
        <v>0.37462686567164177</v>
      </c>
      <c r="G374" s="41">
        <v>13.7</v>
      </c>
      <c r="H374" s="38">
        <f>G374/D374</f>
        <v>0.85093167701863337</v>
      </c>
    </row>
    <row r="375" spans="1:8" x14ac:dyDescent="0.15">
      <c r="A375" s="41" t="s">
        <v>25</v>
      </c>
      <c r="B375" s="41" t="s">
        <v>26</v>
      </c>
      <c r="C375" s="41">
        <v>1257</v>
      </c>
      <c r="D375" s="41">
        <v>25.3</v>
      </c>
      <c r="E375" s="41">
        <v>1218</v>
      </c>
      <c r="F375" s="38">
        <f>E375/C375</f>
        <v>0.96897374701670647</v>
      </c>
      <c r="G375" s="41">
        <v>25</v>
      </c>
      <c r="H375" s="38">
        <f>G375/D375</f>
        <v>0.98814229249011853</v>
      </c>
    </row>
    <row r="376" spans="1:8" x14ac:dyDescent="0.15">
      <c r="A376" s="41" t="s">
        <v>27</v>
      </c>
      <c r="B376" s="41" t="s">
        <v>26</v>
      </c>
      <c r="C376" s="41">
        <v>1098</v>
      </c>
      <c r="D376" s="41">
        <v>30.2</v>
      </c>
      <c r="E376" s="41">
        <v>1267</v>
      </c>
      <c r="F376" s="38">
        <f>E376/C376</f>
        <v>1.1539162112932604</v>
      </c>
      <c r="G376" s="41">
        <v>28.1</v>
      </c>
      <c r="H376" s="38">
        <f>G376/D376</f>
        <v>0.93046357615894049</v>
      </c>
    </row>
    <row r="378" spans="1:8" x14ac:dyDescent="0.15">
      <c r="A378">
        <v>6.1199999999999996E-3</v>
      </c>
    </row>
    <row r="379" spans="1:8" x14ac:dyDescent="0.15">
      <c r="A379" s="43" t="s">
        <v>0</v>
      </c>
      <c r="B379" s="43" t="s">
        <v>1</v>
      </c>
      <c r="C379" s="118" t="s">
        <v>4</v>
      </c>
      <c r="D379" s="118"/>
      <c r="E379" s="118" t="s">
        <v>92</v>
      </c>
      <c r="F379" s="118"/>
      <c r="G379" s="118" t="s">
        <v>93</v>
      </c>
      <c r="H379" s="118"/>
    </row>
    <row r="380" spans="1:8" x14ac:dyDescent="0.15">
      <c r="A380" s="43"/>
      <c r="B380" s="43"/>
      <c r="C380" s="43" t="s">
        <v>92</v>
      </c>
      <c r="D380" s="43" t="s">
        <v>93</v>
      </c>
      <c r="E380" s="43" t="s">
        <v>5</v>
      </c>
      <c r="F380" s="43" t="s">
        <v>6</v>
      </c>
      <c r="G380" s="43" t="s">
        <v>5</v>
      </c>
      <c r="H380" s="43" t="s">
        <v>6</v>
      </c>
    </row>
    <row r="381" spans="1:8" x14ac:dyDescent="0.15">
      <c r="A381" s="43" t="s">
        <v>23</v>
      </c>
      <c r="B381" s="43" t="s">
        <v>22</v>
      </c>
      <c r="C381" s="43">
        <v>926</v>
      </c>
      <c r="D381" s="43">
        <v>22</v>
      </c>
      <c r="E381" s="43">
        <v>260</v>
      </c>
      <c r="F381" s="38">
        <f>E381/C381</f>
        <v>0.28077753779697623</v>
      </c>
      <c r="G381" s="43">
        <v>14</v>
      </c>
      <c r="H381" s="38">
        <f>G381/D381</f>
        <v>0.63636363636363635</v>
      </c>
    </row>
    <row r="382" spans="1:8" x14ac:dyDescent="0.15">
      <c r="A382" s="43" t="s">
        <v>24</v>
      </c>
      <c r="B382" s="43" t="s">
        <v>22</v>
      </c>
      <c r="C382" s="43">
        <v>1594</v>
      </c>
      <c r="D382" s="43">
        <v>11</v>
      </c>
      <c r="E382" s="43">
        <v>392</v>
      </c>
      <c r="F382" s="38">
        <f>E382/C382</f>
        <v>0.24592220828105396</v>
      </c>
      <c r="G382" s="43">
        <v>9.1999999999999993</v>
      </c>
      <c r="H382" s="38">
        <f>G382/D382</f>
        <v>0.83636363636363631</v>
      </c>
    </row>
    <row r="383" spans="1:8" x14ac:dyDescent="0.15">
      <c r="A383" s="43" t="s">
        <v>21</v>
      </c>
      <c r="B383" s="43" t="s">
        <v>22</v>
      </c>
      <c r="C383" s="43">
        <v>670</v>
      </c>
      <c r="D383" s="43">
        <v>16.100000000000001</v>
      </c>
      <c r="E383" s="43">
        <v>247</v>
      </c>
      <c r="F383" s="38">
        <f>E383/C383</f>
        <v>0.36865671641791042</v>
      </c>
      <c r="G383" s="43">
        <v>13.6</v>
      </c>
      <c r="H383" s="38">
        <f>G383/D383</f>
        <v>0.84472049689440987</v>
      </c>
    </row>
    <row r="384" spans="1:8" x14ac:dyDescent="0.15">
      <c r="A384" s="43" t="s">
        <v>25</v>
      </c>
      <c r="B384" s="43" t="s">
        <v>26</v>
      </c>
      <c r="C384" s="43">
        <v>1257</v>
      </c>
      <c r="D384" s="43">
        <v>25.3</v>
      </c>
      <c r="E384" s="43">
        <v>1227</v>
      </c>
      <c r="F384" s="38">
        <f>E384/C384</f>
        <v>0.9761336515513126</v>
      </c>
      <c r="G384" s="43">
        <v>25</v>
      </c>
      <c r="H384" s="38">
        <f>G384/D384</f>
        <v>0.98814229249011853</v>
      </c>
    </row>
    <row r="385" spans="1:8" x14ac:dyDescent="0.15">
      <c r="A385" s="43" t="s">
        <v>27</v>
      </c>
      <c r="B385" s="43" t="s">
        <v>26</v>
      </c>
      <c r="C385" s="43">
        <v>1098</v>
      </c>
      <c r="D385" s="43">
        <v>30.2</v>
      </c>
      <c r="E385" s="43">
        <v>1307</v>
      </c>
      <c r="F385" s="38">
        <f>E385/C385</f>
        <v>1.1903460837887068</v>
      </c>
      <c r="G385" s="43">
        <v>28</v>
      </c>
      <c r="H385" s="38">
        <f>G385/D385</f>
        <v>0.92715231788079477</v>
      </c>
    </row>
  </sheetData>
  <mergeCells count="66">
    <mergeCell ref="O259:R259"/>
    <mergeCell ref="S259:V259"/>
    <mergeCell ref="B309:C309"/>
    <mergeCell ref="D309:E309"/>
    <mergeCell ref="F309:G309"/>
    <mergeCell ref="H309:I309"/>
    <mergeCell ref="C259:E259"/>
    <mergeCell ref="F259:H259"/>
    <mergeCell ref="Q275:U275"/>
    <mergeCell ref="D292:E292"/>
    <mergeCell ref="F292:G292"/>
    <mergeCell ref="H292:I292"/>
    <mergeCell ref="J292:K292"/>
    <mergeCell ref="B275:F275"/>
    <mergeCell ref="G275:K275"/>
    <mergeCell ref="L275:P275"/>
    <mergeCell ref="A168:B168"/>
    <mergeCell ref="C190:E190"/>
    <mergeCell ref="F190:H190"/>
    <mergeCell ref="C208:E208"/>
    <mergeCell ref="F208:H208"/>
    <mergeCell ref="C81:E81"/>
    <mergeCell ref="F81:H81"/>
    <mergeCell ref="C65:E65"/>
    <mergeCell ref="F65:H65"/>
    <mergeCell ref="C49:E49"/>
    <mergeCell ref="F49:H49"/>
    <mergeCell ref="C2:E2"/>
    <mergeCell ref="F2:H2"/>
    <mergeCell ref="C17:E17"/>
    <mergeCell ref="F17:H17"/>
    <mergeCell ref="C33:E33"/>
    <mergeCell ref="F33:H33"/>
    <mergeCell ref="C100:E100"/>
    <mergeCell ref="F100:H100"/>
    <mergeCell ref="C172:E172"/>
    <mergeCell ref="F172:H172"/>
    <mergeCell ref="C118:E118"/>
    <mergeCell ref="F118:H118"/>
    <mergeCell ref="C136:E136"/>
    <mergeCell ref="F136:H136"/>
    <mergeCell ref="D154:E154"/>
    <mergeCell ref="F154:G154"/>
    <mergeCell ref="H154:I154"/>
    <mergeCell ref="C325:D325"/>
    <mergeCell ref="E325:F325"/>
    <mergeCell ref="C242:E242"/>
    <mergeCell ref="F242:H242"/>
    <mergeCell ref="C225:E225"/>
    <mergeCell ref="F225:H225"/>
    <mergeCell ref="D336:E336"/>
    <mergeCell ref="F336:G336"/>
    <mergeCell ref="H336:I336"/>
    <mergeCell ref="J336:K336"/>
    <mergeCell ref="C353:D353"/>
    <mergeCell ref="E353:F353"/>
    <mergeCell ref="G353:H353"/>
    <mergeCell ref="C379:D379"/>
    <mergeCell ref="E379:F379"/>
    <mergeCell ref="G379:H379"/>
    <mergeCell ref="C361:D361"/>
    <mergeCell ref="E361:F361"/>
    <mergeCell ref="G361:H361"/>
    <mergeCell ref="C370:D370"/>
    <mergeCell ref="E370:F370"/>
    <mergeCell ref="G370:H370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0"/>
  <sheetViews>
    <sheetView topLeftCell="A124" zoomScaleNormal="100" workbookViewId="0">
      <selection activeCell="A226" sqref="A226:K234"/>
    </sheetView>
  </sheetViews>
  <sheetFormatPr defaultRowHeight="13.5" x14ac:dyDescent="0.15"/>
  <cols>
    <col min="2" max="2" width="12.75" customWidth="1"/>
    <col min="4" max="4" width="11.25" customWidth="1"/>
    <col min="5" max="5" width="10.125" customWidth="1"/>
    <col min="6" max="6" width="8.375" customWidth="1"/>
    <col min="7" max="8" width="12.25" customWidth="1"/>
    <col min="9" max="9" width="10.875" customWidth="1"/>
    <col min="10" max="10" width="12.375" customWidth="1"/>
    <col min="11" max="11" width="12.625" customWidth="1"/>
  </cols>
  <sheetData>
    <row r="1" spans="1:12" x14ac:dyDescent="0.15">
      <c r="A1" s="45" t="s">
        <v>0</v>
      </c>
      <c r="B1" s="119" t="s">
        <v>98</v>
      </c>
      <c r="C1" s="119"/>
      <c r="D1" s="119"/>
      <c r="E1" s="119"/>
      <c r="F1" s="119"/>
      <c r="G1" s="119" t="s">
        <v>99</v>
      </c>
      <c r="H1" s="119"/>
      <c r="I1" s="119"/>
      <c r="J1" s="119"/>
      <c r="K1" s="119"/>
    </row>
    <row r="2" spans="1:12" x14ac:dyDescent="0.15">
      <c r="A2" s="45"/>
      <c r="B2" s="46" t="s">
        <v>64</v>
      </c>
      <c r="C2" s="45" t="s">
        <v>65</v>
      </c>
      <c r="D2" s="45" t="s">
        <v>66</v>
      </c>
      <c r="E2" s="45" t="s">
        <v>58</v>
      </c>
      <c r="F2" s="45" t="s">
        <v>59</v>
      </c>
      <c r="G2" s="46" t="s">
        <v>64</v>
      </c>
      <c r="H2" s="45" t="s">
        <v>65</v>
      </c>
      <c r="I2" s="45" t="s">
        <v>66</v>
      </c>
      <c r="J2" s="45" t="s">
        <v>58</v>
      </c>
      <c r="K2" s="45" t="s">
        <v>59</v>
      </c>
    </row>
    <row r="3" spans="1:12" x14ac:dyDescent="0.15">
      <c r="A3" s="8" t="s">
        <v>7</v>
      </c>
      <c r="B3" s="45">
        <v>118</v>
      </c>
      <c r="C3" s="45">
        <v>155</v>
      </c>
      <c r="D3" s="45">
        <v>298</v>
      </c>
      <c r="E3" s="38">
        <f>B3/D3</f>
        <v>0.39597315436241609</v>
      </c>
      <c r="F3" s="38">
        <f>C3/D3</f>
        <v>0.52013422818791943</v>
      </c>
      <c r="G3" s="45">
        <v>44</v>
      </c>
      <c r="H3" s="45">
        <v>154</v>
      </c>
      <c r="I3" s="45">
        <v>224</v>
      </c>
      <c r="J3" s="45">
        <f>G3/I3</f>
        <v>0.19642857142857142</v>
      </c>
      <c r="K3" s="45">
        <f>H3/I3</f>
        <v>0.6875</v>
      </c>
      <c r="L3" t="s">
        <v>103</v>
      </c>
    </row>
    <row r="4" spans="1:12" x14ac:dyDescent="0.15">
      <c r="A4" s="8" t="s">
        <v>9</v>
      </c>
      <c r="B4" s="45">
        <v>1566</v>
      </c>
      <c r="C4" s="45">
        <v>809</v>
      </c>
      <c r="D4" s="45">
        <v>2421</v>
      </c>
      <c r="E4" s="38">
        <f t="shared" ref="E4:E14" si="0">B4/D4</f>
        <v>0.64684014869888473</v>
      </c>
      <c r="F4" s="38">
        <f t="shared" ref="F4:F14" si="1">C4/D4</f>
        <v>0.33415943824865757</v>
      </c>
      <c r="G4" s="45">
        <v>587</v>
      </c>
      <c r="H4" s="45">
        <v>861</v>
      </c>
      <c r="I4" s="45">
        <v>1449</v>
      </c>
      <c r="J4" s="45">
        <f>G4/I4</f>
        <v>0.4051069703243616</v>
      </c>
      <c r="K4" s="45">
        <f>H4/I4</f>
        <v>0.59420289855072461</v>
      </c>
      <c r="L4" t="s">
        <v>103</v>
      </c>
    </row>
    <row r="5" spans="1:12" x14ac:dyDescent="0.15">
      <c r="A5" s="8" t="s">
        <v>11</v>
      </c>
      <c r="B5" s="45">
        <v>1380</v>
      </c>
      <c r="C5" s="45">
        <v>2975</v>
      </c>
      <c r="D5" s="45">
        <v>4524</v>
      </c>
      <c r="E5" s="38">
        <f t="shared" si="0"/>
        <v>0.30503978779840851</v>
      </c>
      <c r="F5" s="38">
        <f t="shared" si="1"/>
        <v>0.6576038903625111</v>
      </c>
      <c r="G5" s="45">
        <v>474</v>
      </c>
      <c r="H5" s="45">
        <v>2742</v>
      </c>
      <c r="I5" s="45">
        <v>3375</v>
      </c>
      <c r="J5" s="48">
        <f t="shared" ref="J5:J14" si="2">G5/I5</f>
        <v>0.14044444444444446</v>
      </c>
      <c r="K5" s="48">
        <f t="shared" ref="K5:K14" si="3">H5/I5</f>
        <v>0.81244444444444441</v>
      </c>
      <c r="L5" t="s">
        <v>103</v>
      </c>
    </row>
    <row r="6" spans="1:12" x14ac:dyDescent="0.15">
      <c r="A6" s="45" t="s">
        <v>13</v>
      </c>
      <c r="B6" s="45">
        <v>4456</v>
      </c>
      <c r="C6" s="45">
        <v>5146</v>
      </c>
      <c r="D6" s="45">
        <v>9746</v>
      </c>
      <c r="E6" s="38">
        <f t="shared" si="0"/>
        <v>0.45721321567822698</v>
      </c>
      <c r="F6" s="38">
        <f t="shared" si="1"/>
        <v>0.52801149189411045</v>
      </c>
      <c r="G6" s="45">
        <v>2407</v>
      </c>
      <c r="H6" s="45">
        <v>4830</v>
      </c>
      <c r="I6" s="48">
        <v>7373</v>
      </c>
      <c r="J6" s="48">
        <f t="shared" si="2"/>
        <v>0.32646141326461414</v>
      </c>
      <c r="K6" s="48">
        <f t="shared" si="3"/>
        <v>0.65509290655092911</v>
      </c>
      <c r="L6" t="s">
        <v>104</v>
      </c>
    </row>
    <row r="7" spans="1:12" x14ac:dyDescent="0.15">
      <c r="A7" s="45" t="s">
        <v>15</v>
      </c>
      <c r="B7" s="45">
        <v>3716</v>
      </c>
      <c r="C7" s="45">
        <v>11051</v>
      </c>
      <c r="D7" s="45">
        <v>15017</v>
      </c>
      <c r="E7" s="38">
        <f t="shared" si="0"/>
        <v>0.24745288672837451</v>
      </c>
      <c r="F7" s="38">
        <f t="shared" si="1"/>
        <v>0.73589931411067455</v>
      </c>
      <c r="G7" s="45">
        <v>1443</v>
      </c>
      <c r="H7" s="45">
        <v>9649</v>
      </c>
      <c r="I7" s="45">
        <v>11323</v>
      </c>
      <c r="J7" s="48">
        <f t="shared" si="2"/>
        <v>0.12743972445464982</v>
      </c>
      <c r="K7" s="48">
        <f t="shared" si="3"/>
        <v>0.85215932173452269</v>
      </c>
      <c r="L7" t="s">
        <v>103</v>
      </c>
    </row>
    <row r="8" spans="1:12" x14ac:dyDescent="0.15">
      <c r="A8" s="45" t="s">
        <v>17</v>
      </c>
      <c r="B8" s="45">
        <v>7167</v>
      </c>
      <c r="C8" s="45">
        <v>32163</v>
      </c>
      <c r="D8" s="45">
        <v>39638</v>
      </c>
      <c r="E8" s="38">
        <f t="shared" si="0"/>
        <v>0.18081134265099147</v>
      </c>
      <c r="F8" s="38">
        <f t="shared" si="1"/>
        <v>0.81141833594025936</v>
      </c>
      <c r="G8" s="45">
        <v>2042</v>
      </c>
      <c r="H8" s="45">
        <v>30090</v>
      </c>
      <c r="I8" s="45">
        <v>32425</v>
      </c>
      <c r="J8" s="48">
        <f t="shared" si="2"/>
        <v>6.2976098689282958E-2</v>
      </c>
      <c r="K8" s="48">
        <f t="shared" si="3"/>
        <v>0.92798766383962994</v>
      </c>
      <c r="L8" t="s">
        <v>103</v>
      </c>
    </row>
    <row r="9" spans="1:12" x14ac:dyDescent="0.15">
      <c r="A9" s="45" t="s">
        <v>19</v>
      </c>
      <c r="B9" s="45">
        <v>6424</v>
      </c>
      <c r="C9" s="45">
        <v>43315</v>
      </c>
      <c r="D9" s="45">
        <v>50524</v>
      </c>
      <c r="E9" s="38">
        <f t="shared" si="0"/>
        <v>0.12714749426015359</v>
      </c>
      <c r="F9" s="38">
        <f t="shared" si="1"/>
        <v>0.85731533528620063</v>
      </c>
      <c r="G9" s="45">
        <v>5133</v>
      </c>
      <c r="H9" s="45">
        <v>38761</v>
      </c>
      <c r="I9" s="45">
        <v>44557</v>
      </c>
      <c r="J9" s="48">
        <f t="shared" si="2"/>
        <v>0.11520075409026639</v>
      </c>
      <c r="K9" s="48">
        <f t="shared" si="3"/>
        <v>0.86991942904594111</v>
      </c>
      <c r="L9" t="s">
        <v>105</v>
      </c>
    </row>
    <row r="10" spans="1:12" x14ac:dyDescent="0.15">
      <c r="A10" s="8" t="s">
        <v>21</v>
      </c>
      <c r="B10" s="45">
        <v>101</v>
      </c>
      <c r="C10" s="45">
        <v>96</v>
      </c>
      <c r="D10" s="45">
        <v>202</v>
      </c>
      <c r="E10" s="38">
        <f t="shared" si="0"/>
        <v>0.5</v>
      </c>
      <c r="F10" s="38">
        <f t="shared" si="1"/>
        <v>0.47524752475247523</v>
      </c>
      <c r="G10" s="45">
        <v>13</v>
      </c>
      <c r="H10" s="45">
        <v>100</v>
      </c>
      <c r="I10" s="45">
        <v>119</v>
      </c>
      <c r="J10" s="48">
        <f t="shared" si="2"/>
        <v>0.1092436974789916</v>
      </c>
      <c r="K10" s="48">
        <f t="shared" si="3"/>
        <v>0.84033613445378152</v>
      </c>
      <c r="L10" t="s">
        <v>103</v>
      </c>
    </row>
    <row r="11" spans="1:12" x14ac:dyDescent="0.15">
      <c r="A11" s="4" t="s">
        <v>23</v>
      </c>
      <c r="B11" s="45">
        <v>2017</v>
      </c>
      <c r="C11" s="45">
        <v>1510</v>
      </c>
      <c r="D11" s="45">
        <v>3600</v>
      </c>
      <c r="E11" s="38">
        <f t="shared" si="0"/>
        <v>0.56027777777777776</v>
      </c>
      <c r="F11" s="38">
        <f t="shared" si="1"/>
        <v>0.41944444444444445</v>
      </c>
      <c r="G11" s="45">
        <v>579</v>
      </c>
      <c r="H11" s="45">
        <v>1538</v>
      </c>
      <c r="I11" s="45">
        <v>2193</v>
      </c>
      <c r="J11" s="48">
        <f t="shared" si="2"/>
        <v>0.26402188782489738</v>
      </c>
      <c r="K11" s="48">
        <f t="shared" si="3"/>
        <v>0.70132238942088465</v>
      </c>
      <c r="L11" t="s">
        <v>103</v>
      </c>
    </row>
    <row r="12" spans="1:12" x14ac:dyDescent="0.15">
      <c r="A12" s="45" t="s">
        <v>24</v>
      </c>
      <c r="B12" s="45">
        <v>3248</v>
      </c>
      <c r="C12" s="45">
        <v>3010</v>
      </c>
      <c r="D12" s="45">
        <v>6379</v>
      </c>
      <c r="E12" s="38">
        <f t="shared" si="0"/>
        <v>0.50917071641323086</v>
      </c>
      <c r="F12" s="38">
        <f t="shared" si="1"/>
        <v>0.47186079322777863</v>
      </c>
      <c r="G12" s="45">
        <v>692</v>
      </c>
      <c r="H12" s="45">
        <v>3164</v>
      </c>
      <c r="I12" s="45">
        <v>3981</v>
      </c>
      <c r="J12" s="48">
        <f t="shared" si="2"/>
        <v>0.17382567194172319</v>
      </c>
      <c r="K12" s="48">
        <f t="shared" si="3"/>
        <v>0.7947751821150465</v>
      </c>
      <c r="L12" t="s">
        <v>103</v>
      </c>
    </row>
    <row r="13" spans="1:12" x14ac:dyDescent="0.15">
      <c r="A13" s="8" t="s">
        <v>25</v>
      </c>
      <c r="B13" s="45">
        <v>1501</v>
      </c>
      <c r="C13" s="45">
        <v>1752</v>
      </c>
      <c r="D13" s="45">
        <v>3291</v>
      </c>
      <c r="E13" s="38">
        <f t="shared" si="0"/>
        <v>0.45609237313886358</v>
      </c>
      <c r="F13" s="38">
        <f t="shared" si="1"/>
        <v>0.53236098450319047</v>
      </c>
      <c r="G13" s="45">
        <v>884</v>
      </c>
      <c r="H13" s="45">
        <v>1818</v>
      </c>
      <c r="I13" s="45">
        <v>2742</v>
      </c>
      <c r="J13" s="48">
        <f t="shared" si="2"/>
        <v>0.32239241429613419</v>
      </c>
      <c r="K13" s="48">
        <f t="shared" si="3"/>
        <v>0.66301969365426694</v>
      </c>
      <c r="L13" t="s">
        <v>103</v>
      </c>
    </row>
    <row r="14" spans="1:12" x14ac:dyDescent="0.15">
      <c r="A14" s="45" t="s">
        <v>27</v>
      </c>
      <c r="B14" s="45">
        <v>2044</v>
      </c>
      <c r="C14" s="45">
        <v>2931</v>
      </c>
      <c r="D14" s="45">
        <v>5044</v>
      </c>
      <c r="E14" s="38">
        <f t="shared" si="0"/>
        <v>0.40523394131641555</v>
      </c>
      <c r="F14" s="38">
        <f t="shared" si="1"/>
        <v>0.58108643933386206</v>
      </c>
      <c r="G14" s="45">
        <v>1025</v>
      </c>
      <c r="H14" s="45">
        <v>3079</v>
      </c>
      <c r="I14" s="45">
        <v>4176</v>
      </c>
      <c r="J14" s="48">
        <f t="shared" si="2"/>
        <v>0.24545019157088122</v>
      </c>
      <c r="K14" s="48">
        <f t="shared" si="3"/>
        <v>0.73730842911877392</v>
      </c>
      <c r="L14" t="s">
        <v>103</v>
      </c>
    </row>
    <row r="15" spans="1:12" x14ac:dyDescent="0.15">
      <c r="A15" s="32" t="s">
        <v>100</v>
      </c>
    </row>
    <row r="16" spans="1:12" x14ac:dyDescent="0.15">
      <c r="A16" s="121" t="s">
        <v>108</v>
      </c>
      <c r="B16" s="121" t="s">
        <v>1</v>
      </c>
      <c r="C16" s="118" t="s">
        <v>4</v>
      </c>
      <c r="D16" s="123" t="s">
        <v>101</v>
      </c>
      <c r="E16" s="124"/>
      <c r="F16" s="118" t="s">
        <v>102</v>
      </c>
      <c r="G16" s="118"/>
      <c r="H16" s="49"/>
    </row>
    <row r="17" spans="1:8" x14ac:dyDescent="0.15">
      <c r="A17" s="122"/>
      <c r="B17" s="122"/>
      <c r="C17" s="118"/>
      <c r="D17" s="45" t="s">
        <v>5</v>
      </c>
      <c r="E17" s="45" t="s">
        <v>6</v>
      </c>
      <c r="F17" s="45" t="s">
        <v>5</v>
      </c>
      <c r="G17" s="45" t="s">
        <v>6</v>
      </c>
      <c r="H17" s="44"/>
    </row>
    <row r="18" spans="1:8" x14ac:dyDescent="0.15">
      <c r="A18" s="45" t="s">
        <v>7</v>
      </c>
      <c r="B18" s="45" t="s">
        <v>8</v>
      </c>
      <c r="C18" s="45">
        <v>599</v>
      </c>
      <c r="D18" s="4">
        <v>521</v>
      </c>
      <c r="E18" s="47">
        <f t="shared" ref="E18:E29" si="4">D18/C18</f>
        <v>0.86978297161936557</v>
      </c>
      <c r="F18" s="4">
        <v>521</v>
      </c>
      <c r="G18" s="47">
        <f>F18/C18</f>
        <v>0.86978297161936557</v>
      </c>
      <c r="H18" s="47"/>
    </row>
    <row r="19" spans="1:8" x14ac:dyDescent="0.15">
      <c r="A19" s="45" t="s">
        <v>9</v>
      </c>
      <c r="B19" s="45" t="s">
        <v>10</v>
      </c>
      <c r="C19" s="45">
        <v>1013</v>
      </c>
      <c r="D19" s="4">
        <v>663</v>
      </c>
      <c r="E19" s="47">
        <f t="shared" si="4"/>
        <v>0.65449160908193482</v>
      </c>
      <c r="F19" s="4">
        <v>663</v>
      </c>
      <c r="G19" s="47">
        <f t="shared" ref="G19:G29" si="5">F19/C19</f>
        <v>0.65449160908193482</v>
      </c>
      <c r="H19" s="47"/>
    </row>
    <row r="20" spans="1:8" x14ac:dyDescent="0.15">
      <c r="A20" s="45" t="s">
        <v>11</v>
      </c>
      <c r="B20" s="45" t="s">
        <v>12</v>
      </c>
      <c r="C20" s="45">
        <v>1434</v>
      </c>
      <c r="D20" s="4">
        <v>928</v>
      </c>
      <c r="E20" s="47">
        <f t="shared" si="4"/>
        <v>0.64714086471408649</v>
      </c>
      <c r="F20" s="4">
        <v>928</v>
      </c>
      <c r="G20" s="47">
        <f t="shared" si="5"/>
        <v>0.64714086471408649</v>
      </c>
      <c r="H20" s="47"/>
    </row>
    <row r="21" spans="1:8" x14ac:dyDescent="0.15">
      <c r="A21" s="45" t="s">
        <v>13</v>
      </c>
      <c r="B21" s="45" t="s">
        <v>14</v>
      </c>
      <c r="C21" s="45">
        <v>1615</v>
      </c>
      <c r="D21" s="4">
        <v>1549</v>
      </c>
      <c r="E21" s="47">
        <f t="shared" si="4"/>
        <v>0.95913312693498454</v>
      </c>
      <c r="F21" s="4">
        <v>1549</v>
      </c>
      <c r="G21" s="47">
        <f t="shared" si="5"/>
        <v>0.95913312693498454</v>
      </c>
      <c r="H21" s="47"/>
    </row>
    <row r="22" spans="1:8" x14ac:dyDescent="0.15">
      <c r="A22" s="45" t="s">
        <v>15</v>
      </c>
      <c r="B22" s="45" t="s">
        <v>16</v>
      </c>
      <c r="C22" s="45">
        <v>2432</v>
      </c>
      <c r="D22" s="4">
        <v>2304</v>
      </c>
      <c r="E22" s="47">
        <f t="shared" si="4"/>
        <v>0.94736842105263153</v>
      </c>
      <c r="F22" s="4">
        <v>2304</v>
      </c>
      <c r="G22" s="47">
        <f t="shared" si="5"/>
        <v>0.94736842105263153</v>
      </c>
      <c r="H22" s="47"/>
    </row>
    <row r="23" spans="1:8" x14ac:dyDescent="0.15">
      <c r="A23" s="45" t="s">
        <v>17</v>
      </c>
      <c r="B23" s="45" t="s">
        <v>18</v>
      </c>
      <c r="C23" s="45">
        <v>2759</v>
      </c>
      <c r="D23" s="4">
        <v>2410</v>
      </c>
      <c r="E23" s="47">
        <f t="shared" si="4"/>
        <v>0.87350489307720192</v>
      </c>
      <c r="F23" s="4">
        <v>2410</v>
      </c>
      <c r="G23" s="47">
        <f t="shared" si="5"/>
        <v>0.87350489307720192</v>
      </c>
      <c r="H23" s="47"/>
    </row>
    <row r="24" spans="1:8" x14ac:dyDescent="0.15">
      <c r="A24" s="45" t="s">
        <v>19</v>
      </c>
      <c r="B24" s="7" t="s">
        <v>20</v>
      </c>
      <c r="C24" s="45">
        <v>2740</v>
      </c>
      <c r="D24" s="4">
        <v>2120</v>
      </c>
      <c r="E24" s="47">
        <f t="shared" si="4"/>
        <v>0.77372262773722633</v>
      </c>
      <c r="F24" s="8">
        <v>2112</v>
      </c>
      <c r="G24" s="47">
        <f t="shared" si="5"/>
        <v>0.77080291970802917</v>
      </c>
      <c r="H24" s="47"/>
    </row>
    <row r="25" spans="1:8" x14ac:dyDescent="0.15">
      <c r="A25" s="45" t="s">
        <v>21</v>
      </c>
      <c r="B25" s="45" t="s">
        <v>22</v>
      </c>
      <c r="C25" s="45">
        <v>691</v>
      </c>
      <c r="D25" s="4">
        <v>664</v>
      </c>
      <c r="E25" s="47">
        <f t="shared" si="4"/>
        <v>0.96092619392185241</v>
      </c>
      <c r="F25" s="4">
        <v>664</v>
      </c>
      <c r="G25" s="47">
        <f t="shared" si="5"/>
        <v>0.96092619392185241</v>
      </c>
      <c r="H25" s="47"/>
    </row>
    <row r="26" spans="1:8" x14ac:dyDescent="0.15">
      <c r="A26" s="45" t="s">
        <v>23</v>
      </c>
      <c r="B26" s="45" t="s">
        <v>22</v>
      </c>
      <c r="C26" s="45">
        <v>1063</v>
      </c>
      <c r="D26" s="4">
        <v>808</v>
      </c>
      <c r="E26" s="47">
        <f t="shared" si="4"/>
        <v>0.76011288805268107</v>
      </c>
      <c r="F26" s="4">
        <v>808</v>
      </c>
      <c r="G26" s="47">
        <f t="shared" si="5"/>
        <v>0.76011288805268107</v>
      </c>
      <c r="H26" s="47"/>
    </row>
    <row r="27" spans="1:8" x14ac:dyDescent="0.15">
      <c r="A27" s="45" t="s">
        <v>24</v>
      </c>
      <c r="B27" s="45" t="s">
        <v>22</v>
      </c>
      <c r="C27" s="45">
        <v>1128</v>
      </c>
      <c r="D27" s="4">
        <v>968</v>
      </c>
      <c r="E27" s="47">
        <f t="shared" si="4"/>
        <v>0.85815602836879434</v>
      </c>
      <c r="F27" s="4">
        <v>968</v>
      </c>
      <c r="G27" s="47">
        <f t="shared" si="5"/>
        <v>0.85815602836879434</v>
      </c>
      <c r="H27" s="47"/>
    </row>
    <row r="28" spans="1:8" x14ac:dyDescent="0.15">
      <c r="A28" s="45" t="s">
        <v>25</v>
      </c>
      <c r="B28" s="45" t="s">
        <v>26</v>
      </c>
      <c r="C28" s="45">
        <v>1276</v>
      </c>
      <c r="D28" s="4">
        <v>1015</v>
      </c>
      <c r="E28" s="47">
        <f t="shared" si="4"/>
        <v>0.79545454545454541</v>
      </c>
      <c r="F28" s="4">
        <v>1015</v>
      </c>
      <c r="G28" s="47">
        <f t="shared" si="5"/>
        <v>0.79545454545454541</v>
      </c>
      <c r="H28" s="47"/>
    </row>
    <row r="29" spans="1:8" x14ac:dyDescent="0.15">
      <c r="A29" s="45" t="s">
        <v>27</v>
      </c>
      <c r="B29" s="45" t="s">
        <v>26</v>
      </c>
      <c r="C29" s="45">
        <v>1104</v>
      </c>
      <c r="D29" s="4">
        <v>1045</v>
      </c>
      <c r="E29" s="47">
        <f t="shared" si="4"/>
        <v>0.94655797101449279</v>
      </c>
      <c r="F29" s="4">
        <v>1045</v>
      </c>
      <c r="G29" s="47">
        <f t="shared" si="5"/>
        <v>0.94655797101449279</v>
      </c>
      <c r="H29" s="47"/>
    </row>
    <row r="34" spans="1:14" x14ac:dyDescent="0.15">
      <c r="A34" s="50" t="s">
        <v>0</v>
      </c>
      <c r="B34" s="119" t="s">
        <v>106</v>
      </c>
      <c r="C34" s="119"/>
      <c r="D34" s="119"/>
      <c r="E34" s="119"/>
      <c r="F34" s="119"/>
      <c r="G34" s="119" t="s">
        <v>107</v>
      </c>
      <c r="H34" s="119"/>
      <c r="I34" s="119"/>
      <c r="J34" s="119"/>
      <c r="K34" s="119"/>
    </row>
    <row r="35" spans="1:14" x14ac:dyDescent="0.15">
      <c r="A35" s="50"/>
      <c r="B35" s="51" t="s">
        <v>64</v>
      </c>
      <c r="C35" s="50" t="s">
        <v>65</v>
      </c>
      <c r="D35" s="50" t="s">
        <v>66</v>
      </c>
      <c r="E35" s="50" t="s">
        <v>58</v>
      </c>
      <c r="F35" s="50" t="s">
        <v>59</v>
      </c>
      <c r="G35" s="51" t="s">
        <v>64</v>
      </c>
      <c r="H35" s="50" t="s">
        <v>65</v>
      </c>
      <c r="I35" s="50" t="s">
        <v>66</v>
      </c>
      <c r="J35" s="50" t="s">
        <v>58</v>
      </c>
      <c r="K35" s="50" t="s">
        <v>59</v>
      </c>
      <c r="L35" s="32" t="s">
        <v>111</v>
      </c>
    </row>
    <row r="36" spans="1:14" x14ac:dyDescent="0.15">
      <c r="A36" s="50" t="s">
        <v>7</v>
      </c>
      <c r="B36" s="50">
        <v>16</v>
      </c>
      <c r="C36" s="50">
        <v>168</v>
      </c>
      <c r="D36" s="50">
        <v>212</v>
      </c>
      <c r="E36" s="38">
        <f>B36/D36</f>
        <v>7.5471698113207544E-2</v>
      </c>
      <c r="F36" s="38">
        <f>C36/D36</f>
        <v>0.79245283018867929</v>
      </c>
      <c r="G36" s="50">
        <v>20</v>
      </c>
      <c r="H36" s="50">
        <v>155</v>
      </c>
      <c r="I36" s="50">
        <v>202</v>
      </c>
      <c r="J36" s="50">
        <f>G36/I36</f>
        <v>9.9009900990099015E-2</v>
      </c>
      <c r="K36" s="50">
        <f>H36/I36</f>
        <v>0.76732673267326734</v>
      </c>
      <c r="L36" t="s">
        <v>112</v>
      </c>
      <c r="N36" s="55"/>
    </row>
    <row r="37" spans="1:14" x14ac:dyDescent="0.15">
      <c r="A37" s="50" t="s">
        <v>9</v>
      </c>
      <c r="B37" s="50">
        <v>69</v>
      </c>
      <c r="C37" s="50">
        <v>809</v>
      </c>
      <c r="D37" s="50">
        <v>924</v>
      </c>
      <c r="E37" s="38">
        <f t="shared" ref="E37:E47" si="6">B37/D37</f>
        <v>7.4675324675324672E-2</v>
      </c>
      <c r="F37" s="38">
        <f t="shared" ref="F37:F47" si="7">C37/D37</f>
        <v>0.87554112554112551</v>
      </c>
      <c r="G37" s="50">
        <v>106</v>
      </c>
      <c r="H37" s="50">
        <v>821</v>
      </c>
      <c r="I37" s="50">
        <v>972</v>
      </c>
      <c r="J37" s="50">
        <f>G37/I37</f>
        <v>0.10905349794238683</v>
      </c>
      <c r="K37" s="50">
        <f>H37/I37</f>
        <v>0.84465020576131689</v>
      </c>
      <c r="L37" t="s">
        <v>113</v>
      </c>
      <c r="N37" s="55"/>
    </row>
    <row r="38" spans="1:14" x14ac:dyDescent="0.15">
      <c r="A38" s="50" t="s">
        <v>11</v>
      </c>
      <c r="B38" s="50">
        <v>250</v>
      </c>
      <c r="C38" s="50">
        <v>2822</v>
      </c>
      <c r="D38" s="50">
        <v>3229</v>
      </c>
      <c r="E38" s="38">
        <f t="shared" si="6"/>
        <v>7.7423350882626196E-2</v>
      </c>
      <c r="F38" s="38">
        <f t="shared" si="7"/>
        <v>0.87395478476308452</v>
      </c>
      <c r="G38" s="50">
        <v>289</v>
      </c>
      <c r="H38" s="50">
        <v>2555</v>
      </c>
      <c r="I38" s="50">
        <v>2992</v>
      </c>
      <c r="J38" s="50">
        <f t="shared" ref="J38:J47" si="8">G38/I38</f>
        <v>9.6590909090909088E-2</v>
      </c>
      <c r="K38" s="50">
        <f t="shared" ref="K38:K47" si="9">H38/I38</f>
        <v>0.85394385026737973</v>
      </c>
      <c r="L38" t="s">
        <v>112</v>
      </c>
      <c r="N38" s="55"/>
    </row>
    <row r="39" spans="1:14" x14ac:dyDescent="0.15">
      <c r="A39" s="50" t="s">
        <v>13</v>
      </c>
      <c r="B39" s="50">
        <v>222</v>
      </c>
      <c r="C39" s="50">
        <v>5128</v>
      </c>
      <c r="D39" s="50">
        <v>5494</v>
      </c>
      <c r="E39" s="38">
        <f t="shared" si="6"/>
        <v>4.0407717510010918E-2</v>
      </c>
      <c r="F39" s="38">
        <f t="shared" si="7"/>
        <v>0.9333818711321441</v>
      </c>
      <c r="G39" s="50">
        <v>367</v>
      </c>
      <c r="H39" s="50">
        <v>4708</v>
      </c>
      <c r="I39" s="50">
        <v>5207</v>
      </c>
      <c r="J39" s="50">
        <f t="shared" si="8"/>
        <v>7.0482043403111191E-2</v>
      </c>
      <c r="K39" s="50">
        <f t="shared" si="9"/>
        <v>0.90416746687151905</v>
      </c>
      <c r="L39" t="s">
        <v>112</v>
      </c>
      <c r="N39" s="55"/>
    </row>
    <row r="40" spans="1:14" x14ac:dyDescent="0.15">
      <c r="A40" s="50" t="s">
        <v>15</v>
      </c>
      <c r="B40" s="50">
        <v>531</v>
      </c>
      <c r="C40" s="50">
        <v>11152</v>
      </c>
      <c r="D40" s="50">
        <v>11932</v>
      </c>
      <c r="E40" s="38">
        <f t="shared" si="6"/>
        <v>4.4502179014415021E-2</v>
      </c>
      <c r="F40" s="38">
        <f t="shared" si="7"/>
        <v>0.93462956754944682</v>
      </c>
      <c r="G40" s="50">
        <v>703</v>
      </c>
      <c r="H40" s="50">
        <v>9981</v>
      </c>
      <c r="I40" s="50">
        <v>10920</v>
      </c>
      <c r="J40" s="50">
        <f t="shared" si="8"/>
        <v>6.4377289377289371E-2</v>
      </c>
      <c r="K40" s="50">
        <f t="shared" si="9"/>
        <v>0.91401098901098898</v>
      </c>
      <c r="L40" t="s">
        <v>113</v>
      </c>
      <c r="N40" s="55"/>
    </row>
    <row r="41" spans="1:14" x14ac:dyDescent="0.15">
      <c r="A41" s="50" t="s">
        <v>17</v>
      </c>
      <c r="B41" s="50">
        <v>863</v>
      </c>
      <c r="C41" s="50">
        <v>33660</v>
      </c>
      <c r="D41" s="50">
        <v>34843</v>
      </c>
      <c r="E41" s="38">
        <f t="shared" si="6"/>
        <v>2.4768246132652182E-2</v>
      </c>
      <c r="F41" s="38">
        <f t="shared" si="7"/>
        <v>0.96604769968142812</v>
      </c>
      <c r="G41" s="50">
        <v>974</v>
      </c>
      <c r="H41" s="50">
        <v>29902</v>
      </c>
      <c r="I41" s="50">
        <v>31168</v>
      </c>
      <c r="J41" s="50">
        <f t="shared" si="8"/>
        <v>3.125E-2</v>
      </c>
      <c r="K41" s="50">
        <f t="shared" si="9"/>
        <v>0.95938141683778233</v>
      </c>
      <c r="L41" t="s">
        <v>112</v>
      </c>
      <c r="N41" s="55"/>
    </row>
    <row r="42" spans="1:14" x14ac:dyDescent="0.15">
      <c r="A42" s="50" t="s">
        <v>19</v>
      </c>
      <c r="B42" s="50">
        <v>1291</v>
      </c>
      <c r="C42" s="50">
        <v>42415</v>
      </c>
      <c r="D42" s="50">
        <v>44468</v>
      </c>
      <c r="E42" s="38">
        <f t="shared" si="6"/>
        <v>2.9032112980120536E-2</v>
      </c>
      <c r="F42" s="38">
        <f t="shared" si="7"/>
        <v>0.95383196905640011</v>
      </c>
      <c r="G42" s="50">
        <v>2274</v>
      </c>
      <c r="H42" s="50">
        <v>39608</v>
      </c>
      <c r="I42" s="50">
        <v>42576</v>
      </c>
      <c r="J42" s="50">
        <f t="shared" si="8"/>
        <v>5.3410372040586247E-2</v>
      </c>
      <c r="K42" s="50">
        <f t="shared" si="9"/>
        <v>0.93028936490041336</v>
      </c>
      <c r="L42" t="s">
        <v>114</v>
      </c>
      <c r="N42" s="55"/>
    </row>
    <row r="43" spans="1:14" x14ac:dyDescent="0.15">
      <c r="A43" s="50" t="s">
        <v>21</v>
      </c>
      <c r="B43" s="50">
        <v>8</v>
      </c>
      <c r="C43" s="50">
        <v>104</v>
      </c>
      <c r="D43" s="50">
        <v>118</v>
      </c>
      <c r="E43" s="38">
        <f t="shared" si="6"/>
        <v>6.7796610169491525E-2</v>
      </c>
      <c r="F43" s="38">
        <f t="shared" si="7"/>
        <v>0.88135593220338981</v>
      </c>
      <c r="G43" s="50">
        <v>12</v>
      </c>
      <c r="H43" s="50">
        <v>97</v>
      </c>
      <c r="I43" s="50">
        <v>114</v>
      </c>
      <c r="J43" s="50">
        <f t="shared" si="8"/>
        <v>0.10526315789473684</v>
      </c>
      <c r="K43" s="50">
        <f t="shared" si="9"/>
        <v>0.85087719298245612</v>
      </c>
      <c r="L43" t="s">
        <v>113</v>
      </c>
      <c r="N43" s="55"/>
    </row>
    <row r="44" spans="1:14" x14ac:dyDescent="0.15">
      <c r="A44" s="50" t="s">
        <v>23</v>
      </c>
      <c r="B44" s="50">
        <v>175</v>
      </c>
      <c r="C44" s="50">
        <v>1643</v>
      </c>
      <c r="D44" s="50">
        <v>1898</v>
      </c>
      <c r="E44" s="38">
        <f t="shared" si="6"/>
        <v>9.2202318229715488E-2</v>
      </c>
      <c r="F44" s="38">
        <f t="shared" si="7"/>
        <v>0.8656480505795574</v>
      </c>
      <c r="G44" s="50">
        <v>227</v>
      </c>
      <c r="H44" s="50">
        <v>1481</v>
      </c>
      <c r="I44" s="50">
        <v>1782</v>
      </c>
      <c r="J44" s="50">
        <f t="shared" si="8"/>
        <v>0.12738496071829405</v>
      </c>
      <c r="K44" s="50">
        <f t="shared" si="9"/>
        <v>0.8310886644219978</v>
      </c>
      <c r="L44" t="s">
        <v>113</v>
      </c>
      <c r="N44" s="55"/>
    </row>
    <row r="45" spans="1:14" x14ac:dyDescent="0.15">
      <c r="A45" s="50" t="s">
        <v>24</v>
      </c>
      <c r="B45" s="50">
        <v>269</v>
      </c>
      <c r="C45" s="50">
        <v>3289</v>
      </c>
      <c r="D45" s="50">
        <v>3686</v>
      </c>
      <c r="E45" s="38">
        <f t="shared" si="6"/>
        <v>7.2978838849701577E-2</v>
      </c>
      <c r="F45" s="38">
        <f t="shared" si="7"/>
        <v>0.89229517091698318</v>
      </c>
      <c r="G45" s="50">
        <v>333</v>
      </c>
      <c r="H45" s="50">
        <v>3053</v>
      </c>
      <c r="I45" s="50">
        <v>3506</v>
      </c>
      <c r="J45" s="50">
        <f t="shared" si="8"/>
        <v>9.4980034227039364E-2</v>
      </c>
      <c r="K45" s="50">
        <f t="shared" si="9"/>
        <v>0.87079292641186534</v>
      </c>
      <c r="L45" t="s">
        <v>113</v>
      </c>
      <c r="N45" s="55"/>
    </row>
    <row r="46" spans="1:14" x14ac:dyDescent="0.15">
      <c r="A46" s="50" t="s">
        <v>25</v>
      </c>
      <c r="B46" s="50">
        <v>104</v>
      </c>
      <c r="C46" s="50">
        <v>1876</v>
      </c>
      <c r="D46" s="50">
        <v>2021</v>
      </c>
      <c r="E46" s="38">
        <f t="shared" si="6"/>
        <v>5.1459673428995545E-2</v>
      </c>
      <c r="F46" s="38">
        <f t="shared" si="7"/>
        <v>0.92825333993072734</v>
      </c>
      <c r="G46" s="50">
        <v>167</v>
      </c>
      <c r="H46" s="50">
        <v>1758</v>
      </c>
      <c r="I46" s="50">
        <v>1964</v>
      </c>
      <c r="J46" s="50">
        <f t="shared" si="8"/>
        <v>8.503054989816701E-2</v>
      </c>
      <c r="K46" s="50">
        <f t="shared" si="9"/>
        <v>0.89511201629327897</v>
      </c>
      <c r="L46" t="s">
        <v>113</v>
      </c>
      <c r="N46" s="55"/>
    </row>
    <row r="47" spans="1:14" x14ac:dyDescent="0.15">
      <c r="A47" s="50" t="s">
        <v>27</v>
      </c>
      <c r="B47" s="50">
        <v>138</v>
      </c>
      <c r="C47" s="50">
        <v>3134</v>
      </c>
      <c r="D47" s="50">
        <v>3344</v>
      </c>
      <c r="E47" s="38">
        <f t="shared" si="6"/>
        <v>4.1267942583732058E-2</v>
      </c>
      <c r="F47" s="38">
        <f t="shared" si="7"/>
        <v>0.93720095693779903</v>
      </c>
      <c r="G47" s="50">
        <v>213</v>
      </c>
      <c r="H47" s="50">
        <v>2972</v>
      </c>
      <c r="I47" s="50">
        <v>3254</v>
      </c>
      <c r="J47" s="50">
        <f t="shared" si="8"/>
        <v>6.5457897971727103E-2</v>
      </c>
      <c r="K47" s="50">
        <f t="shared" si="9"/>
        <v>0.91333743085433317</v>
      </c>
      <c r="L47" t="s">
        <v>113</v>
      </c>
      <c r="N47" s="55"/>
    </row>
    <row r="49" spans="1:8" x14ac:dyDescent="0.15">
      <c r="A49" s="27" t="s">
        <v>109</v>
      </c>
    </row>
    <row r="50" spans="1:8" x14ac:dyDescent="0.15">
      <c r="A50" s="121" t="s">
        <v>108</v>
      </c>
      <c r="B50" s="121" t="s">
        <v>1</v>
      </c>
      <c r="C50" s="118" t="s">
        <v>4</v>
      </c>
      <c r="D50" s="123" t="s">
        <v>101</v>
      </c>
      <c r="E50" s="124"/>
      <c r="F50" s="118" t="s">
        <v>102</v>
      </c>
      <c r="G50" s="118"/>
    </row>
    <row r="51" spans="1:8" x14ac:dyDescent="0.15">
      <c r="A51" s="122"/>
      <c r="B51" s="122"/>
      <c r="C51" s="118"/>
      <c r="D51" s="50" t="s">
        <v>5</v>
      </c>
      <c r="E51" s="50" t="s">
        <v>6</v>
      </c>
      <c r="F51" s="50" t="s">
        <v>5</v>
      </c>
      <c r="G51" s="50" t="s">
        <v>6</v>
      </c>
    </row>
    <row r="52" spans="1:8" x14ac:dyDescent="0.15">
      <c r="A52" s="50" t="s">
        <v>7</v>
      </c>
      <c r="B52" s="50" t="s">
        <v>8</v>
      </c>
      <c r="C52" s="50">
        <v>599</v>
      </c>
      <c r="D52" s="50">
        <v>521</v>
      </c>
      <c r="E52" s="47">
        <f>D52/C52</f>
        <v>0.86978297161936557</v>
      </c>
      <c r="F52" s="4">
        <v>521</v>
      </c>
      <c r="G52" s="47">
        <f>F52/C52</f>
        <v>0.86978297161936557</v>
      </c>
    </row>
    <row r="53" spans="1:8" x14ac:dyDescent="0.15">
      <c r="A53" s="50" t="s">
        <v>9</v>
      </c>
      <c r="B53" s="50" t="s">
        <v>10</v>
      </c>
      <c r="C53" s="50">
        <v>1013</v>
      </c>
      <c r="D53" s="50">
        <v>663</v>
      </c>
      <c r="E53" s="47">
        <f t="shared" ref="E53:E62" si="10">D53/C53</f>
        <v>0.65449160908193482</v>
      </c>
      <c r="F53" s="4">
        <v>663</v>
      </c>
      <c r="G53" s="47">
        <f t="shared" ref="G53:G63" si="11">F53/C53</f>
        <v>0.65449160908193482</v>
      </c>
    </row>
    <row r="54" spans="1:8" x14ac:dyDescent="0.15">
      <c r="A54" s="50" t="s">
        <v>11</v>
      </c>
      <c r="B54" s="50" t="s">
        <v>12</v>
      </c>
      <c r="C54" s="50">
        <v>1434</v>
      </c>
      <c r="D54" s="4">
        <v>928</v>
      </c>
      <c r="E54" s="47">
        <f t="shared" si="10"/>
        <v>0.64714086471408649</v>
      </c>
      <c r="F54" s="4">
        <v>928</v>
      </c>
      <c r="G54" s="47">
        <f t="shared" si="11"/>
        <v>0.64714086471408649</v>
      </c>
    </row>
    <row r="55" spans="1:8" x14ac:dyDescent="0.15">
      <c r="A55" s="50" t="s">
        <v>13</v>
      </c>
      <c r="B55" s="50" t="s">
        <v>14</v>
      </c>
      <c r="C55" s="50">
        <v>1615</v>
      </c>
      <c r="D55" s="50">
        <v>1549</v>
      </c>
      <c r="E55" s="47">
        <f t="shared" si="10"/>
        <v>0.95913312693498454</v>
      </c>
      <c r="F55" s="4">
        <v>1549</v>
      </c>
      <c r="G55" s="47">
        <f t="shared" si="11"/>
        <v>0.95913312693498454</v>
      </c>
    </row>
    <row r="56" spans="1:8" x14ac:dyDescent="0.15">
      <c r="A56" s="50" t="s">
        <v>15</v>
      </c>
      <c r="B56" s="50" t="s">
        <v>16</v>
      </c>
      <c r="C56" s="50">
        <v>2432</v>
      </c>
      <c r="D56" s="50">
        <v>2304</v>
      </c>
      <c r="E56" s="47">
        <f t="shared" si="10"/>
        <v>0.94736842105263153</v>
      </c>
      <c r="F56" s="4">
        <v>2304</v>
      </c>
      <c r="G56" s="47">
        <f t="shared" si="11"/>
        <v>0.94736842105263153</v>
      </c>
    </row>
    <row r="57" spans="1:8" x14ac:dyDescent="0.15">
      <c r="A57" s="50" t="s">
        <v>17</v>
      </c>
      <c r="B57" s="50" t="s">
        <v>18</v>
      </c>
      <c r="C57" s="50">
        <v>2759</v>
      </c>
      <c r="D57" s="50">
        <v>2410</v>
      </c>
      <c r="E57" s="47">
        <f t="shared" si="10"/>
        <v>0.87350489307720192</v>
      </c>
      <c r="F57" s="4">
        <v>2410</v>
      </c>
      <c r="G57" s="47">
        <f t="shared" si="11"/>
        <v>0.87350489307720192</v>
      </c>
    </row>
    <row r="58" spans="1:8" x14ac:dyDescent="0.15">
      <c r="A58" s="50" t="s">
        <v>19</v>
      </c>
      <c r="B58" s="7" t="s">
        <v>20</v>
      </c>
      <c r="C58" s="50">
        <v>2740</v>
      </c>
      <c r="D58" s="4">
        <v>2121</v>
      </c>
      <c r="E58" s="47">
        <f t="shared" si="10"/>
        <v>0.77408759124087589</v>
      </c>
      <c r="F58" s="8">
        <v>2109</v>
      </c>
      <c r="G58" s="47">
        <f t="shared" si="11"/>
        <v>0.76970802919708026</v>
      </c>
      <c r="H58" t="s">
        <v>110</v>
      </c>
    </row>
    <row r="59" spans="1:8" x14ac:dyDescent="0.15">
      <c r="A59" s="50" t="s">
        <v>21</v>
      </c>
      <c r="B59" s="50" t="s">
        <v>22</v>
      </c>
      <c r="C59" s="50">
        <v>691</v>
      </c>
      <c r="D59" s="50">
        <v>664</v>
      </c>
      <c r="E59" s="47">
        <f t="shared" si="10"/>
        <v>0.96092619392185241</v>
      </c>
      <c r="F59" s="4">
        <v>664</v>
      </c>
      <c r="G59" s="47">
        <f t="shared" si="11"/>
        <v>0.96092619392185241</v>
      </c>
    </row>
    <row r="60" spans="1:8" x14ac:dyDescent="0.15">
      <c r="A60" s="50" t="s">
        <v>23</v>
      </c>
      <c r="B60" s="50" t="s">
        <v>22</v>
      </c>
      <c r="C60" s="50">
        <v>1063</v>
      </c>
      <c r="D60" s="50">
        <v>808</v>
      </c>
      <c r="E60" s="47">
        <f t="shared" si="10"/>
        <v>0.76011288805268107</v>
      </c>
      <c r="F60" s="4">
        <v>808</v>
      </c>
      <c r="G60" s="47">
        <f t="shared" si="11"/>
        <v>0.76011288805268107</v>
      </c>
    </row>
    <row r="61" spans="1:8" x14ac:dyDescent="0.15">
      <c r="A61" s="50" t="s">
        <v>24</v>
      </c>
      <c r="B61" s="50" t="s">
        <v>22</v>
      </c>
      <c r="C61" s="50">
        <v>1128</v>
      </c>
      <c r="D61" s="50">
        <v>968</v>
      </c>
      <c r="E61" s="47">
        <f t="shared" si="10"/>
        <v>0.85815602836879434</v>
      </c>
      <c r="F61" s="4">
        <v>968</v>
      </c>
      <c r="G61" s="47">
        <f t="shared" si="11"/>
        <v>0.85815602836879434</v>
      </c>
    </row>
    <row r="62" spans="1:8" x14ac:dyDescent="0.15">
      <c r="A62" s="50" t="s">
        <v>25</v>
      </c>
      <c r="B62" s="50" t="s">
        <v>26</v>
      </c>
      <c r="C62" s="50">
        <v>1276</v>
      </c>
      <c r="D62" s="50">
        <v>1015</v>
      </c>
      <c r="E62" s="47">
        <f t="shared" si="10"/>
        <v>0.79545454545454541</v>
      </c>
      <c r="F62" s="4">
        <v>1015</v>
      </c>
      <c r="G62" s="47">
        <f t="shared" si="11"/>
        <v>0.79545454545454541</v>
      </c>
    </row>
    <row r="63" spans="1:8" x14ac:dyDescent="0.15">
      <c r="A63" s="50" t="s">
        <v>27</v>
      </c>
      <c r="B63" s="50" t="s">
        <v>26</v>
      </c>
      <c r="C63" s="50">
        <v>1104</v>
      </c>
      <c r="D63" s="50">
        <v>1045</v>
      </c>
      <c r="E63" s="47">
        <f>D63/C63</f>
        <v>0.94655797101449279</v>
      </c>
      <c r="F63" s="4">
        <v>1045</v>
      </c>
      <c r="G63" s="47">
        <f t="shared" si="11"/>
        <v>0.94655797101449279</v>
      </c>
    </row>
    <row r="67" spans="1:16" x14ac:dyDescent="0.15">
      <c r="A67" s="57" t="s">
        <v>0</v>
      </c>
      <c r="B67" s="57"/>
      <c r="C67" s="118" t="s">
        <v>115</v>
      </c>
      <c r="D67" s="118"/>
      <c r="E67" s="118"/>
      <c r="F67" s="118" t="s">
        <v>119</v>
      </c>
      <c r="G67" s="118"/>
      <c r="H67" s="118"/>
      <c r="I67" s="118" t="s">
        <v>124</v>
      </c>
      <c r="J67" s="118"/>
      <c r="K67" s="118"/>
    </row>
    <row r="68" spans="1:16" x14ac:dyDescent="0.15">
      <c r="A68" s="57"/>
      <c r="B68" s="57" t="s">
        <v>116</v>
      </c>
      <c r="C68" s="57" t="s">
        <v>117</v>
      </c>
      <c r="D68" s="57" t="s">
        <v>118</v>
      </c>
      <c r="E68" s="57" t="s">
        <v>120</v>
      </c>
      <c r="F68" s="57" t="s">
        <v>117</v>
      </c>
      <c r="G68" s="57" t="s">
        <v>118</v>
      </c>
      <c r="H68" s="57" t="s">
        <v>120</v>
      </c>
      <c r="I68" s="57" t="s">
        <v>117</v>
      </c>
      <c r="J68" s="57" t="s">
        <v>118</v>
      </c>
      <c r="K68" s="57" t="s">
        <v>120</v>
      </c>
    </row>
    <row r="69" spans="1:16" x14ac:dyDescent="0.15">
      <c r="A69" s="120" t="s">
        <v>7</v>
      </c>
      <c r="B69" s="57">
        <v>1</v>
      </c>
      <c r="C69" s="57">
        <v>40764</v>
      </c>
      <c r="D69" s="57">
        <v>31302</v>
      </c>
      <c r="E69" s="52">
        <v>0.76800000000000002</v>
      </c>
      <c r="F69" s="57">
        <v>40764</v>
      </c>
      <c r="G69" s="57">
        <v>31602</v>
      </c>
      <c r="H69" s="52">
        <v>0.77500000000000002</v>
      </c>
      <c r="I69" s="57">
        <v>40764</v>
      </c>
      <c r="J69" s="57">
        <v>31602</v>
      </c>
      <c r="K69" s="52">
        <f>J69/I69</f>
        <v>0.77524286134824849</v>
      </c>
    </row>
    <row r="70" spans="1:16" x14ac:dyDescent="0.15">
      <c r="A70" s="120"/>
      <c r="B70" s="57">
        <v>2</v>
      </c>
      <c r="C70" s="57">
        <v>40394</v>
      </c>
      <c r="D70" s="57">
        <v>31018</v>
      </c>
      <c r="E70" s="52">
        <v>0.76800000000000002</v>
      </c>
      <c r="F70" s="57">
        <v>40394</v>
      </c>
      <c r="G70" s="57">
        <v>31316</v>
      </c>
      <c r="H70" s="52">
        <v>0.77500000000000002</v>
      </c>
      <c r="I70" s="57">
        <v>40394</v>
      </c>
      <c r="J70" s="57">
        <v>31316</v>
      </c>
      <c r="K70" s="52">
        <f t="shared" ref="K70:K74" si="12">J70/I70</f>
        <v>0.77526365301777489</v>
      </c>
    </row>
    <row r="71" spans="1:16" x14ac:dyDescent="0.15">
      <c r="A71" s="120"/>
      <c r="B71" s="57">
        <v>3</v>
      </c>
      <c r="C71" s="57">
        <v>39378</v>
      </c>
      <c r="D71" s="57">
        <v>30297</v>
      </c>
      <c r="E71" s="52">
        <v>0.76900000000000002</v>
      </c>
      <c r="F71" s="57">
        <v>39378</v>
      </c>
      <c r="G71" s="57">
        <v>30589</v>
      </c>
      <c r="H71" s="52">
        <v>0.77700000000000002</v>
      </c>
      <c r="I71" s="57">
        <v>39378</v>
      </c>
      <c r="J71" s="57">
        <v>30589</v>
      </c>
      <c r="K71" s="52">
        <f t="shared" si="12"/>
        <v>0.77680430697343694</v>
      </c>
    </row>
    <row r="72" spans="1:16" x14ac:dyDescent="0.15">
      <c r="A72" s="128" t="s">
        <v>121</v>
      </c>
      <c r="B72" s="58">
        <v>1</v>
      </c>
      <c r="C72" s="57">
        <v>36184</v>
      </c>
      <c r="D72" s="57">
        <v>35979</v>
      </c>
      <c r="E72" s="52">
        <v>0.99439999999999995</v>
      </c>
      <c r="F72" s="58">
        <v>36184</v>
      </c>
      <c r="G72" s="58">
        <v>35984</v>
      </c>
      <c r="H72" s="52">
        <v>0.99450000000000005</v>
      </c>
      <c r="I72" s="57">
        <v>36184</v>
      </c>
      <c r="J72" s="57">
        <v>35984</v>
      </c>
      <c r="K72" s="52">
        <f t="shared" si="12"/>
        <v>0.99447269511386249</v>
      </c>
    </row>
    <row r="73" spans="1:16" x14ac:dyDescent="0.15">
      <c r="A73" s="129"/>
      <c r="B73" s="58">
        <v>2</v>
      </c>
      <c r="C73" s="57">
        <v>35218</v>
      </c>
      <c r="D73" s="57">
        <v>35050</v>
      </c>
      <c r="E73" s="52">
        <v>0.99519999999999997</v>
      </c>
      <c r="F73" s="57">
        <v>35218</v>
      </c>
      <c r="G73" s="57">
        <v>35055</v>
      </c>
      <c r="H73" s="52">
        <v>0.99539999999999995</v>
      </c>
      <c r="I73" s="57">
        <v>35218</v>
      </c>
      <c r="J73" s="57">
        <v>35055</v>
      </c>
      <c r="K73" s="52">
        <f t="shared" si="12"/>
        <v>0.99537168493384065</v>
      </c>
    </row>
    <row r="74" spans="1:16" x14ac:dyDescent="0.15">
      <c r="A74" s="130"/>
      <c r="B74" s="58">
        <v>3</v>
      </c>
      <c r="C74" s="57">
        <v>34530</v>
      </c>
      <c r="D74" s="57">
        <v>34408</v>
      </c>
      <c r="E74" s="52">
        <v>0.99650000000000005</v>
      </c>
      <c r="F74" s="57">
        <v>34530</v>
      </c>
      <c r="G74" s="57">
        <v>34413</v>
      </c>
      <c r="H74" s="52">
        <v>0.99660000000000004</v>
      </c>
      <c r="I74" s="57">
        <v>34530</v>
      </c>
      <c r="J74" s="57">
        <v>34413</v>
      </c>
      <c r="K74" s="52">
        <f t="shared" si="12"/>
        <v>0.99661164205039099</v>
      </c>
    </row>
    <row r="79" spans="1:16" x14ac:dyDescent="0.15">
      <c r="A79" s="53" t="s">
        <v>0</v>
      </c>
      <c r="B79" s="119" t="s">
        <v>106</v>
      </c>
      <c r="C79" s="119"/>
      <c r="D79" s="119"/>
      <c r="E79" s="119"/>
      <c r="F79" s="119"/>
      <c r="G79" s="119" t="s">
        <v>107</v>
      </c>
      <c r="H79" s="119"/>
      <c r="I79" s="119"/>
      <c r="J79" s="119"/>
      <c r="K79" s="119"/>
      <c r="L79" s="119" t="s">
        <v>122</v>
      </c>
      <c r="M79" s="119"/>
      <c r="N79" s="119"/>
      <c r="O79" s="119"/>
      <c r="P79" s="119"/>
    </row>
    <row r="80" spans="1:16" x14ac:dyDescent="0.15">
      <c r="A80" s="53"/>
      <c r="B80" s="54" t="s">
        <v>64</v>
      </c>
      <c r="C80" s="53" t="s">
        <v>65</v>
      </c>
      <c r="D80" s="53" t="s">
        <v>66</v>
      </c>
      <c r="E80" s="53" t="s">
        <v>58</v>
      </c>
      <c r="F80" s="53" t="s">
        <v>59</v>
      </c>
      <c r="G80" s="54" t="s">
        <v>64</v>
      </c>
      <c r="H80" s="53" t="s">
        <v>65</v>
      </c>
      <c r="I80" s="53" t="s">
        <v>66</v>
      </c>
      <c r="J80" s="53" t="s">
        <v>58</v>
      </c>
      <c r="K80" s="53" t="s">
        <v>59</v>
      </c>
      <c r="L80" s="54" t="s">
        <v>64</v>
      </c>
      <c r="M80" s="53" t="s">
        <v>65</v>
      </c>
      <c r="N80" s="53" t="s">
        <v>66</v>
      </c>
      <c r="O80" s="53" t="s">
        <v>58</v>
      </c>
      <c r="P80" s="53" t="s">
        <v>59</v>
      </c>
    </row>
    <row r="81" spans="1:17" x14ac:dyDescent="0.15">
      <c r="A81" s="53" t="s">
        <v>7</v>
      </c>
      <c r="B81" s="53">
        <v>16</v>
      </c>
      <c r="C81" s="53">
        <v>168</v>
      </c>
      <c r="D81" s="53">
        <v>212</v>
      </c>
      <c r="E81" s="38">
        <f>B81/D81</f>
        <v>7.5471698113207544E-2</v>
      </c>
      <c r="F81" s="38">
        <f>C81/D81</f>
        <v>0.79245283018867929</v>
      </c>
      <c r="G81" s="53">
        <v>20</v>
      </c>
      <c r="H81" s="53">
        <v>155</v>
      </c>
      <c r="I81" s="53">
        <v>202</v>
      </c>
      <c r="J81" s="53">
        <f>G81/I81</f>
        <v>9.9009900990099015E-2</v>
      </c>
      <c r="K81" s="53">
        <f>H81/I81</f>
        <v>0.76732673267326734</v>
      </c>
      <c r="L81" s="53">
        <v>17</v>
      </c>
      <c r="M81" s="53">
        <v>155</v>
      </c>
      <c r="N81" s="53">
        <v>199</v>
      </c>
      <c r="O81" s="53">
        <f>L81/N81</f>
        <v>8.5427135678391955E-2</v>
      </c>
      <c r="P81" s="53">
        <f>M81/N81</f>
        <v>0.77889447236180909</v>
      </c>
      <c r="Q81">
        <f>(G81-L81)/G81</f>
        <v>0.15</v>
      </c>
    </row>
    <row r="82" spans="1:17" x14ac:dyDescent="0.15">
      <c r="A82" s="53" t="s">
        <v>9</v>
      </c>
      <c r="B82" s="53">
        <v>69</v>
      </c>
      <c r="C82" s="53">
        <v>809</v>
      </c>
      <c r="D82" s="53">
        <v>924</v>
      </c>
      <c r="E82" s="38">
        <f t="shared" ref="E82:E92" si="13">B82/D82</f>
        <v>7.4675324675324672E-2</v>
      </c>
      <c r="F82" s="38">
        <f t="shared" ref="F82:F92" si="14">C82/D82</f>
        <v>0.87554112554112551</v>
      </c>
      <c r="G82" s="53">
        <v>106</v>
      </c>
      <c r="H82" s="53">
        <v>821</v>
      </c>
      <c r="I82" s="53">
        <v>972</v>
      </c>
      <c r="J82" s="53">
        <f>G82/I82</f>
        <v>0.10905349794238683</v>
      </c>
      <c r="K82" s="53">
        <f>H82/I82</f>
        <v>0.84465020576131689</v>
      </c>
      <c r="L82" s="54">
        <v>76</v>
      </c>
      <c r="M82" s="54">
        <v>861</v>
      </c>
      <c r="N82" s="54">
        <v>984</v>
      </c>
      <c r="O82" s="53">
        <f>L82/N82</f>
        <v>7.7235772357723581E-2</v>
      </c>
      <c r="P82" s="53">
        <f>M82/N82</f>
        <v>0.875</v>
      </c>
      <c r="Q82">
        <f t="shared" ref="Q82:Q92" si="15">(G82-L82)/G82</f>
        <v>0.28301886792452829</v>
      </c>
    </row>
    <row r="83" spans="1:17" x14ac:dyDescent="0.15">
      <c r="A83" s="53" t="s">
        <v>11</v>
      </c>
      <c r="B83" s="53">
        <v>250</v>
      </c>
      <c r="C83" s="53">
        <v>2822</v>
      </c>
      <c r="D83" s="53">
        <v>3229</v>
      </c>
      <c r="E83" s="38">
        <f t="shared" si="13"/>
        <v>7.7423350882626196E-2</v>
      </c>
      <c r="F83" s="38">
        <f t="shared" si="14"/>
        <v>0.87395478476308452</v>
      </c>
      <c r="G83" s="53">
        <v>289</v>
      </c>
      <c r="H83" s="53">
        <v>2555</v>
      </c>
      <c r="I83" s="53">
        <v>2992</v>
      </c>
      <c r="J83" s="53">
        <f t="shared" ref="J83:J92" si="16">G83/I83</f>
        <v>9.6590909090909088E-2</v>
      </c>
      <c r="K83" s="53">
        <f t="shared" ref="K83:K92" si="17">H83/I83</f>
        <v>0.85394385026737973</v>
      </c>
      <c r="L83" s="54">
        <v>265</v>
      </c>
      <c r="M83" s="54">
        <v>2656</v>
      </c>
      <c r="N83" s="54">
        <v>3071</v>
      </c>
      <c r="O83" s="53">
        <f>L83/N83</f>
        <v>8.6291110387495928E-2</v>
      </c>
      <c r="P83" s="53">
        <f>M83/N83</f>
        <v>0.86486486486486491</v>
      </c>
      <c r="Q83">
        <f t="shared" si="15"/>
        <v>8.3044982698961933E-2</v>
      </c>
    </row>
    <row r="84" spans="1:17" x14ac:dyDescent="0.15">
      <c r="A84" s="53" t="s">
        <v>13</v>
      </c>
      <c r="B84" s="53">
        <v>222</v>
      </c>
      <c r="C84" s="53">
        <v>5128</v>
      </c>
      <c r="D84" s="53">
        <v>5494</v>
      </c>
      <c r="E84" s="38">
        <f t="shared" si="13"/>
        <v>4.0407717510010918E-2</v>
      </c>
      <c r="F84" s="38">
        <f t="shared" si="14"/>
        <v>0.9333818711321441</v>
      </c>
      <c r="G84" s="53">
        <v>367</v>
      </c>
      <c r="H84" s="53">
        <v>4708</v>
      </c>
      <c r="I84" s="53">
        <v>5207</v>
      </c>
      <c r="J84" s="53">
        <f t="shared" si="16"/>
        <v>7.0482043403111191E-2</v>
      </c>
      <c r="K84" s="53">
        <f t="shared" si="17"/>
        <v>0.90416746687151905</v>
      </c>
      <c r="L84" s="53">
        <v>258</v>
      </c>
      <c r="M84" s="53">
        <v>4944</v>
      </c>
      <c r="N84" s="53">
        <v>5338</v>
      </c>
      <c r="O84" s="56">
        <f t="shared" ref="O84:O92" si="18">L84/N84</f>
        <v>4.8332708879730235E-2</v>
      </c>
      <c r="P84" s="56">
        <f t="shared" ref="P84:P92" si="19">M84/N84</f>
        <v>0.92618958411390029</v>
      </c>
      <c r="Q84">
        <f t="shared" si="15"/>
        <v>0.29700272479564033</v>
      </c>
    </row>
    <row r="85" spans="1:17" x14ac:dyDescent="0.15">
      <c r="A85" s="53" t="s">
        <v>15</v>
      </c>
      <c r="B85" s="53">
        <v>531</v>
      </c>
      <c r="C85" s="53">
        <v>11152</v>
      </c>
      <c r="D85" s="53">
        <v>11932</v>
      </c>
      <c r="E85" s="38">
        <f t="shared" si="13"/>
        <v>4.4502179014415021E-2</v>
      </c>
      <c r="F85" s="38">
        <f t="shared" si="14"/>
        <v>0.93462956754944682</v>
      </c>
      <c r="G85" s="53">
        <v>703</v>
      </c>
      <c r="H85" s="53">
        <v>9981</v>
      </c>
      <c r="I85" s="53">
        <v>10920</v>
      </c>
      <c r="J85" s="53">
        <f t="shared" si="16"/>
        <v>6.4377289377289371E-2</v>
      </c>
      <c r="K85" s="53">
        <f t="shared" si="17"/>
        <v>0.91401098901098898</v>
      </c>
      <c r="L85" s="53">
        <v>566</v>
      </c>
      <c r="M85" s="53">
        <v>9714</v>
      </c>
      <c r="N85" s="53">
        <v>10510</v>
      </c>
      <c r="O85" s="56">
        <f t="shared" si="18"/>
        <v>5.38534728829686E-2</v>
      </c>
      <c r="P85" s="56">
        <f t="shared" si="19"/>
        <v>0.92426260704091345</v>
      </c>
      <c r="Q85">
        <f t="shared" si="15"/>
        <v>0.19487908961593173</v>
      </c>
    </row>
    <row r="86" spans="1:17" x14ac:dyDescent="0.15">
      <c r="A86" s="53" t="s">
        <v>17</v>
      </c>
      <c r="B86" s="53">
        <v>863</v>
      </c>
      <c r="C86" s="53">
        <v>33660</v>
      </c>
      <c r="D86" s="53">
        <v>34843</v>
      </c>
      <c r="E86" s="38">
        <f t="shared" si="13"/>
        <v>2.4768246132652182E-2</v>
      </c>
      <c r="F86" s="38">
        <f t="shared" si="14"/>
        <v>0.96604769968142812</v>
      </c>
      <c r="G86" s="53">
        <v>974</v>
      </c>
      <c r="H86" s="53">
        <v>29902</v>
      </c>
      <c r="I86" s="53">
        <v>31168</v>
      </c>
      <c r="J86" s="53">
        <f t="shared" si="16"/>
        <v>3.125E-2</v>
      </c>
      <c r="K86" s="53">
        <f t="shared" si="17"/>
        <v>0.95938141683778233</v>
      </c>
      <c r="L86" s="53">
        <v>960</v>
      </c>
      <c r="M86" s="53">
        <v>31061</v>
      </c>
      <c r="N86" s="53">
        <v>32317</v>
      </c>
      <c r="O86" s="56">
        <f t="shared" si="18"/>
        <v>2.970572763560974E-2</v>
      </c>
      <c r="P86" s="56">
        <f t="shared" si="19"/>
        <v>0.96113500634341054</v>
      </c>
      <c r="Q86">
        <f t="shared" si="15"/>
        <v>1.4373716632443531E-2</v>
      </c>
    </row>
    <row r="87" spans="1:17" x14ac:dyDescent="0.15">
      <c r="A87" s="53" t="s">
        <v>19</v>
      </c>
      <c r="B87" s="53">
        <v>1291</v>
      </c>
      <c r="C87" s="53">
        <v>42415</v>
      </c>
      <c r="D87" s="53">
        <v>44468</v>
      </c>
      <c r="E87" s="38">
        <f t="shared" si="13"/>
        <v>2.9032112980120536E-2</v>
      </c>
      <c r="F87" s="38">
        <f t="shared" si="14"/>
        <v>0.95383196905640011</v>
      </c>
      <c r="G87" s="53">
        <v>2274</v>
      </c>
      <c r="H87" s="53">
        <v>39608</v>
      </c>
      <c r="I87" s="53">
        <v>42576</v>
      </c>
      <c r="J87" s="53">
        <f t="shared" si="16"/>
        <v>5.3410372040586247E-2</v>
      </c>
      <c r="K87" s="53">
        <f t="shared" si="17"/>
        <v>0.93028936490041336</v>
      </c>
      <c r="L87" s="53">
        <v>1404</v>
      </c>
      <c r="M87" s="53">
        <v>38127</v>
      </c>
      <c r="N87" s="53">
        <v>40181</v>
      </c>
      <c r="O87" s="56">
        <f t="shared" si="18"/>
        <v>3.4941887956994599E-2</v>
      </c>
      <c r="P87" s="56">
        <f t="shared" si="19"/>
        <v>0.94888131206291526</v>
      </c>
      <c r="Q87">
        <f t="shared" si="15"/>
        <v>0.38258575197889183</v>
      </c>
    </row>
    <row r="88" spans="1:17" x14ac:dyDescent="0.15">
      <c r="A88" s="53" t="s">
        <v>21</v>
      </c>
      <c r="B88" s="53">
        <v>8</v>
      </c>
      <c r="C88" s="53">
        <v>104</v>
      </c>
      <c r="D88" s="53">
        <v>118</v>
      </c>
      <c r="E88" s="38">
        <f t="shared" si="13"/>
        <v>6.7796610169491525E-2</v>
      </c>
      <c r="F88" s="38">
        <f t="shared" si="14"/>
        <v>0.88135593220338981</v>
      </c>
      <c r="G88" s="53">
        <v>12</v>
      </c>
      <c r="H88" s="53">
        <v>97</v>
      </c>
      <c r="I88" s="53">
        <v>114</v>
      </c>
      <c r="J88" s="53">
        <f t="shared" si="16"/>
        <v>0.10526315789473684</v>
      </c>
      <c r="K88" s="53">
        <f t="shared" si="17"/>
        <v>0.85087719298245612</v>
      </c>
      <c r="L88" s="53">
        <v>11</v>
      </c>
      <c r="M88" s="53">
        <v>97</v>
      </c>
      <c r="N88" s="53">
        <v>113</v>
      </c>
      <c r="O88" s="56">
        <f t="shared" si="18"/>
        <v>9.7345132743362831E-2</v>
      </c>
      <c r="P88" s="56">
        <f t="shared" si="19"/>
        <v>0.8584070796460177</v>
      </c>
      <c r="Q88">
        <f t="shared" si="15"/>
        <v>8.3333333333333329E-2</v>
      </c>
    </row>
    <row r="89" spans="1:17" x14ac:dyDescent="0.15">
      <c r="A89" s="53" t="s">
        <v>23</v>
      </c>
      <c r="B89" s="53">
        <v>175</v>
      </c>
      <c r="C89" s="53">
        <v>1643</v>
      </c>
      <c r="D89" s="53">
        <v>1898</v>
      </c>
      <c r="E89" s="38">
        <f t="shared" si="13"/>
        <v>9.2202318229715488E-2</v>
      </c>
      <c r="F89" s="38">
        <f t="shared" si="14"/>
        <v>0.8656480505795574</v>
      </c>
      <c r="G89" s="53">
        <v>227</v>
      </c>
      <c r="H89" s="53">
        <v>1481</v>
      </c>
      <c r="I89" s="53">
        <v>1782</v>
      </c>
      <c r="J89" s="53">
        <f t="shared" si="16"/>
        <v>0.12738496071829405</v>
      </c>
      <c r="K89" s="53">
        <f t="shared" si="17"/>
        <v>0.8310886644219978</v>
      </c>
      <c r="L89" s="53">
        <v>198</v>
      </c>
      <c r="M89" s="53">
        <v>1475</v>
      </c>
      <c r="N89" s="53">
        <v>1744</v>
      </c>
      <c r="O89" s="56">
        <f t="shared" si="18"/>
        <v>0.11353211009174312</v>
      </c>
      <c r="P89" s="56">
        <f t="shared" si="19"/>
        <v>0.84575688073394495</v>
      </c>
      <c r="Q89">
        <f t="shared" si="15"/>
        <v>0.1277533039647577</v>
      </c>
    </row>
    <row r="90" spans="1:17" x14ac:dyDescent="0.15">
      <c r="A90" s="53" t="s">
        <v>24</v>
      </c>
      <c r="B90" s="53">
        <v>269</v>
      </c>
      <c r="C90" s="53">
        <v>3289</v>
      </c>
      <c r="D90" s="53">
        <v>3686</v>
      </c>
      <c r="E90" s="38">
        <f t="shared" si="13"/>
        <v>7.2978838849701577E-2</v>
      </c>
      <c r="F90" s="38">
        <f t="shared" si="14"/>
        <v>0.89229517091698318</v>
      </c>
      <c r="G90" s="53">
        <v>333</v>
      </c>
      <c r="H90" s="53">
        <v>3053</v>
      </c>
      <c r="I90" s="53">
        <v>3506</v>
      </c>
      <c r="J90" s="53">
        <f t="shared" si="16"/>
        <v>9.4980034227039364E-2</v>
      </c>
      <c r="K90" s="53">
        <f t="shared" si="17"/>
        <v>0.87079292641186534</v>
      </c>
      <c r="L90" s="53">
        <v>295</v>
      </c>
      <c r="M90" s="53">
        <v>3050</v>
      </c>
      <c r="N90" s="53">
        <v>3463</v>
      </c>
      <c r="O90" s="56">
        <f t="shared" si="18"/>
        <v>8.5186254692463187E-2</v>
      </c>
      <c r="P90" s="56">
        <f t="shared" si="19"/>
        <v>0.88073924343055154</v>
      </c>
      <c r="Q90">
        <f t="shared" si="15"/>
        <v>0.11411411411411411</v>
      </c>
    </row>
    <row r="91" spans="1:17" x14ac:dyDescent="0.15">
      <c r="A91" s="53" t="s">
        <v>25</v>
      </c>
      <c r="B91" s="53">
        <v>104</v>
      </c>
      <c r="C91" s="53">
        <v>1876</v>
      </c>
      <c r="D91" s="53">
        <v>2021</v>
      </c>
      <c r="E91" s="38">
        <f t="shared" si="13"/>
        <v>5.1459673428995545E-2</v>
      </c>
      <c r="F91" s="38">
        <f t="shared" si="14"/>
        <v>0.92825333993072734</v>
      </c>
      <c r="G91" s="53">
        <v>167</v>
      </c>
      <c r="H91" s="53">
        <v>1758</v>
      </c>
      <c r="I91" s="53">
        <v>1964</v>
      </c>
      <c r="J91" s="53">
        <f t="shared" si="16"/>
        <v>8.503054989816701E-2</v>
      </c>
      <c r="K91" s="53">
        <f t="shared" si="17"/>
        <v>0.89511201629327897</v>
      </c>
      <c r="L91" s="53">
        <v>113</v>
      </c>
      <c r="M91" s="53">
        <v>1809</v>
      </c>
      <c r="N91" s="53">
        <v>1960</v>
      </c>
      <c r="O91" s="56">
        <f t="shared" si="18"/>
        <v>5.7653061224489793E-2</v>
      </c>
      <c r="P91" s="56">
        <f t="shared" si="19"/>
        <v>0.92295918367346941</v>
      </c>
      <c r="Q91">
        <f t="shared" si="15"/>
        <v>0.32335329341317365</v>
      </c>
    </row>
    <row r="92" spans="1:17" x14ac:dyDescent="0.15">
      <c r="A92" s="53" t="s">
        <v>27</v>
      </c>
      <c r="B92" s="53">
        <v>138</v>
      </c>
      <c r="C92" s="53">
        <v>3134</v>
      </c>
      <c r="D92" s="53">
        <v>3344</v>
      </c>
      <c r="E92" s="38">
        <f t="shared" si="13"/>
        <v>4.1267942583732058E-2</v>
      </c>
      <c r="F92" s="38">
        <f t="shared" si="14"/>
        <v>0.93720095693779903</v>
      </c>
      <c r="G92" s="53">
        <v>213</v>
      </c>
      <c r="H92" s="53">
        <v>2972</v>
      </c>
      <c r="I92" s="53">
        <v>3254</v>
      </c>
      <c r="J92" s="53">
        <f t="shared" si="16"/>
        <v>6.5457897971727103E-2</v>
      </c>
      <c r="K92" s="53">
        <f t="shared" si="17"/>
        <v>0.91333743085433317</v>
      </c>
      <c r="L92" s="53">
        <v>139</v>
      </c>
      <c r="M92" s="53">
        <v>2971</v>
      </c>
      <c r="N92" s="53">
        <v>3179</v>
      </c>
      <c r="O92" s="56">
        <f t="shared" si="18"/>
        <v>4.3724441648317083E-2</v>
      </c>
      <c r="P92" s="56">
        <f t="shared" si="19"/>
        <v>0.93457061969172694</v>
      </c>
      <c r="Q92">
        <f t="shared" si="15"/>
        <v>0.34741784037558687</v>
      </c>
    </row>
    <row r="93" spans="1:17" x14ac:dyDescent="0.15">
      <c r="Q93">
        <f>AVERAGE(Q81:Q92)</f>
        <v>0.20007308490394696</v>
      </c>
    </row>
    <row r="96" spans="1:17" x14ac:dyDescent="0.15">
      <c r="A96" s="121" t="s">
        <v>0</v>
      </c>
      <c r="B96" s="121" t="s">
        <v>1</v>
      </c>
      <c r="C96" s="121" t="s">
        <v>4</v>
      </c>
      <c r="D96" s="123" t="s">
        <v>101</v>
      </c>
      <c r="E96" s="124"/>
      <c r="F96" s="123" t="s">
        <v>102</v>
      </c>
      <c r="G96" s="124"/>
      <c r="H96" s="118" t="s">
        <v>123</v>
      </c>
      <c r="I96" s="118"/>
    </row>
    <row r="97" spans="1:9" x14ac:dyDescent="0.15">
      <c r="A97" s="122"/>
      <c r="B97" s="122"/>
      <c r="C97" s="122"/>
      <c r="D97" s="53" t="s">
        <v>5</v>
      </c>
      <c r="E97" s="53" t="s">
        <v>6</v>
      </c>
      <c r="F97" s="53" t="s">
        <v>5</v>
      </c>
      <c r="G97" s="53" t="s">
        <v>6</v>
      </c>
      <c r="H97" s="53" t="s">
        <v>5</v>
      </c>
      <c r="I97" s="53" t="s">
        <v>6</v>
      </c>
    </row>
    <row r="98" spans="1:9" x14ac:dyDescent="0.15">
      <c r="A98" s="53" t="s">
        <v>7</v>
      </c>
      <c r="B98" s="53" t="s">
        <v>8</v>
      </c>
      <c r="C98" s="53">
        <v>599</v>
      </c>
      <c r="D98" s="53">
        <v>521</v>
      </c>
      <c r="E98" s="47">
        <f>D98/C98</f>
        <v>0.86978297161936557</v>
      </c>
      <c r="F98" s="4">
        <v>521</v>
      </c>
      <c r="G98" s="47">
        <f>F98/C98</f>
        <v>0.86978297161936557</v>
      </c>
      <c r="H98" s="53">
        <v>521</v>
      </c>
      <c r="I98" s="53">
        <f>H98/C98</f>
        <v>0.86978297161936557</v>
      </c>
    </row>
    <row r="99" spans="1:9" x14ac:dyDescent="0.15">
      <c r="A99" s="53" t="s">
        <v>9</v>
      </c>
      <c r="B99" s="53" t="s">
        <v>10</v>
      </c>
      <c r="C99" s="53">
        <v>1013</v>
      </c>
      <c r="D99" s="53">
        <v>663</v>
      </c>
      <c r="E99" s="47">
        <f t="shared" ref="E99:E108" si="20">D99/C99</f>
        <v>0.65449160908193482</v>
      </c>
      <c r="F99" s="4">
        <v>663</v>
      </c>
      <c r="G99" s="47">
        <f t="shared" ref="G99:G109" si="21">F99/C99</f>
        <v>0.65449160908193482</v>
      </c>
      <c r="H99" s="53">
        <v>663</v>
      </c>
      <c r="I99" s="56">
        <f t="shared" ref="I99:I109" si="22">H99/C99</f>
        <v>0.65449160908193482</v>
      </c>
    </row>
    <row r="100" spans="1:9" x14ac:dyDescent="0.15">
      <c r="A100" s="53" t="s">
        <v>11</v>
      </c>
      <c r="B100" s="53" t="s">
        <v>12</v>
      </c>
      <c r="C100" s="53">
        <v>1434</v>
      </c>
      <c r="D100" s="4">
        <v>928</v>
      </c>
      <c r="E100" s="47">
        <f t="shared" si="20"/>
        <v>0.64714086471408649</v>
      </c>
      <c r="F100" s="4">
        <v>928</v>
      </c>
      <c r="G100" s="47">
        <f t="shared" si="21"/>
        <v>0.64714086471408649</v>
      </c>
      <c r="H100" s="53">
        <v>928</v>
      </c>
      <c r="I100" s="56">
        <f t="shared" si="22"/>
        <v>0.64714086471408649</v>
      </c>
    </row>
    <row r="101" spans="1:9" x14ac:dyDescent="0.15">
      <c r="A101" s="53" t="s">
        <v>13</v>
      </c>
      <c r="B101" s="53" t="s">
        <v>14</v>
      </c>
      <c r="C101" s="53">
        <v>1615</v>
      </c>
      <c r="D101" s="53">
        <v>1549</v>
      </c>
      <c r="E101" s="47">
        <f t="shared" si="20"/>
        <v>0.95913312693498454</v>
      </c>
      <c r="F101" s="4">
        <v>1549</v>
      </c>
      <c r="G101" s="47">
        <f t="shared" si="21"/>
        <v>0.95913312693498454</v>
      </c>
      <c r="H101" s="53">
        <v>1549</v>
      </c>
      <c r="I101" s="56">
        <f t="shared" si="22"/>
        <v>0.95913312693498454</v>
      </c>
    </row>
    <row r="102" spans="1:9" x14ac:dyDescent="0.15">
      <c r="A102" s="53" t="s">
        <v>15</v>
      </c>
      <c r="B102" s="53" t="s">
        <v>16</v>
      </c>
      <c r="C102" s="53">
        <v>2432</v>
      </c>
      <c r="D102" s="53">
        <v>2304</v>
      </c>
      <c r="E102" s="47">
        <f t="shared" si="20"/>
        <v>0.94736842105263153</v>
      </c>
      <c r="F102" s="4">
        <v>2304</v>
      </c>
      <c r="G102" s="47">
        <f t="shared" si="21"/>
        <v>0.94736842105263153</v>
      </c>
      <c r="H102" s="53">
        <v>2304</v>
      </c>
      <c r="I102" s="56">
        <f t="shared" si="22"/>
        <v>0.94736842105263153</v>
      </c>
    </row>
    <row r="103" spans="1:9" x14ac:dyDescent="0.15">
      <c r="A103" s="53" t="s">
        <v>17</v>
      </c>
      <c r="B103" s="53" t="s">
        <v>18</v>
      </c>
      <c r="C103" s="53">
        <v>2759</v>
      </c>
      <c r="D103" s="53">
        <v>2410</v>
      </c>
      <c r="E103" s="47">
        <f t="shared" si="20"/>
        <v>0.87350489307720192</v>
      </c>
      <c r="F103" s="4">
        <v>2410</v>
      </c>
      <c r="G103" s="47">
        <f t="shared" si="21"/>
        <v>0.87350489307720192</v>
      </c>
      <c r="H103" s="53">
        <v>2410</v>
      </c>
      <c r="I103" s="56">
        <f t="shared" si="22"/>
        <v>0.87350489307720192</v>
      </c>
    </row>
    <row r="104" spans="1:9" x14ac:dyDescent="0.15">
      <c r="A104" s="53" t="s">
        <v>19</v>
      </c>
      <c r="B104" s="7" t="s">
        <v>20</v>
      </c>
      <c r="C104" s="53">
        <v>2740</v>
      </c>
      <c r="D104" s="4">
        <v>2112</v>
      </c>
      <c r="E104" s="47">
        <f t="shared" si="20"/>
        <v>0.77080291970802917</v>
      </c>
      <c r="F104" s="8">
        <v>2109</v>
      </c>
      <c r="G104" s="47">
        <f t="shared" si="21"/>
        <v>0.76970802919708026</v>
      </c>
      <c r="H104" s="53">
        <v>2112</v>
      </c>
      <c r="I104" s="56">
        <f t="shared" si="22"/>
        <v>0.77080291970802917</v>
      </c>
    </row>
    <row r="105" spans="1:9" x14ac:dyDescent="0.15">
      <c r="A105" s="53" t="s">
        <v>21</v>
      </c>
      <c r="B105" s="53" t="s">
        <v>22</v>
      </c>
      <c r="C105" s="53">
        <v>691</v>
      </c>
      <c r="D105" s="53">
        <v>664</v>
      </c>
      <c r="E105" s="47">
        <f t="shared" si="20"/>
        <v>0.96092619392185241</v>
      </c>
      <c r="F105" s="4">
        <v>664</v>
      </c>
      <c r="G105" s="47">
        <f t="shared" si="21"/>
        <v>0.96092619392185241</v>
      </c>
      <c r="H105" s="53">
        <v>664</v>
      </c>
      <c r="I105" s="56">
        <f t="shared" si="22"/>
        <v>0.96092619392185241</v>
      </c>
    </row>
    <row r="106" spans="1:9" x14ac:dyDescent="0.15">
      <c r="A106" s="53" t="s">
        <v>23</v>
      </c>
      <c r="B106" s="53" t="s">
        <v>22</v>
      </c>
      <c r="C106" s="53">
        <v>1063</v>
      </c>
      <c r="D106" s="53">
        <v>808</v>
      </c>
      <c r="E106" s="47">
        <f t="shared" si="20"/>
        <v>0.76011288805268107</v>
      </c>
      <c r="F106" s="4">
        <v>808</v>
      </c>
      <c r="G106" s="47">
        <f t="shared" si="21"/>
        <v>0.76011288805268107</v>
      </c>
      <c r="H106" s="53">
        <v>808</v>
      </c>
      <c r="I106" s="56">
        <f t="shared" si="22"/>
        <v>0.76011288805268107</v>
      </c>
    </row>
    <row r="107" spans="1:9" x14ac:dyDescent="0.15">
      <c r="A107" s="53" t="s">
        <v>24</v>
      </c>
      <c r="B107" s="53" t="s">
        <v>22</v>
      </c>
      <c r="C107" s="53">
        <v>1128</v>
      </c>
      <c r="D107" s="53">
        <v>968</v>
      </c>
      <c r="E107" s="47">
        <f t="shared" si="20"/>
        <v>0.85815602836879434</v>
      </c>
      <c r="F107" s="4">
        <v>968</v>
      </c>
      <c r="G107" s="47">
        <f t="shared" si="21"/>
        <v>0.85815602836879434</v>
      </c>
      <c r="H107" s="53">
        <v>968</v>
      </c>
      <c r="I107" s="56">
        <f t="shared" si="22"/>
        <v>0.85815602836879434</v>
      </c>
    </row>
    <row r="108" spans="1:9" x14ac:dyDescent="0.15">
      <c r="A108" s="53" t="s">
        <v>25</v>
      </c>
      <c r="B108" s="53" t="s">
        <v>26</v>
      </c>
      <c r="C108" s="53">
        <v>1276</v>
      </c>
      <c r="D108" s="53">
        <v>1015</v>
      </c>
      <c r="E108" s="47">
        <f t="shared" si="20"/>
        <v>0.79545454545454541</v>
      </c>
      <c r="F108" s="4">
        <v>1015</v>
      </c>
      <c r="G108" s="47">
        <f t="shared" si="21"/>
        <v>0.79545454545454541</v>
      </c>
      <c r="H108" s="53">
        <v>1015</v>
      </c>
      <c r="I108" s="56">
        <f t="shared" si="22"/>
        <v>0.79545454545454541</v>
      </c>
    </row>
    <row r="109" spans="1:9" x14ac:dyDescent="0.15">
      <c r="A109" s="53" t="s">
        <v>27</v>
      </c>
      <c r="B109" s="53" t="s">
        <v>26</v>
      </c>
      <c r="C109" s="53">
        <v>1104</v>
      </c>
      <c r="D109" s="53">
        <v>1045</v>
      </c>
      <c r="E109" s="47">
        <f>D109/C109</f>
        <v>0.94655797101449279</v>
      </c>
      <c r="F109" s="4">
        <v>1045</v>
      </c>
      <c r="G109" s="47">
        <f t="shared" si="21"/>
        <v>0.94655797101449279</v>
      </c>
      <c r="H109" s="53">
        <v>1045</v>
      </c>
      <c r="I109" s="56">
        <f t="shared" si="22"/>
        <v>0.94655797101449279</v>
      </c>
    </row>
    <row r="124" spans="1:21" x14ac:dyDescent="0.15">
      <c r="A124" t="s">
        <v>126</v>
      </c>
      <c r="B124" t="s">
        <v>130</v>
      </c>
    </row>
    <row r="125" spans="1:21" x14ac:dyDescent="0.15">
      <c r="A125" s="61" t="s">
        <v>0</v>
      </c>
      <c r="B125" s="125" t="s">
        <v>63</v>
      </c>
      <c r="C125" s="126"/>
      <c r="D125" s="126"/>
      <c r="E125" s="126"/>
      <c r="F125" s="127"/>
      <c r="G125" s="125" t="s">
        <v>60</v>
      </c>
      <c r="H125" s="126"/>
      <c r="I125" s="126"/>
      <c r="J125" s="126"/>
      <c r="K125" s="127"/>
      <c r="L125" s="125" t="s">
        <v>61</v>
      </c>
      <c r="M125" s="126"/>
      <c r="N125" s="126"/>
      <c r="O125" s="126"/>
      <c r="P125" s="127"/>
      <c r="Q125" s="125" t="s">
        <v>62</v>
      </c>
      <c r="R125" s="126"/>
      <c r="S125" s="126"/>
      <c r="T125" s="126"/>
      <c r="U125" s="127"/>
    </row>
    <row r="126" spans="1:21" x14ac:dyDescent="0.15">
      <c r="A126" s="61"/>
      <c r="B126" s="62" t="s">
        <v>64</v>
      </c>
      <c r="C126" s="61" t="s">
        <v>65</v>
      </c>
      <c r="D126" s="61" t="s">
        <v>66</v>
      </c>
      <c r="E126" s="61" t="s">
        <v>58</v>
      </c>
      <c r="F126" s="61" t="s">
        <v>59</v>
      </c>
      <c r="G126" s="62" t="s">
        <v>64</v>
      </c>
      <c r="H126" s="61" t="s">
        <v>65</v>
      </c>
      <c r="I126" s="61" t="s">
        <v>66</v>
      </c>
      <c r="J126" s="61" t="s">
        <v>58</v>
      </c>
      <c r="K126" s="61" t="s">
        <v>59</v>
      </c>
      <c r="L126" s="62" t="s">
        <v>64</v>
      </c>
      <c r="M126" s="61" t="s">
        <v>65</v>
      </c>
      <c r="N126" s="61" t="s">
        <v>66</v>
      </c>
      <c r="O126" s="61" t="s">
        <v>58</v>
      </c>
      <c r="P126" s="61" t="s">
        <v>59</v>
      </c>
      <c r="Q126" s="62" t="s">
        <v>64</v>
      </c>
      <c r="R126" s="61" t="s">
        <v>65</v>
      </c>
      <c r="S126" s="61" t="s">
        <v>66</v>
      </c>
      <c r="T126" s="61" t="s">
        <v>58</v>
      </c>
      <c r="U126" s="61" t="s">
        <v>59</v>
      </c>
    </row>
    <row r="127" spans="1:21" x14ac:dyDescent="0.15">
      <c r="A127" s="61" t="s">
        <v>21</v>
      </c>
      <c r="B127" s="61">
        <v>198</v>
      </c>
      <c r="C127" s="61">
        <v>3164</v>
      </c>
      <c r="D127" s="61">
        <v>3476</v>
      </c>
      <c r="E127" s="65">
        <f>B127/D127</f>
        <v>5.6962025316455694E-2</v>
      </c>
      <c r="F127" s="65">
        <f>C127/D127</f>
        <v>0.91024165707710014</v>
      </c>
      <c r="G127" s="61">
        <v>212</v>
      </c>
      <c r="H127" s="61">
        <v>3173</v>
      </c>
      <c r="I127" s="61">
        <v>3499</v>
      </c>
      <c r="J127" s="61">
        <f>G127/I127</f>
        <v>6.058873963989711E-2</v>
      </c>
      <c r="K127" s="61">
        <f>H127/I127</f>
        <v>0.9068305230065733</v>
      </c>
      <c r="L127" s="61">
        <v>256</v>
      </c>
      <c r="M127" s="61">
        <v>3169</v>
      </c>
      <c r="N127" s="61">
        <v>3538</v>
      </c>
      <c r="O127" s="61">
        <f>L127/N127</f>
        <v>7.2357263990955337E-2</v>
      </c>
      <c r="P127" s="61">
        <f>M127/N127</f>
        <v>0.89570378745053703</v>
      </c>
      <c r="Q127" s="61">
        <v>263</v>
      </c>
      <c r="R127" s="61">
        <v>3177</v>
      </c>
      <c r="S127" s="61">
        <v>3552</v>
      </c>
      <c r="T127" s="61">
        <f>Q127/S127</f>
        <v>7.4042792792792786E-2</v>
      </c>
      <c r="U127" s="61">
        <f>R127/S127</f>
        <v>0.89442567567567566</v>
      </c>
    </row>
    <row r="128" spans="1:21" x14ac:dyDescent="0.15">
      <c r="A128" s="61" t="s">
        <v>23</v>
      </c>
      <c r="B128" s="61">
        <v>681</v>
      </c>
      <c r="C128" s="61">
        <v>10950</v>
      </c>
      <c r="D128" s="61">
        <v>11910</v>
      </c>
      <c r="E128" s="65">
        <f t="shared" ref="E128:E131" si="23">B128/D128</f>
        <v>5.7178841309823675E-2</v>
      </c>
      <c r="F128" s="65">
        <f t="shared" ref="F128:F131" si="24">C128/D128</f>
        <v>0.91939546599496225</v>
      </c>
      <c r="G128" s="61">
        <v>972</v>
      </c>
      <c r="H128" s="61">
        <v>10773</v>
      </c>
      <c r="I128" s="61">
        <v>12019</v>
      </c>
      <c r="J128" s="61">
        <f>G128/I128</f>
        <v>8.0871952741492642E-2</v>
      </c>
      <c r="K128" s="61">
        <f>H128/I128</f>
        <v>0.89633080955154343</v>
      </c>
      <c r="L128" s="61">
        <v>1288</v>
      </c>
      <c r="M128" s="61">
        <v>10453</v>
      </c>
      <c r="N128" s="61">
        <v>12008</v>
      </c>
      <c r="O128" s="65">
        <f t="shared" ref="O128:O131" si="25">L128/N128</f>
        <v>0.1072618254497002</v>
      </c>
      <c r="P128" s="65">
        <f t="shared" ref="P128:P131" si="26">M128/N128</f>
        <v>0.87050299800133246</v>
      </c>
      <c r="Q128" s="61">
        <v>2953</v>
      </c>
      <c r="R128" s="61">
        <v>10552</v>
      </c>
      <c r="S128" s="61">
        <v>13767</v>
      </c>
      <c r="T128" s="63">
        <f t="shared" ref="T128:T131" si="27">Q128/S128</f>
        <v>0.21449843829447229</v>
      </c>
      <c r="U128" s="63">
        <f t="shared" ref="U128:U131" si="28">R128/S128</f>
        <v>0.7664705455073727</v>
      </c>
    </row>
    <row r="129" spans="1:21" x14ac:dyDescent="0.15">
      <c r="A129" s="61" t="s">
        <v>24</v>
      </c>
      <c r="B129" s="61">
        <v>978</v>
      </c>
      <c r="C129" s="61">
        <v>16353</v>
      </c>
      <c r="D129" s="61">
        <v>17707</v>
      </c>
      <c r="E129" s="65">
        <f t="shared" si="23"/>
        <v>5.5232393968487038E-2</v>
      </c>
      <c r="F129" s="65">
        <f t="shared" si="24"/>
        <v>0.92353306601908847</v>
      </c>
      <c r="G129" s="61">
        <v>1093</v>
      </c>
      <c r="H129" s="61">
        <v>15648</v>
      </c>
      <c r="I129" s="61">
        <v>17100</v>
      </c>
      <c r="J129" s="61">
        <f t="shared" ref="J129:J131" si="29">G129/I129</f>
        <v>6.3918128654970763E-2</v>
      </c>
      <c r="K129" s="61">
        <f t="shared" ref="K129:K131" si="30">H129/I129</f>
        <v>0.91508771929824562</v>
      </c>
      <c r="L129" s="61">
        <v>1447</v>
      </c>
      <c r="M129" s="61">
        <v>15634</v>
      </c>
      <c r="N129" s="61">
        <v>17440</v>
      </c>
      <c r="O129" s="65">
        <f t="shared" si="25"/>
        <v>8.2970183486238538E-2</v>
      </c>
      <c r="P129" s="65">
        <f t="shared" si="26"/>
        <v>0.89644495412844039</v>
      </c>
      <c r="Q129" s="61">
        <v>3057</v>
      </c>
      <c r="R129" s="61">
        <v>15517</v>
      </c>
      <c r="S129" s="61">
        <v>18918</v>
      </c>
      <c r="T129" s="63">
        <f t="shared" si="27"/>
        <v>0.16159213447510307</v>
      </c>
      <c r="U129" s="63">
        <f t="shared" si="28"/>
        <v>0.82022412517179411</v>
      </c>
    </row>
    <row r="130" spans="1:21" x14ac:dyDescent="0.15">
      <c r="A130" s="61" t="s">
        <v>25</v>
      </c>
      <c r="B130" s="61">
        <v>190</v>
      </c>
      <c r="C130" s="61">
        <v>6764</v>
      </c>
      <c r="D130" s="61">
        <v>7046</v>
      </c>
      <c r="E130" s="65">
        <f t="shared" si="23"/>
        <v>2.6965654271927333E-2</v>
      </c>
      <c r="F130" s="65">
        <f t="shared" si="24"/>
        <v>0.95997729208061311</v>
      </c>
      <c r="G130" s="61">
        <v>243</v>
      </c>
      <c r="H130" s="61">
        <v>6536</v>
      </c>
      <c r="I130" s="61">
        <v>6869</v>
      </c>
      <c r="J130" s="61">
        <f t="shared" si="29"/>
        <v>3.5376328432086185E-2</v>
      </c>
      <c r="K130" s="61">
        <f t="shared" si="30"/>
        <v>0.95152132770417819</v>
      </c>
      <c r="L130" s="61">
        <v>397</v>
      </c>
      <c r="M130" s="61">
        <v>6532</v>
      </c>
      <c r="N130" s="61">
        <v>7019</v>
      </c>
      <c r="O130" s="65">
        <f t="shared" si="25"/>
        <v>5.656076364154438E-2</v>
      </c>
      <c r="P130" s="65">
        <f t="shared" si="26"/>
        <v>0.93061689699387373</v>
      </c>
      <c r="Q130" s="61">
        <v>1832</v>
      </c>
      <c r="R130" s="61">
        <v>6324</v>
      </c>
      <c r="S130" s="61">
        <v>8242</v>
      </c>
      <c r="T130" s="63">
        <f t="shared" si="27"/>
        <v>0.22227614656636738</v>
      </c>
      <c r="U130" s="63">
        <f t="shared" si="28"/>
        <v>0.76728949284154335</v>
      </c>
    </row>
    <row r="131" spans="1:21" x14ac:dyDescent="0.15">
      <c r="A131" s="61" t="s">
        <v>27</v>
      </c>
      <c r="B131" s="61">
        <v>257</v>
      </c>
      <c r="C131" s="61">
        <v>11030</v>
      </c>
      <c r="D131" s="61">
        <v>11414</v>
      </c>
      <c r="E131" s="65">
        <f t="shared" si="23"/>
        <v>2.25162081654109E-2</v>
      </c>
      <c r="F131" s="65">
        <f t="shared" si="24"/>
        <v>0.96635710530926933</v>
      </c>
      <c r="G131" s="61">
        <v>322</v>
      </c>
      <c r="H131" s="61">
        <v>10893</v>
      </c>
      <c r="I131" s="61">
        <v>11338</v>
      </c>
      <c r="J131" s="61">
        <f t="shared" si="29"/>
        <v>2.8400070559181513E-2</v>
      </c>
      <c r="K131" s="61">
        <f t="shared" si="30"/>
        <v>0.96075145528311867</v>
      </c>
      <c r="L131" s="61">
        <v>501</v>
      </c>
      <c r="M131" s="61">
        <v>12429</v>
      </c>
      <c r="N131" s="61">
        <v>13065</v>
      </c>
      <c r="O131" s="65">
        <f t="shared" si="25"/>
        <v>3.8346727898966704E-2</v>
      </c>
      <c r="P131" s="65">
        <f t="shared" si="26"/>
        <v>0.95132032146957524</v>
      </c>
      <c r="Q131" s="61">
        <v>2430</v>
      </c>
      <c r="R131" s="61">
        <v>12046</v>
      </c>
      <c r="S131" s="61">
        <v>14619</v>
      </c>
      <c r="T131" s="63">
        <f t="shared" si="27"/>
        <v>0.16622203981120459</v>
      </c>
      <c r="U131" s="63">
        <f t="shared" si="28"/>
        <v>0.82399616936862985</v>
      </c>
    </row>
    <row r="132" spans="1:21" x14ac:dyDescent="0.1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</row>
    <row r="133" spans="1:21" x14ac:dyDescent="0.1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</row>
    <row r="134" spans="1:21" x14ac:dyDescent="0.1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</row>
    <row r="135" spans="1:21" x14ac:dyDescent="0.15">
      <c r="A135" s="61" t="s">
        <v>0</v>
      </c>
      <c r="B135" s="61" t="s">
        <v>1</v>
      </c>
      <c r="C135" s="61" t="s">
        <v>4</v>
      </c>
      <c r="D135" s="118" t="s">
        <v>63</v>
      </c>
      <c r="E135" s="118"/>
      <c r="F135" s="118" t="s">
        <v>60</v>
      </c>
      <c r="G135" s="118"/>
      <c r="H135" s="118" t="s">
        <v>61</v>
      </c>
      <c r="I135" s="118"/>
      <c r="J135" s="118" t="s">
        <v>62</v>
      </c>
      <c r="K135" s="118"/>
      <c r="L135" s="22"/>
      <c r="M135" s="22"/>
      <c r="N135" s="22"/>
      <c r="O135" s="22"/>
      <c r="P135" s="22"/>
      <c r="Q135" s="22"/>
      <c r="R135" s="22"/>
      <c r="S135" s="22"/>
      <c r="T135" s="22"/>
      <c r="U135" s="22"/>
    </row>
    <row r="136" spans="1:21" x14ac:dyDescent="0.15">
      <c r="A136" s="61"/>
      <c r="B136" s="61"/>
      <c r="C136" s="61"/>
      <c r="D136" s="61" t="s">
        <v>5</v>
      </c>
      <c r="E136" s="61" t="s">
        <v>6</v>
      </c>
      <c r="F136" s="61" t="s">
        <v>5</v>
      </c>
      <c r="G136" s="61" t="s">
        <v>6</v>
      </c>
      <c r="H136" s="61" t="s">
        <v>5</v>
      </c>
      <c r="I136" s="61" t="s">
        <v>6</v>
      </c>
      <c r="J136" s="61" t="s">
        <v>5</v>
      </c>
      <c r="K136" s="61" t="s">
        <v>6</v>
      </c>
      <c r="L136" s="22"/>
      <c r="M136" s="22"/>
      <c r="N136" s="22"/>
      <c r="O136" s="22"/>
      <c r="P136" s="22"/>
      <c r="Q136" s="22"/>
      <c r="R136" s="22"/>
      <c r="S136" s="22"/>
      <c r="T136" s="22"/>
      <c r="U136" s="22"/>
    </row>
    <row r="137" spans="1:21" x14ac:dyDescent="0.15">
      <c r="A137" s="61" t="s">
        <v>21</v>
      </c>
      <c r="B137" s="61" t="s">
        <v>22</v>
      </c>
      <c r="C137" s="61">
        <v>691</v>
      </c>
      <c r="D137" s="61">
        <v>205</v>
      </c>
      <c r="E137" s="61">
        <f>D137/C137</f>
        <v>0.29667149059334297</v>
      </c>
      <c r="F137" s="61">
        <v>205</v>
      </c>
      <c r="G137" s="61">
        <f>F137/C137</f>
        <v>0.29667149059334297</v>
      </c>
      <c r="H137" s="61">
        <v>205</v>
      </c>
      <c r="I137" s="61">
        <f>H137/C137</f>
        <v>0.29667149059334297</v>
      </c>
      <c r="J137" s="61">
        <v>205</v>
      </c>
      <c r="K137" s="61">
        <f>J137/C137</f>
        <v>0.29667149059334297</v>
      </c>
      <c r="L137" s="22"/>
      <c r="M137" s="22"/>
      <c r="N137" s="22"/>
      <c r="O137" s="22"/>
      <c r="P137" s="22"/>
      <c r="Q137" s="22"/>
      <c r="R137" s="22"/>
      <c r="S137" s="22"/>
      <c r="T137" s="22"/>
      <c r="U137" s="22"/>
    </row>
    <row r="138" spans="1:21" x14ac:dyDescent="0.15">
      <c r="A138" s="61" t="s">
        <v>23</v>
      </c>
      <c r="B138" s="61" t="s">
        <v>22</v>
      </c>
      <c r="C138" s="61">
        <v>1063</v>
      </c>
      <c r="D138" s="61">
        <v>242</v>
      </c>
      <c r="E138" s="65">
        <f t="shared" ref="E138:E141" si="31">D138/C138</f>
        <v>0.22765757290686736</v>
      </c>
      <c r="F138" s="61">
        <v>241</v>
      </c>
      <c r="G138" s="61">
        <f t="shared" ref="G138:G141" si="32">F138/C138</f>
        <v>0.22671683913452492</v>
      </c>
      <c r="H138" s="8">
        <v>264</v>
      </c>
      <c r="I138" s="65">
        <f t="shared" ref="I138:I141" si="33">H138/C138</f>
        <v>0.24835371589840075</v>
      </c>
      <c r="J138" s="8">
        <v>265</v>
      </c>
      <c r="K138" s="63">
        <f t="shared" ref="K138:K141" si="34">J138/C138</f>
        <v>0.24929444967074318</v>
      </c>
      <c r="L138" s="22"/>
      <c r="M138" s="22"/>
      <c r="N138" s="22"/>
      <c r="O138" s="22"/>
      <c r="P138" s="22"/>
      <c r="Q138" s="22"/>
      <c r="R138" s="22"/>
      <c r="S138" s="22"/>
      <c r="T138" s="22"/>
      <c r="U138" s="22"/>
    </row>
    <row r="139" spans="1:21" x14ac:dyDescent="0.15">
      <c r="A139" s="61" t="s">
        <v>24</v>
      </c>
      <c r="B139" s="61" t="s">
        <v>22</v>
      </c>
      <c r="C139" s="61">
        <v>1128</v>
      </c>
      <c r="D139" s="61">
        <v>292</v>
      </c>
      <c r="E139" s="65">
        <f t="shared" si="31"/>
        <v>0.25886524822695034</v>
      </c>
      <c r="F139" s="61">
        <v>292</v>
      </c>
      <c r="G139" s="61">
        <f t="shared" si="32"/>
        <v>0.25886524822695034</v>
      </c>
      <c r="H139" s="61">
        <v>292</v>
      </c>
      <c r="I139" s="65">
        <f t="shared" si="33"/>
        <v>0.25886524822695034</v>
      </c>
      <c r="J139" s="61">
        <v>291</v>
      </c>
      <c r="K139" s="63">
        <f t="shared" si="34"/>
        <v>0.25797872340425532</v>
      </c>
      <c r="L139" s="22"/>
      <c r="M139" s="22"/>
      <c r="N139" s="22"/>
      <c r="O139" s="22"/>
      <c r="P139" s="22"/>
      <c r="Q139" s="22"/>
      <c r="R139" s="22"/>
      <c r="S139" s="22"/>
      <c r="T139" s="22"/>
      <c r="U139" s="22"/>
    </row>
    <row r="140" spans="1:21" x14ac:dyDescent="0.15">
      <c r="A140" s="61" t="s">
        <v>25</v>
      </c>
      <c r="B140" s="61" t="s">
        <v>26</v>
      </c>
      <c r="C140" s="61">
        <v>1276</v>
      </c>
      <c r="D140" s="61">
        <v>946</v>
      </c>
      <c r="E140" s="65">
        <f t="shared" si="31"/>
        <v>0.74137931034482762</v>
      </c>
      <c r="F140" s="61">
        <v>946</v>
      </c>
      <c r="G140" s="61">
        <f t="shared" si="32"/>
        <v>0.74137931034482762</v>
      </c>
      <c r="H140" s="61">
        <v>946</v>
      </c>
      <c r="I140" s="65">
        <f t="shared" si="33"/>
        <v>0.74137931034482762</v>
      </c>
      <c r="J140" s="8">
        <v>949</v>
      </c>
      <c r="K140" s="63">
        <f t="shared" si="34"/>
        <v>0.74373040752351094</v>
      </c>
      <c r="L140" s="22"/>
      <c r="M140" s="22"/>
      <c r="N140" s="22"/>
      <c r="O140" s="22"/>
      <c r="P140" s="22"/>
      <c r="Q140" s="22"/>
      <c r="R140" s="22"/>
      <c r="S140" s="22"/>
      <c r="T140" s="22"/>
      <c r="U140" s="22"/>
    </row>
    <row r="141" spans="1:21" x14ac:dyDescent="0.15">
      <c r="A141" s="61" t="s">
        <v>27</v>
      </c>
      <c r="B141" s="61" t="s">
        <v>26</v>
      </c>
      <c r="C141" s="61">
        <v>1104</v>
      </c>
      <c r="D141" s="61">
        <v>913</v>
      </c>
      <c r="E141" s="65">
        <f t="shared" si="31"/>
        <v>0.82699275362318836</v>
      </c>
      <c r="F141" s="61">
        <v>913</v>
      </c>
      <c r="G141" s="61">
        <f t="shared" si="32"/>
        <v>0.82699275362318836</v>
      </c>
      <c r="H141" s="8">
        <v>917</v>
      </c>
      <c r="I141" s="65">
        <f t="shared" si="33"/>
        <v>0.83061594202898548</v>
      </c>
      <c r="J141" s="8">
        <v>924</v>
      </c>
      <c r="K141" s="63">
        <f t="shared" si="34"/>
        <v>0.83695652173913049</v>
      </c>
      <c r="L141" s="22"/>
      <c r="M141" s="22"/>
      <c r="N141" s="22"/>
      <c r="O141" s="22"/>
      <c r="P141" s="22"/>
      <c r="Q141" s="22"/>
      <c r="R141" s="22"/>
      <c r="S141" s="22"/>
      <c r="T141" s="22"/>
      <c r="U141" s="22"/>
    </row>
    <row r="144" spans="1:21" x14ac:dyDescent="0.15">
      <c r="A144" t="s">
        <v>126</v>
      </c>
      <c r="G144" t="s">
        <v>134</v>
      </c>
    </row>
    <row r="145" spans="1:11" x14ac:dyDescent="0.15">
      <c r="A145" s="61" t="s">
        <v>0</v>
      </c>
      <c r="B145" s="61"/>
      <c r="C145" s="118" t="s">
        <v>124</v>
      </c>
      <c r="D145" s="118"/>
      <c r="E145" s="118"/>
      <c r="G145" s="68" t="s">
        <v>0</v>
      </c>
      <c r="H145" s="68"/>
      <c r="I145" s="118" t="s">
        <v>124</v>
      </c>
      <c r="J145" s="118"/>
      <c r="K145" s="118"/>
    </row>
    <row r="146" spans="1:11" x14ac:dyDescent="0.15">
      <c r="A146" s="61"/>
      <c r="B146" s="61" t="s">
        <v>116</v>
      </c>
      <c r="C146" s="61" t="s">
        <v>117</v>
      </c>
      <c r="D146" s="61" t="s">
        <v>118</v>
      </c>
      <c r="E146" s="61" t="s">
        <v>125</v>
      </c>
      <c r="G146" s="68"/>
      <c r="H146" s="68" t="s">
        <v>116</v>
      </c>
      <c r="I146" s="68" t="s">
        <v>117</v>
      </c>
      <c r="J146" s="68" t="s">
        <v>118</v>
      </c>
      <c r="K146" s="68" t="s">
        <v>120</v>
      </c>
    </row>
    <row r="147" spans="1:11" x14ac:dyDescent="0.15">
      <c r="A147" s="120" t="s">
        <v>127</v>
      </c>
      <c r="B147" s="61">
        <v>1</v>
      </c>
      <c r="C147" s="61">
        <v>83102</v>
      </c>
      <c r="D147" s="61">
        <v>79014</v>
      </c>
      <c r="E147" s="52">
        <f>D147/C147</f>
        <v>0.95080744145748597</v>
      </c>
      <c r="G147" s="120" t="s">
        <v>127</v>
      </c>
      <c r="H147" s="68">
        <v>1</v>
      </c>
      <c r="I147" s="68">
        <v>83102</v>
      </c>
      <c r="J147" s="68">
        <v>79014</v>
      </c>
      <c r="K147" s="52">
        <f>J147/I147</f>
        <v>0.95080744145748597</v>
      </c>
    </row>
    <row r="148" spans="1:11" x14ac:dyDescent="0.15">
      <c r="A148" s="120"/>
      <c r="B148" s="61">
        <v>2</v>
      </c>
      <c r="C148" s="61">
        <v>80554</v>
      </c>
      <c r="D148" s="61">
        <v>76576</v>
      </c>
      <c r="E148" s="52">
        <f t="shared" ref="E148:E161" si="35">D148/C148</f>
        <v>0.95061697743128837</v>
      </c>
      <c r="G148" s="120"/>
      <c r="H148" s="68">
        <v>2</v>
      </c>
      <c r="I148" s="68">
        <v>75116</v>
      </c>
      <c r="J148" s="68">
        <v>71427</v>
      </c>
      <c r="K148" s="52">
        <f t="shared" ref="K148:K161" si="36">J148/I148</f>
        <v>0.95088929122956489</v>
      </c>
    </row>
    <row r="149" spans="1:11" x14ac:dyDescent="0.15">
      <c r="A149" s="120"/>
      <c r="B149" s="61">
        <v>3</v>
      </c>
      <c r="C149" s="61">
        <v>79210</v>
      </c>
      <c r="D149" s="61">
        <v>75134</v>
      </c>
      <c r="E149" s="52">
        <f t="shared" si="35"/>
        <v>0.94854185077641717</v>
      </c>
      <c r="G149" s="120"/>
      <c r="H149" s="68">
        <v>3</v>
      </c>
      <c r="I149" s="68">
        <v>73596</v>
      </c>
      <c r="J149" s="68">
        <v>69935</v>
      </c>
      <c r="K149" s="52">
        <f t="shared" si="36"/>
        <v>0.95025544866568834</v>
      </c>
    </row>
    <row r="150" spans="1:11" x14ac:dyDescent="0.15">
      <c r="A150" s="120" t="s">
        <v>128</v>
      </c>
      <c r="B150" s="62">
        <v>1</v>
      </c>
      <c r="C150" s="61">
        <v>36184</v>
      </c>
      <c r="D150" s="61">
        <v>35860</v>
      </c>
      <c r="E150" s="52">
        <f t="shared" si="35"/>
        <v>0.99104576608445727</v>
      </c>
      <c r="G150" s="120" t="s">
        <v>121</v>
      </c>
      <c r="H150" s="69">
        <v>1</v>
      </c>
      <c r="I150" s="68">
        <v>36184</v>
      </c>
      <c r="J150" s="68">
        <v>35860</v>
      </c>
      <c r="K150" s="52">
        <f t="shared" si="36"/>
        <v>0.99104576608445727</v>
      </c>
    </row>
    <row r="151" spans="1:11" x14ac:dyDescent="0.15">
      <c r="A151" s="120"/>
      <c r="B151" s="62">
        <v>2</v>
      </c>
      <c r="C151" s="61">
        <v>36012</v>
      </c>
      <c r="D151" s="61">
        <v>35688</v>
      </c>
      <c r="E151" s="52">
        <f t="shared" si="35"/>
        <v>0.99100299900033317</v>
      </c>
      <c r="G151" s="120"/>
      <c r="H151" s="69">
        <v>2</v>
      </c>
      <c r="I151" s="68">
        <v>35032</v>
      </c>
      <c r="J151" s="68">
        <v>34813</v>
      </c>
      <c r="K151" s="52">
        <f t="shared" si="36"/>
        <v>0.99374857273350081</v>
      </c>
    </row>
    <row r="152" spans="1:11" x14ac:dyDescent="0.15">
      <c r="A152" s="120"/>
      <c r="B152" s="62">
        <v>3</v>
      </c>
      <c r="C152" s="61">
        <v>35660</v>
      </c>
      <c r="D152" s="61">
        <v>35336</v>
      </c>
      <c r="E152" s="52">
        <f t="shared" si="35"/>
        <v>0.99091418956814359</v>
      </c>
      <c r="G152" s="120"/>
      <c r="H152" s="69">
        <v>3</v>
      </c>
      <c r="I152" s="68">
        <v>34190</v>
      </c>
      <c r="J152" s="68">
        <v>33971</v>
      </c>
      <c r="K152" s="52">
        <f t="shared" si="36"/>
        <v>0.99359461830944718</v>
      </c>
    </row>
    <row r="153" spans="1:11" x14ac:dyDescent="0.15">
      <c r="A153" s="120" t="s">
        <v>131</v>
      </c>
      <c r="B153" s="61">
        <v>1</v>
      </c>
      <c r="C153" s="61">
        <v>109682</v>
      </c>
      <c r="D153" s="61">
        <v>109682</v>
      </c>
      <c r="E153" s="52">
        <f t="shared" si="35"/>
        <v>1</v>
      </c>
      <c r="G153" s="120" t="s">
        <v>131</v>
      </c>
      <c r="H153" s="68">
        <v>1</v>
      </c>
      <c r="I153" s="68">
        <v>109682</v>
      </c>
      <c r="J153" s="68">
        <v>109682</v>
      </c>
      <c r="K153" s="52">
        <f t="shared" si="36"/>
        <v>1</v>
      </c>
    </row>
    <row r="154" spans="1:11" x14ac:dyDescent="0.15">
      <c r="A154" s="120"/>
      <c r="B154" s="61">
        <v>2</v>
      </c>
      <c r="C154" s="61">
        <v>107904</v>
      </c>
      <c r="D154" s="61">
        <v>107904</v>
      </c>
      <c r="E154" s="52">
        <f t="shared" si="35"/>
        <v>1</v>
      </c>
      <c r="G154" s="120"/>
      <c r="H154" s="68">
        <v>2</v>
      </c>
      <c r="I154" s="68">
        <v>105256</v>
      </c>
      <c r="J154" s="68">
        <v>105256</v>
      </c>
      <c r="K154" s="52">
        <f t="shared" si="36"/>
        <v>1</v>
      </c>
    </row>
    <row r="155" spans="1:11" x14ac:dyDescent="0.15">
      <c r="A155" s="120"/>
      <c r="B155" s="61">
        <v>3</v>
      </c>
      <c r="C155" s="61">
        <v>106134</v>
      </c>
      <c r="D155" s="61">
        <v>106134</v>
      </c>
      <c r="E155" s="52">
        <f t="shared" si="35"/>
        <v>1</v>
      </c>
      <c r="G155" s="120"/>
      <c r="H155" s="68">
        <v>3</v>
      </c>
      <c r="I155" s="68">
        <v>100128</v>
      </c>
      <c r="J155" s="68">
        <v>100128</v>
      </c>
      <c r="K155" s="52">
        <f t="shared" si="36"/>
        <v>1</v>
      </c>
    </row>
    <row r="156" spans="1:11" x14ac:dyDescent="0.15">
      <c r="A156" s="120" t="s">
        <v>132</v>
      </c>
      <c r="B156" s="62">
        <v>1</v>
      </c>
      <c r="C156" s="61">
        <v>169574</v>
      </c>
      <c r="D156" s="61">
        <v>99143</v>
      </c>
      <c r="E156" s="52">
        <f t="shared" si="35"/>
        <v>0.58465920483092926</v>
      </c>
      <c r="G156" s="120" t="s">
        <v>132</v>
      </c>
      <c r="H156" s="69">
        <v>1</v>
      </c>
      <c r="I156" s="68">
        <v>169574</v>
      </c>
      <c r="J156" s="68">
        <v>99143</v>
      </c>
      <c r="K156" s="52">
        <f t="shared" si="36"/>
        <v>0.58465920483092926</v>
      </c>
    </row>
    <row r="157" spans="1:11" x14ac:dyDescent="0.15">
      <c r="A157" s="120"/>
      <c r="B157" s="62">
        <v>2</v>
      </c>
      <c r="C157" s="61">
        <v>168414</v>
      </c>
      <c r="D157" s="61">
        <v>98677</v>
      </c>
      <c r="E157" s="52">
        <f t="shared" si="35"/>
        <v>0.58591922286745757</v>
      </c>
      <c r="G157" s="120"/>
      <c r="H157" s="69">
        <v>2</v>
      </c>
      <c r="I157" s="68">
        <v>168252</v>
      </c>
      <c r="J157" s="68">
        <v>98385</v>
      </c>
      <c r="K157" s="52">
        <f t="shared" si="36"/>
        <v>0.58474787818272589</v>
      </c>
    </row>
    <row r="158" spans="1:11" x14ac:dyDescent="0.15">
      <c r="A158" s="120"/>
      <c r="B158" s="62">
        <v>3</v>
      </c>
      <c r="C158" s="61">
        <v>167548</v>
      </c>
      <c r="D158" s="61">
        <v>97919</v>
      </c>
      <c r="E158" s="52">
        <f t="shared" si="35"/>
        <v>0.58442356817150909</v>
      </c>
      <c r="G158" s="120"/>
      <c r="H158" s="69">
        <v>3</v>
      </c>
      <c r="I158" s="68">
        <v>166234</v>
      </c>
      <c r="J158" s="68">
        <v>96774</v>
      </c>
      <c r="K158" s="52">
        <f t="shared" si="36"/>
        <v>0.58215527509414444</v>
      </c>
    </row>
    <row r="159" spans="1:11" x14ac:dyDescent="0.15">
      <c r="A159" s="120" t="s">
        <v>133</v>
      </c>
      <c r="B159" s="61">
        <v>1</v>
      </c>
      <c r="C159" s="63">
        <v>212532</v>
      </c>
      <c r="D159" s="63">
        <v>118020</v>
      </c>
      <c r="E159" s="52">
        <f t="shared" si="35"/>
        <v>0.55530461295240241</v>
      </c>
      <c r="G159" s="120" t="s">
        <v>133</v>
      </c>
      <c r="H159" s="68">
        <v>1</v>
      </c>
      <c r="I159" s="68">
        <v>212532</v>
      </c>
      <c r="J159" s="68">
        <v>118020</v>
      </c>
      <c r="K159" s="52">
        <f t="shared" si="36"/>
        <v>0.55530461295240241</v>
      </c>
    </row>
    <row r="160" spans="1:11" x14ac:dyDescent="0.15">
      <c r="A160" s="120"/>
      <c r="B160" s="61">
        <v>2</v>
      </c>
      <c r="C160" s="63">
        <v>211522</v>
      </c>
      <c r="D160" s="63">
        <v>112040</v>
      </c>
      <c r="E160" s="52">
        <f t="shared" si="35"/>
        <v>0.52968485547602617</v>
      </c>
      <c r="G160" s="120"/>
      <c r="H160" s="68">
        <v>2</v>
      </c>
      <c r="I160" s="68">
        <v>208550</v>
      </c>
      <c r="J160" s="68">
        <v>112997</v>
      </c>
      <c r="K160" s="52">
        <f t="shared" si="36"/>
        <v>0.54182210501078876</v>
      </c>
    </row>
    <row r="161" spans="1:11" x14ac:dyDescent="0.15">
      <c r="A161" s="120"/>
      <c r="B161" s="61">
        <v>3</v>
      </c>
      <c r="C161" s="63">
        <v>210516</v>
      </c>
      <c r="D161" s="63">
        <v>105535</v>
      </c>
      <c r="E161" s="52">
        <f t="shared" si="35"/>
        <v>0.50131581447490925</v>
      </c>
      <c r="G161" s="120"/>
      <c r="H161" s="68">
        <v>3</v>
      </c>
      <c r="I161" s="68">
        <v>202822</v>
      </c>
      <c r="J161" s="68">
        <v>113964</v>
      </c>
      <c r="K161" s="52">
        <f t="shared" si="36"/>
        <v>0.56189170800011834</v>
      </c>
    </row>
    <row r="162" spans="1:11" x14ac:dyDescent="0.15">
      <c r="A162" s="129"/>
      <c r="B162" s="64"/>
    </row>
    <row r="163" spans="1:11" x14ac:dyDescent="0.15">
      <c r="A163" s="129"/>
      <c r="B163" s="62"/>
    </row>
    <row r="164" spans="1:11" x14ac:dyDescent="0.15">
      <c r="A164" s="130"/>
      <c r="B164" s="62"/>
    </row>
    <row r="168" spans="1:11" x14ac:dyDescent="0.15">
      <c r="A168" s="66" t="s">
        <v>0</v>
      </c>
      <c r="B168" s="66" t="s">
        <v>1</v>
      </c>
      <c r="C168" s="66" t="s">
        <v>4</v>
      </c>
      <c r="D168" s="118" t="s">
        <v>63</v>
      </c>
      <c r="E168" s="118"/>
      <c r="F168" s="118" t="s">
        <v>60</v>
      </c>
      <c r="G168" s="118"/>
      <c r="H168" s="118" t="s">
        <v>61</v>
      </c>
      <c r="I168" s="118"/>
      <c r="J168" s="118" t="s">
        <v>62</v>
      </c>
      <c r="K168" s="118"/>
    </row>
    <row r="169" spans="1:11" x14ac:dyDescent="0.15">
      <c r="A169" s="66"/>
      <c r="B169" s="66"/>
      <c r="C169" s="66"/>
      <c r="D169" s="66" t="s">
        <v>5</v>
      </c>
      <c r="E169" s="67" t="s">
        <v>93</v>
      </c>
      <c r="F169" s="66" t="s">
        <v>5</v>
      </c>
      <c r="G169" s="67" t="s">
        <v>93</v>
      </c>
      <c r="H169" s="66" t="s">
        <v>5</v>
      </c>
      <c r="I169" s="67" t="s">
        <v>93</v>
      </c>
      <c r="J169" s="66" t="s">
        <v>5</v>
      </c>
      <c r="K169" s="66" t="s">
        <v>93</v>
      </c>
    </row>
    <row r="170" spans="1:11" x14ac:dyDescent="0.15">
      <c r="A170" s="66" t="s">
        <v>21</v>
      </c>
      <c r="B170" s="66" t="s">
        <v>22</v>
      </c>
      <c r="C170" s="66">
        <v>691</v>
      </c>
      <c r="D170" s="66">
        <v>205</v>
      </c>
      <c r="E170" s="66">
        <v>24.5</v>
      </c>
      <c r="F170" s="66">
        <v>205</v>
      </c>
      <c r="G170" s="66">
        <v>24.5</v>
      </c>
      <c r="H170" s="4">
        <v>205</v>
      </c>
      <c r="I170" s="66">
        <v>24.5</v>
      </c>
      <c r="J170" s="4">
        <v>205</v>
      </c>
      <c r="K170" s="66">
        <v>24.5</v>
      </c>
    </row>
    <row r="171" spans="1:11" x14ac:dyDescent="0.15">
      <c r="A171" s="66" t="s">
        <v>23</v>
      </c>
      <c r="B171" s="66" t="s">
        <v>22</v>
      </c>
      <c r="C171" s="66">
        <v>1063</v>
      </c>
      <c r="D171" s="66">
        <v>282</v>
      </c>
      <c r="E171" s="66">
        <v>35.299999999999997</v>
      </c>
      <c r="F171" s="66">
        <v>242</v>
      </c>
      <c r="G171" s="66">
        <v>33.299999999999997</v>
      </c>
      <c r="H171" s="4">
        <v>242</v>
      </c>
      <c r="I171" s="66">
        <v>33.299999999999997</v>
      </c>
      <c r="J171" s="8">
        <v>244</v>
      </c>
      <c r="K171" s="66">
        <v>33.299999999999997</v>
      </c>
    </row>
    <row r="172" spans="1:11" x14ac:dyDescent="0.15">
      <c r="A172" s="66" t="s">
        <v>24</v>
      </c>
      <c r="B172" s="66" t="s">
        <v>22</v>
      </c>
      <c r="C172" s="66">
        <v>1128</v>
      </c>
      <c r="D172" s="66">
        <v>292</v>
      </c>
      <c r="E172" s="66">
        <v>26.2</v>
      </c>
      <c r="F172" s="66">
        <v>292</v>
      </c>
      <c r="G172" s="66">
        <v>26.2</v>
      </c>
      <c r="H172" s="4">
        <v>292</v>
      </c>
      <c r="I172" s="66">
        <v>26.2</v>
      </c>
      <c r="J172" s="4">
        <v>291</v>
      </c>
      <c r="K172" s="66">
        <v>26.2</v>
      </c>
    </row>
    <row r="173" spans="1:11" x14ac:dyDescent="0.15">
      <c r="A173" s="66" t="s">
        <v>25</v>
      </c>
      <c r="B173" s="66" t="s">
        <v>26</v>
      </c>
      <c r="C173" s="66">
        <v>1276</v>
      </c>
      <c r="D173" s="66">
        <v>946</v>
      </c>
      <c r="E173" s="66">
        <v>59.2</v>
      </c>
      <c r="F173" s="66">
        <v>946</v>
      </c>
      <c r="G173" s="66">
        <v>59.2</v>
      </c>
      <c r="H173" s="4">
        <v>946</v>
      </c>
      <c r="I173" s="66">
        <v>59.2</v>
      </c>
      <c r="J173" s="8">
        <v>949</v>
      </c>
      <c r="K173" s="66">
        <v>59.3</v>
      </c>
    </row>
    <row r="174" spans="1:11" x14ac:dyDescent="0.15">
      <c r="A174" s="66" t="s">
        <v>27</v>
      </c>
      <c r="B174" s="66" t="s">
        <v>26</v>
      </c>
      <c r="C174" s="66">
        <v>1104</v>
      </c>
      <c r="D174" s="66">
        <v>913</v>
      </c>
      <c r="E174" s="66">
        <v>59.9</v>
      </c>
      <c r="F174" s="66">
        <v>913</v>
      </c>
      <c r="G174" s="66">
        <v>59.9</v>
      </c>
      <c r="H174" s="8">
        <v>917</v>
      </c>
      <c r="I174" s="66">
        <v>59.9</v>
      </c>
      <c r="J174" s="8">
        <v>924</v>
      </c>
      <c r="K174" s="66">
        <v>59</v>
      </c>
    </row>
    <row r="177" spans="1:21" x14ac:dyDescent="0.15">
      <c r="A177" s="27" t="s">
        <v>135</v>
      </c>
    </row>
    <row r="178" spans="1:21" x14ac:dyDescent="0.15">
      <c r="A178" s="70" t="s">
        <v>0</v>
      </c>
      <c r="B178" s="70" t="s">
        <v>1</v>
      </c>
      <c r="C178" s="70" t="s">
        <v>4</v>
      </c>
      <c r="D178" s="118" t="s">
        <v>63</v>
      </c>
      <c r="E178" s="118"/>
      <c r="F178" s="118" t="s">
        <v>60</v>
      </c>
      <c r="G178" s="118"/>
      <c r="H178" s="118" t="s">
        <v>61</v>
      </c>
      <c r="I178" s="118"/>
      <c r="J178" s="118" t="s">
        <v>62</v>
      </c>
      <c r="K178" s="118"/>
    </row>
    <row r="179" spans="1:21" ht="12.75" customHeight="1" x14ac:dyDescent="0.15">
      <c r="A179" s="70"/>
      <c r="B179" s="70"/>
      <c r="C179" s="70"/>
      <c r="D179" s="70" t="s">
        <v>5</v>
      </c>
      <c r="E179" s="70" t="s">
        <v>93</v>
      </c>
      <c r="F179" s="70" t="s">
        <v>5</v>
      </c>
      <c r="G179" s="70" t="s">
        <v>93</v>
      </c>
      <c r="H179" s="70" t="s">
        <v>5</v>
      </c>
      <c r="I179" s="70" t="s">
        <v>93</v>
      </c>
      <c r="J179" s="70" t="s">
        <v>5</v>
      </c>
      <c r="K179" s="70" t="s">
        <v>93</v>
      </c>
    </row>
    <row r="180" spans="1:21" x14ac:dyDescent="0.15">
      <c r="A180" s="70" t="s">
        <v>21</v>
      </c>
      <c r="B180" s="70" t="s">
        <v>22</v>
      </c>
      <c r="C180" s="70">
        <v>691</v>
      </c>
      <c r="D180" s="4">
        <v>205</v>
      </c>
      <c r="E180" s="4">
        <v>24.5</v>
      </c>
      <c r="F180" s="4">
        <v>205</v>
      </c>
      <c r="G180" s="4">
        <v>24.5</v>
      </c>
      <c r="H180" s="4">
        <v>205</v>
      </c>
      <c r="I180" s="4">
        <v>24.5</v>
      </c>
      <c r="J180" s="4">
        <v>205</v>
      </c>
      <c r="K180" s="4">
        <v>24.5</v>
      </c>
    </row>
    <row r="181" spans="1:21" x14ac:dyDescent="0.15">
      <c r="A181" s="70" t="s">
        <v>23</v>
      </c>
      <c r="B181" s="70" t="s">
        <v>22</v>
      </c>
      <c r="C181" s="70">
        <v>1063</v>
      </c>
      <c r="D181" s="4">
        <v>251</v>
      </c>
      <c r="E181" s="4">
        <v>34.9</v>
      </c>
      <c r="F181" s="8">
        <v>265</v>
      </c>
      <c r="G181" s="4">
        <v>34.299999999999997</v>
      </c>
      <c r="H181" s="8">
        <v>265</v>
      </c>
      <c r="I181" s="4">
        <v>34.299999999999997</v>
      </c>
      <c r="J181" s="8">
        <v>265</v>
      </c>
      <c r="K181" s="4">
        <v>34.299999999999997</v>
      </c>
    </row>
    <row r="182" spans="1:21" x14ac:dyDescent="0.15">
      <c r="A182" s="70" t="s">
        <v>24</v>
      </c>
      <c r="B182" s="70" t="s">
        <v>22</v>
      </c>
      <c r="C182" s="70">
        <v>1128</v>
      </c>
      <c r="D182" s="4">
        <v>292</v>
      </c>
      <c r="E182" s="4">
        <v>26.2</v>
      </c>
      <c r="F182" s="4">
        <v>292</v>
      </c>
      <c r="G182" s="4">
        <v>26.2</v>
      </c>
      <c r="H182" s="8">
        <v>310</v>
      </c>
      <c r="I182" s="4">
        <v>23.3</v>
      </c>
      <c r="J182" s="8">
        <v>325</v>
      </c>
      <c r="K182" s="4">
        <v>23.5</v>
      </c>
    </row>
    <row r="183" spans="1:21" x14ac:dyDescent="0.15">
      <c r="A183" s="70" t="s">
        <v>25</v>
      </c>
      <c r="B183" s="70" t="s">
        <v>26</v>
      </c>
      <c r="C183" s="70">
        <v>1276</v>
      </c>
      <c r="D183" s="4">
        <v>946</v>
      </c>
      <c r="E183" s="4">
        <v>59.2</v>
      </c>
      <c r="F183" s="4">
        <v>946</v>
      </c>
      <c r="G183" s="4">
        <v>59.2</v>
      </c>
      <c r="H183" s="4">
        <v>946</v>
      </c>
      <c r="I183" s="4">
        <v>59.2</v>
      </c>
      <c r="J183" s="4">
        <v>941</v>
      </c>
      <c r="K183" s="4">
        <v>58.6</v>
      </c>
    </row>
    <row r="184" spans="1:21" x14ac:dyDescent="0.15">
      <c r="A184" s="70" t="s">
        <v>27</v>
      </c>
      <c r="B184" s="70" t="s">
        <v>26</v>
      </c>
      <c r="C184" s="70">
        <v>1104</v>
      </c>
      <c r="D184" s="4">
        <v>919</v>
      </c>
      <c r="E184" s="4">
        <v>59.9</v>
      </c>
      <c r="F184" s="4">
        <v>919</v>
      </c>
      <c r="G184" s="4">
        <v>59.9</v>
      </c>
      <c r="H184" s="8">
        <v>923</v>
      </c>
      <c r="I184" s="4">
        <v>59.9</v>
      </c>
      <c r="J184" s="8">
        <v>920</v>
      </c>
      <c r="K184" s="4">
        <v>59.9</v>
      </c>
    </row>
    <row r="190" spans="1:21" x14ac:dyDescent="0.15">
      <c r="A190" t="s">
        <v>129</v>
      </c>
    </row>
    <row r="191" spans="1:21" x14ac:dyDescent="0.15">
      <c r="A191" s="59" t="s">
        <v>0</v>
      </c>
      <c r="B191" s="119" t="s">
        <v>63</v>
      </c>
      <c r="C191" s="119"/>
      <c r="D191" s="119"/>
      <c r="E191" s="119"/>
      <c r="F191" s="119"/>
      <c r="G191" s="119" t="s">
        <v>60</v>
      </c>
      <c r="H191" s="119"/>
      <c r="I191" s="119"/>
      <c r="J191" s="119"/>
      <c r="K191" s="119"/>
      <c r="L191" s="119" t="s">
        <v>61</v>
      </c>
      <c r="M191" s="119"/>
      <c r="N191" s="119"/>
      <c r="O191" s="119"/>
      <c r="P191" s="119"/>
      <c r="Q191" s="119" t="s">
        <v>62</v>
      </c>
      <c r="R191" s="119"/>
      <c r="S191" s="119"/>
      <c r="T191" s="119"/>
      <c r="U191" s="119"/>
    </row>
    <row r="192" spans="1:21" x14ac:dyDescent="0.15">
      <c r="A192" s="59"/>
      <c r="B192" s="60" t="s">
        <v>64</v>
      </c>
      <c r="C192" s="59" t="s">
        <v>65</v>
      </c>
      <c r="D192" s="59" t="s">
        <v>66</v>
      </c>
      <c r="E192" s="59" t="s">
        <v>58</v>
      </c>
      <c r="F192" s="59" t="s">
        <v>59</v>
      </c>
      <c r="G192" s="60" t="s">
        <v>64</v>
      </c>
      <c r="H192" s="59" t="s">
        <v>65</v>
      </c>
      <c r="I192" s="59" t="s">
        <v>66</v>
      </c>
      <c r="J192" s="59" t="s">
        <v>58</v>
      </c>
      <c r="K192" s="59" t="s">
        <v>59</v>
      </c>
      <c r="L192" s="60" t="s">
        <v>64</v>
      </c>
      <c r="M192" s="59" t="s">
        <v>65</v>
      </c>
      <c r="N192" s="59" t="s">
        <v>66</v>
      </c>
      <c r="O192" s="59" t="s">
        <v>58</v>
      </c>
      <c r="P192" s="59" t="s">
        <v>59</v>
      </c>
      <c r="Q192" s="60" t="s">
        <v>64</v>
      </c>
      <c r="R192" s="59" t="s">
        <v>65</v>
      </c>
      <c r="S192" s="59" t="s">
        <v>66</v>
      </c>
      <c r="T192" s="59" t="s">
        <v>58</v>
      </c>
      <c r="U192" s="59" t="s">
        <v>59</v>
      </c>
    </row>
    <row r="193" spans="1:21" x14ac:dyDescent="0.15">
      <c r="A193" s="59" t="s">
        <v>7</v>
      </c>
      <c r="B193" s="59"/>
      <c r="C193" s="59"/>
      <c r="D193" s="59"/>
      <c r="E193" s="38" t="e">
        <f>B193/D193</f>
        <v>#DIV/0!</v>
      </c>
      <c r="F193" s="38" t="e">
        <f>C193/D193</f>
        <v>#DIV/0!</v>
      </c>
      <c r="G193" s="59"/>
      <c r="H193" s="59"/>
      <c r="I193" s="59"/>
      <c r="J193" s="38" t="e">
        <f>G193/I193</f>
        <v>#DIV/0!</v>
      </c>
      <c r="K193" s="38" t="e">
        <f>H193/I193</f>
        <v>#DIV/0!</v>
      </c>
      <c r="L193" s="59"/>
      <c r="M193" s="59"/>
      <c r="N193" s="59"/>
      <c r="O193" s="38"/>
      <c r="P193" s="38" t="e">
        <f>M193/N193</f>
        <v>#DIV/0!</v>
      </c>
      <c r="Q193" s="59"/>
      <c r="R193" s="59"/>
      <c r="S193" s="59"/>
      <c r="T193" s="38"/>
      <c r="U193" s="38" t="e">
        <f>R193/S193</f>
        <v>#DIV/0!</v>
      </c>
    </row>
    <row r="194" spans="1:21" x14ac:dyDescent="0.15">
      <c r="A194" s="59" t="s">
        <v>9</v>
      </c>
      <c r="B194" s="59"/>
      <c r="C194" s="59"/>
      <c r="D194" s="59"/>
      <c r="E194" s="38" t="e">
        <f t="shared" ref="E194:E204" si="37">B194/D194</f>
        <v>#DIV/0!</v>
      </c>
      <c r="F194" s="38" t="e">
        <f t="shared" ref="F194:F204" si="38">C194/D194</f>
        <v>#DIV/0!</v>
      </c>
      <c r="G194" s="59"/>
      <c r="H194" s="59"/>
      <c r="I194" s="59"/>
      <c r="J194" s="38" t="e">
        <f t="shared" ref="J194:J204" si="39">G194/I194</f>
        <v>#DIV/0!</v>
      </c>
      <c r="K194" s="38" t="e">
        <f t="shared" ref="K194:K204" si="40">H194/I194</f>
        <v>#DIV/0!</v>
      </c>
      <c r="L194" s="59"/>
      <c r="M194" s="59"/>
      <c r="N194" s="59"/>
      <c r="O194" s="38"/>
      <c r="P194" s="38" t="e">
        <f t="shared" ref="P194:P204" si="41">M194/N194</f>
        <v>#DIV/0!</v>
      </c>
      <c r="Q194" s="59"/>
      <c r="R194" s="59"/>
      <c r="S194" s="59"/>
      <c r="T194" s="38"/>
      <c r="U194" s="38" t="e">
        <f t="shared" ref="U194:U204" si="42">R194/S194</f>
        <v>#DIV/0!</v>
      </c>
    </row>
    <row r="195" spans="1:21" x14ac:dyDescent="0.15">
      <c r="A195" s="59" t="s">
        <v>11</v>
      </c>
      <c r="B195" s="59"/>
      <c r="C195" s="59"/>
      <c r="D195" s="59"/>
      <c r="E195" s="38" t="e">
        <f t="shared" si="37"/>
        <v>#DIV/0!</v>
      </c>
      <c r="F195" s="38" t="e">
        <f t="shared" si="38"/>
        <v>#DIV/0!</v>
      </c>
      <c r="G195" s="59"/>
      <c r="H195" s="59"/>
      <c r="I195" s="59"/>
      <c r="J195" s="38" t="e">
        <f t="shared" si="39"/>
        <v>#DIV/0!</v>
      </c>
      <c r="K195" s="38" t="e">
        <f t="shared" si="40"/>
        <v>#DIV/0!</v>
      </c>
      <c r="L195" s="59"/>
      <c r="M195" s="59"/>
      <c r="N195" s="59"/>
      <c r="O195" s="38"/>
      <c r="P195" s="38" t="e">
        <f t="shared" si="41"/>
        <v>#DIV/0!</v>
      </c>
      <c r="Q195" s="59"/>
      <c r="R195" s="59"/>
      <c r="S195" s="59"/>
      <c r="T195" s="38"/>
      <c r="U195" s="38" t="e">
        <f t="shared" si="42"/>
        <v>#DIV/0!</v>
      </c>
    </row>
    <row r="196" spans="1:21" x14ac:dyDescent="0.15">
      <c r="A196" s="59" t="s">
        <v>13</v>
      </c>
      <c r="B196" s="59"/>
      <c r="C196" s="59"/>
      <c r="D196" s="59"/>
      <c r="E196" s="38" t="e">
        <f t="shared" si="37"/>
        <v>#DIV/0!</v>
      </c>
      <c r="F196" s="38" t="e">
        <f t="shared" si="38"/>
        <v>#DIV/0!</v>
      </c>
      <c r="G196" s="59"/>
      <c r="H196" s="59"/>
      <c r="I196" s="59"/>
      <c r="J196" s="38" t="e">
        <f t="shared" si="39"/>
        <v>#DIV/0!</v>
      </c>
      <c r="K196" s="38" t="e">
        <f t="shared" si="40"/>
        <v>#DIV/0!</v>
      </c>
      <c r="L196" s="59"/>
      <c r="M196" s="59"/>
      <c r="N196" s="59"/>
      <c r="O196" s="38"/>
      <c r="P196" s="38" t="e">
        <f t="shared" si="41"/>
        <v>#DIV/0!</v>
      </c>
      <c r="Q196" s="59"/>
      <c r="R196" s="59"/>
      <c r="S196" s="59"/>
      <c r="T196" s="38"/>
      <c r="U196" s="38" t="e">
        <f t="shared" si="42"/>
        <v>#DIV/0!</v>
      </c>
    </row>
    <row r="197" spans="1:21" x14ac:dyDescent="0.15">
      <c r="A197" s="59" t="s">
        <v>15</v>
      </c>
      <c r="B197" s="59"/>
      <c r="C197" s="59"/>
      <c r="D197" s="59"/>
      <c r="E197" s="38" t="e">
        <f t="shared" si="37"/>
        <v>#DIV/0!</v>
      </c>
      <c r="F197" s="38" t="e">
        <f t="shared" si="38"/>
        <v>#DIV/0!</v>
      </c>
      <c r="G197" s="59"/>
      <c r="H197" s="59"/>
      <c r="I197" s="59"/>
      <c r="J197" s="38" t="e">
        <f t="shared" si="39"/>
        <v>#DIV/0!</v>
      </c>
      <c r="K197" s="38" t="e">
        <f t="shared" si="40"/>
        <v>#DIV/0!</v>
      </c>
      <c r="L197" s="59"/>
      <c r="M197" s="59"/>
      <c r="N197" s="59"/>
      <c r="O197" s="38"/>
      <c r="P197" s="38" t="e">
        <f t="shared" si="41"/>
        <v>#DIV/0!</v>
      </c>
      <c r="Q197" s="59"/>
      <c r="R197" s="59"/>
      <c r="S197" s="59"/>
      <c r="T197" s="38"/>
      <c r="U197" s="38" t="e">
        <f t="shared" si="42"/>
        <v>#DIV/0!</v>
      </c>
    </row>
    <row r="198" spans="1:21" x14ac:dyDescent="0.15">
      <c r="A198" s="59" t="s">
        <v>17</v>
      </c>
      <c r="B198" s="59"/>
      <c r="C198" s="59"/>
      <c r="D198" s="59"/>
      <c r="E198" s="38" t="e">
        <f t="shared" si="37"/>
        <v>#DIV/0!</v>
      </c>
      <c r="F198" s="38" t="e">
        <f t="shared" si="38"/>
        <v>#DIV/0!</v>
      </c>
      <c r="G198" s="59"/>
      <c r="H198" s="59"/>
      <c r="I198" s="59"/>
      <c r="J198" s="38" t="e">
        <f t="shared" si="39"/>
        <v>#DIV/0!</v>
      </c>
      <c r="K198" s="38" t="e">
        <f t="shared" si="40"/>
        <v>#DIV/0!</v>
      </c>
      <c r="L198" s="59"/>
      <c r="M198" s="59"/>
      <c r="N198" s="59"/>
      <c r="O198" s="38"/>
      <c r="P198" s="38" t="e">
        <f t="shared" si="41"/>
        <v>#DIV/0!</v>
      </c>
      <c r="Q198" s="59"/>
      <c r="R198" s="59"/>
      <c r="S198" s="59"/>
      <c r="T198" s="38"/>
      <c r="U198" s="38" t="e">
        <f t="shared" si="42"/>
        <v>#DIV/0!</v>
      </c>
    </row>
    <row r="199" spans="1:21" x14ac:dyDescent="0.15">
      <c r="A199" s="59" t="s">
        <v>19</v>
      </c>
      <c r="B199" s="59"/>
      <c r="C199" s="59"/>
      <c r="D199" s="59"/>
      <c r="E199" s="38" t="e">
        <f t="shared" si="37"/>
        <v>#DIV/0!</v>
      </c>
      <c r="F199" s="38" t="e">
        <f t="shared" si="38"/>
        <v>#DIV/0!</v>
      </c>
      <c r="G199" s="59"/>
      <c r="H199" s="59"/>
      <c r="I199" s="59"/>
      <c r="J199" s="38" t="e">
        <f t="shared" si="39"/>
        <v>#DIV/0!</v>
      </c>
      <c r="K199" s="38" t="e">
        <f t="shared" si="40"/>
        <v>#DIV/0!</v>
      </c>
      <c r="L199" s="59"/>
      <c r="M199" s="59"/>
      <c r="N199" s="59"/>
      <c r="O199" s="38"/>
      <c r="P199" s="38" t="e">
        <f t="shared" si="41"/>
        <v>#DIV/0!</v>
      </c>
      <c r="Q199" s="59"/>
      <c r="R199" s="59"/>
      <c r="S199" s="59"/>
      <c r="T199" s="38"/>
      <c r="U199" s="38" t="e">
        <f t="shared" si="42"/>
        <v>#DIV/0!</v>
      </c>
    </row>
    <row r="200" spans="1:21" x14ac:dyDescent="0.15">
      <c r="A200" s="59" t="s">
        <v>21</v>
      </c>
      <c r="B200" s="59"/>
      <c r="C200" s="59"/>
      <c r="D200" s="59"/>
      <c r="E200" s="38" t="e">
        <f t="shared" si="37"/>
        <v>#DIV/0!</v>
      </c>
      <c r="F200" s="38" t="e">
        <f t="shared" si="38"/>
        <v>#DIV/0!</v>
      </c>
      <c r="G200" s="59"/>
      <c r="H200" s="59"/>
      <c r="I200" s="59"/>
      <c r="J200" s="38" t="e">
        <f t="shared" si="39"/>
        <v>#DIV/0!</v>
      </c>
      <c r="K200" s="38" t="e">
        <f t="shared" si="40"/>
        <v>#DIV/0!</v>
      </c>
      <c r="L200" s="59"/>
      <c r="M200" s="59"/>
      <c r="N200" s="59"/>
      <c r="O200" s="38"/>
      <c r="P200" s="38" t="e">
        <f t="shared" si="41"/>
        <v>#DIV/0!</v>
      </c>
      <c r="Q200" s="59"/>
      <c r="R200" s="59"/>
      <c r="S200" s="59"/>
      <c r="T200" s="38"/>
      <c r="U200" s="38" t="e">
        <f t="shared" si="42"/>
        <v>#DIV/0!</v>
      </c>
    </row>
    <row r="201" spans="1:21" x14ac:dyDescent="0.15">
      <c r="A201" s="59" t="s">
        <v>23</v>
      </c>
      <c r="B201" s="59"/>
      <c r="C201" s="59"/>
      <c r="D201" s="59"/>
      <c r="E201" s="38" t="e">
        <f t="shared" si="37"/>
        <v>#DIV/0!</v>
      </c>
      <c r="F201" s="38" t="e">
        <f t="shared" si="38"/>
        <v>#DIV/0!</v>
      </c>
      <c r="G201" s="59"/>
      <c r="H201" s="59"/>
      <c r="I201" s="59"/>
      <c r="J201" s="38" t="e">
        <f t="shared" si="39"/>
        <v>#DIV/0!</v>
      </c>
      <c r="K201" s="38" t="e">
        <f t="shared" si="40"/>
        <v>#DIV/0!</v>
      </c>
      <c r="L201" s="59"/>
      <c r="M201" s="59"/>
      <c r="N201" s="59"/>
      <c r="O201" s="38"/>
      <c r="P201" s="38" t="e">
        <f t="shared" si="41"/>
        <v>#DIV/0!</v>
      </c>
      <c r="Q201" s="59"/>
      <c r="R201" s="59"/>
      <c r="S201" s="59"/>
      <c r="T201" s="38"/>
      <c r="U201" s="38" t="e">
        <f t="shared" si="42"/>
        <v>#DIV/0!</v>
      </c>
    </row>
    <row r="202" spans="1:21" x14ac:dyDescent="0.15">
      <c r="A202" s="59" t="s">
        <v>24</v>
      </c>
      <c r="B202" s="59"/>
      <c r="C202" s="59"/>
      <c r="D202" s="59"/>
      <c r="E202" s="38" t="e">
        <f t="shared" si="37"/>
        <v>#DIV/0!</v>
      </c>
      <c r="F202" s="38" t="e">
        <f t="shared" si="38"/>
        <v>#DIV/0!</v>
      </c>
      <c r="G202" s="59"/>
      <c r="H202" s="59"/>
      <c r="I202" s="59"/>
      <c r="J202" s="38" t="e">
        <f t="shared" si="39"/>
        <v>#DIV/0!</v>
      </c>
      <c r="K202" s="38" t="e">
        <f t="shared" si="40"/>
        <v>#DIV/0!</v>
      </c>
      <c r="L202" s="59"/>
      <c r="M202" s="59"/>
      <c r="N202" s="59"/>
      <c r="O202" s="38"/>
      <c r="P202" s="38" t="e">
        <f t="shared" si="41"/>
        <v>#DIV/0!</v>
      </c>
      <c r="Q202" s="59"/>
      <c r="R202" s="59"/>
      <c r="S202" s="59"/>
      <c r="T202" s="38"/>
      <c r="U202" s="38" t="e">
        <f t="shared" si="42"/>
        <v>#DIV/0!</v>
      </c>
    </row>
    <row r="203" spans="1:21" x14ac:dyDescent="0.15">
      <c r="A203" s="59" t="s">
        <v>25</v>
      </c>
      <c r="B203" s="59"/>
      <c r="C203" s="59"/>
      <c r="D203" s="59"/>
      <c r="E203" s="38" t="e">
        <f t="shared" si="37"/>
        <v>#DIV/0!</v>
      </c>
      <c r="F203" s="38" t="e">
        <f t="shared" si="38"/>
        <v>#DIV/0!</v>
      </c>
      <c r="G203" s="59"/>
      <c r="H203" s="59"/>
      <c r="I203" s="59"/>
      <c r="J203" s="38" t="e">
        <f t="shared" si="39"/>
        <v>#DIV/0!</v>
      </c>
      <c r="K203" s="38" t="e">
        <f t="shared" si="40"/>
        <v>#DIV/0!</v>
      </c>
      <c r="L203" s="59"/>
      <c r="M203" s="59"/>
      <c r="N203" s="59"/>
      <c r="O203" s="38"/>
      <c r="P203" s="38" t="e">
        <f t="shared" si="41"/>
        <v>#DIV/0!</v>
      </c>
      <c r="Q203" s="59"/>
      <c r="R203" s="59"/>
      <c r="S203" s="59"/>
      <c r="T203" s="38"/>
      <c r="U203" s="38" t="e">
        <f t="shared" si="42"/>
        <v>#DIV/0!</v>
      </c>
    </row>
    <row r="204" spans="1:21" x14ac:dyDescent="0.15">
      <c r="A204" s="59" t="s">
        <v>27</v>
      </c>
      <c r="B204" s="59"/>
      <c r="C204" s="59"/>
      <c r="D204" s="59"/>
      <c r="E204" s="38" t="e">
        <f t="shared" si="37"/>
        <v>#DIV/0!</v>
      </c>
      <c r="F204" s="38" t="e">
        <f t="shared" si="38"/>
        <v>#DIV/0!</v>
      </c>
      <c r="G204" s="59"/>
      <c r="H204" s="59"/>
      <c r="I204" s="59"/>
      <c r="J204" s="38" t="e">
        <f t="shared" si="39"/>
        <v>#DIV/0!</v>
      </c>
      <c r="K204" s="38" t="e">
        <f t="shared" si="40"/>
        <v>#DIV/0!</v>
      </c>
      <c r="L204" s="59"/>
      <c r="M204" s="59"/>
      <c r="N204" s="59"/>
      <c r="O204" s="38"/>
      <c r="P204" s="38" t="e">
        <f t="shared" si="41"/>
        <v>#DIV/0!</v>
      </c>
      <c r="Q204" s="59"/>
      <c r="R204" s="59"/>
      <c r="S204" s="59"/>
      <c r="T204" s="38"/>
      <c r="U204" s="38" t="e">
        <f t="shared" si="42"/>
        <v>#DIV/0!</v>
      </c>
    </row>
    <row r="207" spans="1:21" x14ac:dyDescent="0.15">
      <c r="A207" s="59" t="s">
        <v>4</v>
      </c>
      <c r="B207" s="118" t="s">
        <v>63</v>
      </c>
      <c r="C207" s="118"/>
      <c r="D207" s="118" t="s">
        <v>60</v>
      </c>
      <c r="E207" s="118"/>
      <c r="F207" s="118" t="s">
        <v>61</v>
      </c>
      <c r="G207" s="118"/>
      <c r="H207" s="118" t="s">
        <v>62</v>
      </c>
      <c r="I207" s="118"/>
    </row>
    <row r="208" spans="1:21" x14ac:dyDescent="0.15">
      <c r="A208" s="13"/>
      <c r="B208" s="59" t="s">
        <v>5</v>
      </c>
      <c r="C208" s="59" t="s">
        <v>6</v>
      </c>
      <c r="D208" s="59" t="s">
        <v>5</v>
      </c>
      <c r="E208" s="59" t="s">
        <v>6</v>
      </c>
      <c r="F208" s="59" t="s">
        <v>5</v>
      </c>
      <c r="G208" s="59" t="s">
        <v>6</v>
      </c>
      <c r="H208" s="59" t="s">
        <v>5</v>
      </c>
      <c r="I208" s="59" t="s">
        <v>6</v>
      </c>
    </row>
    <row r="209" spans="1:9" x14ac:dyDescent="0.15">
      <c r="A209" s="59">
        <v>599</v>
      </c>
      <c r="B209" s="59"/>
      <c r="C209" s="5">
        <f>B209/A209</f>
        <v>0</v>
      </c>
      <c r="D209" s="59"/>
      <c r="E209" s="5">
        <f>D209/A209</f>
        <v>0</v>
      </c>
      <c r="F209" s="59"/>
      <c r="G209" s="5">
        <f>F209/A209</f>
        <v>0</v>
      </c>
      <c r="H209" s="4"/>
      <c r="I209" s="38">
        <f>H209/A209</f>
        <v>0</v>
      </c>
    </row>
    <row r="210" spans="1:9" x14ac:dyDescent="0.15">
      <c r="A210" s="59">
        <v>1013</v>
      </c>
      <c r="B210" s="59"/>
      <c r="C210" s="38">
        <f t="shared" ref="C210:C220" si="43">B210/A210</f>
        <v>0</v>
      </c>
      <c r="D210" s="59"/>
      <c r="E210" s="38">
        <f t="shared" ref="E210:E220" si="44">D210/A210</f>
        <v>0</v>
      </c>
      <c r="F210" s="59"/>
      <c r="G210" s="38">
        <f t="shared" ref="G210:G220" si="45">F210/A210</f>
        <v>0</v>
      </c>
      <c r="H210" s="4"/>
      <c r="I210" s="38">
        <f t="shared" ref="I210:I220" si="46">H210/A210</f>
        <v>0</v>
      </c>
    </row>
    <row r="211" spans="1:9" x14ac:dyDescent="0.15">
      <c r="A211" s="59">
        <v>1434</v>
      </c>
      <c r="B211" s="4"/>
      <c r="C211" s="5">
        <f t="shared" si="43"/>
        <v>0</v>
      </c>
      <c r="D211" s="4"/>
      <c r="E211" s="5">
        <f t="shared" si="44"/>
        <v>0</v>
      </c>
      <c r="F211" s="4"/>
      <c r="G211" s="38">
        <f t="shared" si="45"/>
        <v>0</v>
      </c>
      <c r="H211" s="4"/>
      <c r="I211" s="38">
        <f t="shared" si="46"/>
        <v>0</v>
      </c>
    </row>
    <row r="212" spans="1:9" x14ac:dyDescent="0.15">
      <c r="A212" s="59">
        <v>1615</v>
      </c>
      <c r="B212" s="59"/>
      <c r="C212" s="5">
        <f t="shared" si="43"/>
        <v>0</v>
      </c>
      <c r="D212" s="59"/>
      <c r="E212" s="5">
        <f t="shared" si="44"/>
        <v>0</v>
      </c>
      <c r="F212" s="59"/>
      <c r="G212" s="5">
        <f t="shared" si="45"/>
        <v>0</v>
      </c>
      <c r="H212" s="4"/>
      <c r="I212" s="38">
        <f t="shared" si="46"/>
        <v>0</v>
      </c>
    </row>
    <row r="213" spans="1:9" x14ac:dyDescent="0.15">
      <c r="A213" s="59">
        <v>2432</v>
      </c>
      <c r="B213" s="59"/>
      <c r="C213" s="38">
        <f t="shared" si="43"/>
        <v>0</v>
      </c>
      <c r="D213" s="59"/>
      <c r="E213" s="38">
        <f t="shared" si="44"/>
        <v>0</v>
      </c>
      <c r="F213" s="59"/>
      <c r="G213" s="38">
        <f t="shared" si="45"/>
        <v>0</v>
      </c>
      <c r="H213" s="4"/>
      <c r="I213" s="38">
        <f t="shared" si="46"/>
        <v>0</v>
      </c>
    </row>
    <row r="214" spans="1:9" x14ac:dyDescent="0.15">
      <c r="A214" s="59">
        <v>2759</v>
      </c>
      <c r="B214" s="8"/>
      <c r="C214" s="5">
        <f t="shared" si="43"/>
        <v>0</v>
      </c>
      <c r="D214" s="59"/>
      <c r="E214" s="5">
        <f t="shared" si="44"/>
        <v>0</v>
      </c>
      <c r="F214" s="59"/>
      <c r="G214" s="5">
        <f t="shared" si="45"/>
        <v>0</v>
      </c>
      <c r="H214" s="4"/>
      <c r="I214" s="38">
        <f t="shared" si="46"/>
        <v>0</v>
      </c>
    </row>
    <row r="215" spans="1:9" x14ac:dyDescent="0.15">
      <c r="A215" s="59">
        <v>2740</v>
      </c>
      <c r="B215" s="8"/>
      <c r="C215" s="38">
        <f t="shared" si="43"/>
        <v>0</v>
      </c>
      <c r="D215" s="8"/>
      <c r="E215" s="38">
        <f t="shared" si="44"/>
        <v>0</v>
      </c>
      <c r="F215" s="59"/>
      <c r="G215" s="38">
        <f t="shared" si="45"/>
        <v>0</v>
      </c>
      <c r="H215" s="4"/>
      <c r="I215" s="38">
        <f t="shared" si="46"/>
        <v>0</v>
      </c>
    </row>
    <row r="216" spans="1:9" x14ac:dyDescent="0.15">
      <c r="A216" s="59">
        <v>691</v>
      </c>
      <c r="B216" s="59"/>
      <c r="C216" s="38">
        <f t="shared" si="43"/>
        <v>0</v>
      </c>
      <c r="D216" s="59"/>
      <c r="E216" s="38">
        <f t="shared" si="44"/>
        <v>0</v>
      </c>
      <c r="F216" s="59"/>
      <c r="G216" s="38">
        <f t="shared" si="45"/>
        <v>0</v>
      </c>
      <c r="H216" s="4"/>
      <c r="I216" s="38">
        <f t="shared" si="46"/>
        <v>0</v>
      </c>
    </row>
    <row r="217" spans="1:9" x14ac:dyDescent="0.15">
      <c r="A217" s="59">
        <v>1063</v>
      </c>
      <c r="B217" s="59"/>
      <c r="C217" s="38">
        <f t="shared" si="43"/>
        <v>0</v>
      </c>
      <c r="D217" s="59"/>
      <c r="E217" s="38">
        <f t="shared" si="44"/>
        <v>0</v>
      </c>
      <c r="F217" s="59"/>
      <c r="G217" s="38">
        <f t="shared" si="45"/>
        <v>0</v>
      </c>
      <c r="H217" s="4"/>
      <c r="I217" s="38">
        <f t="shared" si="46"/>
        <v>0</v>
      </c>
    </row>
    <row r="218" spans="1:9" x14ac:dyDescent="0.15">
      <c r="A218" s="59">
        <v>1128</v>
      </c>
      <c r="B218" s="59"/>
      <c r="C218" s="38">
        <f t="shared" si="43"/>
        <v>0</v>
      </c>
      <c r="D218" s="59"/>
      <c r="E218" s="38">
        <f t="shared" si="44"/>
        <v>0</v>
      </c>
      <c r="F218" s="59"/>
      <c r="G218" s="38">
        <f t="shared" si="45"/>
        <v>0</v>
      </c>
      <c r="H218" s="4"/>
      <c r="I218" s="38">
        <f t="shared" si="46"/>
        <v>0</v>
      </c>
    </row>
    <row r="219" spans="1:9" x14ac:dyDescent="0.15">
      <c r="A219" s="59">
        <v>1276</v>
      </c>
      <c r="B219" s="59"/>
      <c r="C219" s="38">
        <f t="shared" si="43"/>
        <v>0</v>
      </c>
      <c r="D219" s="59"/>
      <c r="E219" s="38">
        <f t="shared" si="44"/>
        <v>0</v>
      </c>
      <c r="F219" s="59"/>
      <c r="G219" s="38">
        <f t="shared" si="45"/>
        <v>0</v>
      </c>
      <c r="H219" s="4"/>
      <c r="I219" s="38">
        <f t="shared" si="46"/>
        <v>0</v>
      </c>
    </row>
    <row r="220" spans="1:9" x14ac:dyDescent="0.15">
      <c r="A220" s="59">
        <v>1104</v>
      </c>
      <c r="B220" s="59"/>
      <c r="C220" s="38">
        <f t="shared" si="43"/>
        <v>0</v>
      </c>
      <c r="D220" s="59"/>
      <c r="E220" s="38">
        <f t="shared" si="44"/>
        <v>0</v>
      </c>
      <c r="F220" s="59"/>
      <c r="G220" s="38">
        <f t="shared" si="45"/>
        <v>0</v>
      </c>
      <c r="H220" s="4"/>
      <c r="I220" s="38">
        <f t="shared" si="46"/>
        <v>0</v>
      </c>
    </row>
  </sheetData>
  <mergeCells count="65">
    <mergeCell ref="B207:C207"/>
    <mergeCell ref="D207:E207"/>
    <mergeCell ref="F207:G207"/>
    <mergeCell ref="H207:I207"/>
    <mergeCell ref="B191:F191"/>
    <mergeCell ref="G191:K191"/>
    <mergeCell ref="Q125:U125"/>
    <mergeCell ref="C145:E145"/>
    <mergeCell ref="A147:A149"/>
    <mergeCell ref="L191:P191"/>
    <mergeCell ref="Q191:U191"/>
    <mergeCell ref="D135:E135"/>
    <mergeCell ref="F135:G135"/>
    <mergeCell ref="H135:I135"/>
    <mergeCell ref="J135:K135"/>
    <mergeCell ref="A153:A155"/>
    <mergeCell ref="A156:A158"/>
    <mergeCell ref="A159:A161"/>
    <mergeCell ref="A162:A164"/>
    <mergeCell ref="A150:A152"/>
    <mergeCell ref="B125:F125"/>
    <mergeCell ref="G125:K125"/>
    <mergeCell ref="B1:F1"/>
    <mergeCell ref="G1:K1"/>
    <mergeCell ref="C16:C17"/>
    <mergeCell ref="F16:G16"/>
    <mergeCell ref="B34:F34"/>
    <mergeCell ref="G34:K34"/>
    <mergeCell ref="A16:A17"/>
    <mergeCell ref="B16:B17"/>
    <mergeCell ref="D16:E16"/>
    <mergeCell ref="B79:F79"/>
    <mergeCell ref="G79:K79"/>
    <mergeCell ref="I67:K67"/>
    <mergeCell ref="A50:A51"/>
    <mergeCell ref="B50:B51"/>
    <mergeCell ref="C50:C51"/>
    <mergeCell ref="D50:E50"/>
    <mergeCell ref="F50:G50"/>
    <mergeCell ref="A72:A74"/>
    <mergeCell ref="C67:E67"/>
    <mergeCell ref="F67:H67"/>
    <mergeCell ref="A69:A71"/>
    <mergeCell ref="G156:G158"/>
    <mergeCell ref="G159:G161"/>
    <mergeCell ref="L79:P79"/>
    <mergeCell ref="A96:A97"/>
    <mergeCell ref="B96:B97"/>
    <mergeCell ref="C96:C97"/>
    <mergeCell ref="D96:E96"/>
    <mergeCell ref="F96:G96"/>
    <mergeCell ref="H96:I96"/>
    <mergeCell ref="L125:P125"/>
    <mergeCell ref="I145:K145"/>
    <mergeCell ref="G147:G149"/>
    <mergeCell ref="G150:G152"/>
    <mergeCell ref="G153:G155"/>
    <mergeCell ref="D178:E178"/>
    <mergeCell ref="F178:G178"/>
    <mergeCell ref="H178:I178"/>
    <mergeCell ref="J178:K178"/>
    <mergeCell ref="D168:E168"/>
    <mergeCell ref="F168:G168"/>
    <mergeCell ref="H168:I168"/>
    <mergeCell ref="J168:K168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40"/>
  <sheetViews>
    <sheetView topLeftCell="AF136" zoomScale="130" zoomScaleNormal="130" workbookViewId="0">
      <selection activeCell="AO135" sqref="AO135"/>
    </sheetView>
  </sheetViews>
  <sheetFormatPr defaultRowHeight="13.5" x14ac:dyDescent="0.15"/>
  <cols>
    <col min="3" max="3" width="10.5" bestFit="1" customWidth="1"/>
    <col min="12" max="12" width="9.5" bestFit="1" customWidth="1"/>
  </cols>
  <sheetData>
    <row r="1" spans="1:23" x14ac:dyDescent="0.15">
      <c r="A1" s="71" t="s">
        <v>0</v>
      </c>
      <c r="B1" s="125" t="s">
        <v>136</v>
      </c>
      <c r="C1" s="126"/>
      <c r="D1" s="126"/>
      <c r="E1" s="126"/>
      <c r="F1" s="127"/>
      <c r="G1" s="125" t="s">
        <v>60</v>
      </c>
      <c r="H1" s="126"/>
      <c r="I1" s="126"/>
      <c r="J1" s="126"/>
      <c r="K1" s="127"/>
      <c r="L1" s="125" t="s">
        <v>61</v>
      </c>
      <c r="M1" s="126"/>
      <c r="N1" s="126"/>
      <c r="O1" s="126"/>
      <c r="P1" s="127"/>
      <c r="Q1" s="125" t="s">
        <v>62</v>
      </c>
      <c r="R1" s="126"/>
      <c r="S1" s="126"/>
      <c r="T1" s="126"/>
      <c r="U1" s="127"/>
    </row>
    <row r="2" spans="1:23" x14ac:dyDescent="0.15">
      <c r="A2" s="71"/>
      <c r="B2" s="72" t="s">
        <v>64</v>
      </c>
      <c r="C2" s="71" t="s">
        <v>65</v>
      </c>
      <c r="D2" s="71" t="s">
        <v>66</v>
      </c>
      <c r="E2" s="71" t="s">
        <v>58</v>
      </c>
      <c r="F2" s="71" t="s">
        <v>59</v>
      </c>
      <c r="G2" s="72" t="s">
        <v>64</v>
      </c>
      <c r="H2" s="71" t="s">
        <v>65</v>
      </c>
      <c r="I2" s="71" t="s">
        <v>66</v>
      </c>
      <c r="J2" s="71" t="s">
        <v>58</v>
      </c>
      <c r="K2" s="71" t="s">
        <v>59</v>
      </c>
      <c r="L2" s="72" t="s">
        <v>64</v>
      </c>
      <c r="M2" s="71" t="s">
        <v>65</v>
      </c>
      <c r="N2" s="71" t="s">
        <v>66</v>
      </c>
      <c r="O2" s="71" t="s">
        <v>58</v>
      </c>
      <c r="P2" s="71" t="s">
        <v>59</v>
      </c>
      <c r="Q2" s="72" t="s">
        <v>64</v>
      </c>
      <c r="R2" s="71" t="s">
        <v>65</v>
      </c>
      <c r="S2" s="71" t="s">
        <v>66</v>
      </c>
      <c r="T2" s="71" t="s">
        <v>58</v>
      </c>
      <c r="U2" s="75" t="s">
        <v>59</v>
      </c>
    </row>
    <row r="3" spans="1:23" x14ac:dyDescent="0.15">
      <c r="A3" s="71" t="s">
        <v>7</v>
      </c>
      <c r="B3" s="71">
        <v>15</v>
      </c>
      <c r="C3" s="71">
        <v>168</v>
      </c>
      <c r="D3" s="71">
        <v>212</v>
      </c>
      <c r="E3" s="38">
        <f>B3/D3</f>
        <v>7.0754716981132074E-2</v>
      </c>
      <c r="F3" s="38">
        <f>C3/D3</f>
        <v>0.79245283018867929</v>
      </c>
      <c r="G3" s="71">
        <v>18</v>
      </c>
      <c r="H3" s="71">
        <v>167</v>
      </c>
      <c r="I3" s="71">
        <v>214</v>
      </c>
      <c r="J3" s="71">
        <f>G3/I3</f>
        <v>8.4112149532710276E-2</v>
      </c>
      <c r="K3" s="71">
        <f>H3/I3</f>
        <v>0.78037383177570097</v>
      </c>
      <c r="L3" s="71">
        <v>30</v>
      </c>
      <c r="M3" s="71">
        <v>168</v>
      </c>
      <c r="N3" s="71">
        <v>226</v>
      </c>
      <c r="O3" s="71">
        <f>L3/N3</f>
        <v>0.13274336283185842</v>
      </c>
      <c r="P3" s="71">
        <f>M3/N3</f>
        <v>0.74336283185840712</v>
      </c>
      <c r="Q3" s="71">
        <v>46</v>
      </c>
      <c r="R3" s="71">
        <v>168</v>
      </c>
      <c r="S3" s="71">
        <v>242</v>
      </c>
      <c r="T3" s="71">
        <f>Q3/S3</f>
        <v>0.19008264462809918</v>
      </c>
      <c r="U3" s="71">
        <f>R3/S3</f>
        <v>0.69421487603305787</v>
      </c>
      <c r="V3" s="73">
        <v>118</v>
      </c>
      <c r="W3">
        <f>(V3-Q3)/V3</f>
        <v>0.61016949152542377</v>
      </c>
    </row>
    <row r="4" spans="1:23" x14ac:dyDescent="0.15">
      <c r="A4" s="71" t="s">
        <v>9</v>
      </c>
      <c r="B4" s="71">
        <v>62</v>
      </c>
      <c r="C4" s="71">
        <v>890</v>
      </c>
      <c r="D4" s="71">
        <v>1002</v>
      </c>
      <c r="E4" s="38">
        <f t="shared" ref="E4:E14" si="0">B4/D4</f>
        <v>6.1876247504990017E-2</v>
      </c>
      <c r="F4" s="38">
        <f t="shared" ref="F4:F14" si="1">C4/D4</f>
        <v>0.88822355289421162</v>
      </c>
      <c r="G4" s="71">
        <v>79</v>
      </c>
      <c r="H4" s="71">
        <v>894</v>
      </c>
      <c r="I4" s="71">
        <v>1023</v>
      </c>
      <c r="J4" s="71">
        <f>G4/I4</f>
        <v>7.7223851417399805E-2</v>
      </c>
      <c r="K4" s="71">
        <f>H4/I4</f>
        <v>0.87390029325513197</v>
      </c>
      <c r="L4" s="72">
        <v>172</v>
      </c>
      <c r="M4" s="72">
        <v>865</v>
      </c>
      <c r="N4" s="72">
        <v>1084</v>
      </c>
      <c r="O4" s="71">
        <f>L4/N4</f>
        <v>0.15867158671586715</v>
      </c>
      <c r="P4" s="71">
        <f>M4/N4</f>
        <v>0.79797047970479706</v>
      </c>
      <c r="Q4" s="72">
        <v>597</v>
      </c>
      <c r="R4" s="72">
        <v>868</v>
      </c>
      <c r="S4" s="72">
        <v>1514</v>
      </c>
      <c r="T4" s="71">
        <f>Q4/S4</f>
        <v>0.3943196829590489</v>
      </c>
      <c r="U4" s="71">
        <f>R4/S4</f>
        <v>0.5733157199471598</v>
      </c>
      <c r="V4" s="73">
        <v>1566</v>
      </c>
      <c r="W4">
        <f t="shared" ref="W4:W14" si="2">(V4-Q4)/V4</f>
        <v>0.61877394636015326</v>
      </c>
    </row>
    <row r="5" spans="1:23" x14ac:dyDescent="0.15">
      <c r="A5" s="71" t="s">
        <v>11</v>
      </c>
      <c r="B5" s="71">
        <v>237</v>
      </c>
      <c r="C5" s="71">
        <v>2818</v>
      </c>
      <c r="D5" s="71">
        <v>3216</v>
      </c>
      <c r="E5" s="38">
        <f t="shared" si="0"/>
        <v>7.3694029850746273E-2</v>
      </c>
      <c r="F5" s="38">
        <f t="shared" si="1"/>
        <v>0.87624378109452739</v>
      </c>
      <c r="G5" s="71">
        <v>280</v>
      </c>
      <c r="H5" s="71">
        <v>2814</v>
      </c>
      <c r="I5" s="71">
        <v>3256</v>
      </c>
      <c r="J5" s="71">
        <f t="shared" ref="J5:J14" si="3">G5/I5</f>
        <v>8.5995085995085999E-2</v>
      </c>
      <c r="K5" s="71">
        <f t="shared" ref="K5:K14" si="4">H5/I5</f>
        <v>0.86425061425061422</v>
      </c>
      <c r="L5" s="72">
        <v>372</v>
      </c>
      <c r="M5" s="72">
        <v>2713</v>
      </c>
      <c r="N5" s="72">
        <v>3244</v>
      </c>
      <c r="O5" s="71">
        <f>L5/N5</f>
        <v>0.11467324290998766</v>
      </c>
      <c r="P5" s="71">
        <f>M5/N5</f>
        <v>0.83631319358816281</v>
      </c>
      <c r="Q5" s="72">
        <v>469</v>
      </c>
      <c r="R5" s="72">
        <v>2692</v>
      </c>
      <c r="S5" s="72">
        <v>3320</v>
      </c>
      <c r="T5" s="71">
        <f>Q5/S5</f>
        <v>0.14126506024096386</v>
      </c>
      <c r="U5" s="71">
        <f>R5/S5</f>
        <v>0.81084337349397595</v>
      </c>
      <c r="V5" s="73">
        <v>1380</v>
      </c>
      <c r="W5">
        <f t="shared" si="2"/>
        <v>0.66014492753623188</v>
      </c>
    </row>
    <row r="6" spans="1:23" x14ac:dyDescent="0.15">
      <c r="A6" s="71" t="s">
        <v>13</v>
      </c>
      <c r="B6" s="71">
        <v>215</v>
      </c>
      <c r="C6" s="71">
        <v>5136</v>
      </c>
      <c r="D6" s="71">
        <v>5495</v>
      </c>
      <c r="E6" s="38">
        <f t="shared" si="0"/>
        <v>3.9126478616924476E-2</v>
      </c>
      <c r="F6" s="38">
        <f t="shared" si="1"/>
        <v>0.93466787989080979</v>
      </c>
      <c r="G6" s="71">
        <v>279</v>
      </c>
      <c r="H6" s="71">
        <v>5127</v>
      </c>
      <c r="I6" s="71">
        <v>5550</v>
      </c>
      <c r="J6" s="71">
        <f t="shared" si="3"/>
        <v>5.027027027027027E-2</v>
      </c>
      <c r="K6" s="71">
        <f t="shared" si="4"/>
        <v>0.92378378378378379</v>
      </c>
      <c r="L6" s="71">
        <v>580</v>
      </c>
      <c r="M6" s="71">
        <v>4954</v>
      </c>
      <c r="N6" s="71">
        <v>5674</v>
      </c>
      <c r="O6" s="71">
        <f t="shared" ref="O6:O14" si="5">L6/N6</f>
        <v>0.10222065562213606</v>
      </c>
      <c r="P6" s="71">
        <f t="shared" ref="P6:P14" si="6">M6/N6</f>
        <v>0.87310539302079659</v>
      </c>
      <c r="Q6" s="71">
        <v>2469</v>
      </c>
      <c r="R6" s="71">
        <v>4949</v>
      </c>
      <c r="S6" s="71">
        <v>7558</v>
      </c>
      <c r="T6" s="71">
        <f t="shared" ref="T6:T14" si="7">Q6/S6</f>
        <v>0.32667372320719767</v>
      </c>
      <c r="U6" s="71">
        <f t="shared" ref="U6:U14" si="8">R6/S6</f>
        <v>0.65480285789891501</v>
      </c>
      <c r="V6" s="73">
        <v>4456</v>
      </c>
      <c r="W6">
        <f t="shared" si="2"/>
        <v>0.44591561938958707</v>
      </c>
    </row>
    <row r="7" spans="1:23" x14ac:dyDescent="0.15">
      <c r="A7" s="71" t="s">
        <v>15</v>
      </c>
      <c r="B7" s="71">
        <v>549</v>
      </c>
      <c r="C7" s="71">
        <v>11118</v>
      </c>
      <c r="D7" s="71">
        <v>11920</v>
      </c>
      <c r="E7" s="38">
        <f t="shared" si="0"/>
        <v>4.6057046979865769E-2</v>
      </c>
      <c r="F7" s="38">
        <f t="shared" si="1"/>
        <v>0.93271812080536909</v>
      </c>
      <c r="G7" s="71">
        <v>651</v>
      </c>
      <c r="H7" s="71">
        <v>11151</v>
      </c>
      <c r="I7" s="71">
        <v>12055</v>
      </c>
      <c r="J7" s="71">
        <f t="shared" si="3"/>
        <v>5.4002488593944423E-2</v>
      </c>
      <c r="K7" s="71">
        <f t="shared" si="4"/>
        <v>0.92501036914143508</v>
      </c>
      <c r="L7" s="71">
        <v>935</v>
      </c>
      <c r="M7" s="71">
        <v>105333</v>
      </c>
      <c r="N7" s="71">
        <v>11714</v>
      </c>
      <c r="O7" s="71">
        <f t="shared" si="5"/>
        <v>7.9819019976096972E-2</v>
      </c>
      <c r="P7" s="71">
        <f t="shared" si="6"/>
        <v>8.9920607819702916</v>
      </c>
      <c r="Q7" s="71">
        <v>1611</v>
      </c>
      <c r="R7" s="71">
        <v>11013</v>
      </c>
      <c r="S7" s="71">
        <v>12877</v>
      </c>
      <c r="T7" s="71">
        <f t="shared" si="7"/>
        <v>0.1251067795293935</v>
      </c>
      <c r="U7" s="71">
        <f t="shared" si="8"/>
        <v>0.85524578706220389</v>
      </c>
      <c r="V7" s="73">
        <v>3716</v>
      </c>
      <c r="W7">
        <f t="shared" si="2"/>
        <v>0.56646932185145316</v>
      </c>
    </row>
    <row r="8" spans="1:23" x14ac:dyDescent="0.15">
      <c r="A8" s="71" t="s">
        <v>17</v>
      </c>
      <c r="B8" s="71">
        <v>772</v>
      </c>
      <c r="C8" s="71">
        <v>35504</v>
      </c>
      <c r="D8" s="71">
        <v>36614</v>
      </c>
      <c r="E8" s="38">
        <f t="shared" si="0"/>
        <v>2.1084830938985086E-2</v>
      </c>
      <c r="F8" s="38">
        <f t="shared" si="1"/>
        <v>0.96968372753591525</v>
      </c>
      <c r="G8" s="71">
        <v>1524</v>
      </c>
      <c r="H8" s="71">
        <v>35504</v>
      </c>
      <c r="I8" s="71">
        <v>37366</v>
      </c>
      <c r="J8" s="71">
        <f t="shared" si="3"/>
        <v>4.078574104801156E-2</v>
      </c>
      <c r="K8" s="71">
        <f t="shared" si="4"/>
        <v>0.9501686024728363</v>
      </c>
      <c r="L8" s="71">
        <v>2452</v>
      </c>
      <c r="M8" s="71">
        <v>32380</v>
      </c>
      <c r="N8" s="71">
        <v>35143</v>
      </c>
      <c r="O8" s="71">
        <f t="shared" si="5"/>
        <v>6.9772074097259773E-2</v>
      </c>
      <c r="P8" s="71">
        <f t="shared" si="6"/>
        <v>0.92137836838061637</v>
      </c>
      <c r="Q8" s="71">
        <v>2252</v>
      </c>
      <c r="R8" s="71">
        <v>32946</v>
      </c>
      <c r="S8" s="71">
        <v>35511</v>
      </c>
      <c r="T8" s="71">
        <f t="shared" si="7"/>
        <v>6.3416969389766556E-2</v>
      </c>
      <c r="U8" s="71">
        <f t="shared" si="8"/>
        <v>0.92776886035313</v>
      </c>
      <c r="V8" s="73">
        <v>7167</v>
      </c>
      <c r="W8">
        <f t="shared" si="2"/>
        <v>0.68578205664852798</v>
      </c>
    </row>
    <row r="9" spans="1:23" x14ac:dyDescent="0.15">
      <c r="A9" s="71" t="s">
        <v>19</v>
      </c>
      <c r="B9" s="71">
        <v>1379</v>
      </c>
      <c r="C9" s="71">
        <v>40594</v>
      </c>
      <c r="D9" s="71">
        <v>42678</v>
      </c>
      <c r="E9" s="38">
        <f t="shared" si="0"/>
        <v>3.2311729696799289E-2</v>
      </c>
      <c r="F9" s="38">
        <f t="shared" si="1"/>
        <v>0.95116922067575804</v>
      </c>
      <c r="G9" s="71">
        <v>1497</v>
      </c>
      <c r="H9" s="71">
        <v>40525</v>
      </c>
      <c r="I9" s="71">
        <v>42722</v>
      </c>
      <c r="J9" s="71">
        <f t="shared" si="3"/>
        <v>3.5040494358878328E-2</v>
      </c>
      <c r="K9" s="71">
        <f t="shared" si="4"/>
        <v>0.94857450493890738</v>
      </c>
      <c r="L9" s="71">
        <v>3034</v>
      </c>
      <c r="M9" s="71">
        <v>41011</v>
      </c>
      <c r="N9" s="71">
        <v>44758</v>
      </c>
      <c r="O9" s="71">
        <f t="shared" si="5"/>
        <v>6.7786764377318023E-2</v>
      </c>
      <c r="P9" s="71">
        <f t="shared" si="6"/>
        <v>0.91628312257026678</v>
      </c>
      <c r="Q9" s="71">
        <v>5339</v>
      </c>
      <c r="R9" s="71">
        <v>40641</v>
      </c>
      <c r="S9" s="71">
        <v>46684</v>
      </c>
      <c r="T9" s="71">
        <f t="shared" si="7"/>
        <v>0.11436466455316596</v>
      </c>
      <c r="U9" s="71">
        <f t="shared" si="8"/>
        <v>0.87055522234598581</v>
      </c>
      <c r="V9" s="73">
        <v>6424</v>
      </c>
      <c r="W9">
        <f t="shared" si="2"/>
        <v>0.16889788293897884</v>
      </c>
    </row>
    <row r="10" spans="1:23" x14ac:dyDescent="0.15">
      <c r="A10" s="71" t="s">
        <v>21</v>
      </c>
      <c r="B10" s="71">
        <v>11</v>
      </c>
      <c r="C10" s="71">
        <v>103</v>
      </c>
      <c r="D10" s="71">
        <v>120</v>
      </c>
      <c r="E10" s="38">
        <f t="shared" si="0"/>
        <v>9.166666666666666E-2</v>
      </c>
      <c r="F10" s="38">
        <f t="shared" si="1"/>
        <v>0.85833333333333328</v>
      </c>
      <c r="G10" s="71">
        <v>12</v>
      </c>
      <c r="H10" s="71">
        <v>104</v>
      </c>
      <c r="I10" s="71">
        <v>122</v>
      </c>
      <c r="J10" s="71">
        <f t="shared" si="3"/>
        <v>9.8360655737704916E-2</v>
      </c>
      <c r="K10" s="71">
        <f t="shared" si="4"/>
        <v>0.85245901639344257</v>
      </c>
      <c r="L10" s="71">
        <v>13</v>
      </c>
      <c r="M10" s="71">
        <v>104</v>
      </c>
      <c r="N10" s="71">
        <v>123</v>
      </c>
      <c r="O10" s="71">
        <f t="shared" si="5"/>
        <v>0.10569105691056911</v>
      </c>
      <c r="P10" s="71">
        <f t="shared" si="6"/>
        <v>0.84552845528455289</v>
      </c>
      <c r="Q10" s="71">
        <v>13</v>
      </c>
      <c r="R10" s="71">
        <v>103</v>
      </c>
      <c r="S10" s="71">
        <v>123</v>
      </c>
      <c r="T10" s="71">
        <f t="shared" si="7"/>
        <v>0.10569105691056911</v>
      </c>
      <c r="U10" s="71">
        <f t="shared" si="8"/>
        <v>0.83739837398373984</v>
      </c>
      <c r="V10" s="73">
        <v>101</v>
      </c>
      <c r="W10">
        <f t="shared" si="2"/>
        <v>0.87128712871287128</v>
      </c>
    </row>
    <row r="11" spans="1:23" x14ac:dyDescent="0.15">
      <c r="A11" s="71" t="s">
        <v>23</v>
      </c>
      <c r="B11" s="71">
        <v>158</v>
      </c>
      <c r="C11" s="71">
        <v>1575</v>
      </c>
      <c r="D11" s="71">
        <v>1816</v>
      </c>
      <c r="E11" s="38">
        <f t="shared" si="0"/>
        <v>8.7004405286343608E-2</v>
      </c>
      <c r="F11" s="38">
        <f t="shared" si="1"/>
        <v>0.86729074889867841</v>
      </c>
      <c r="G11" s="71">
        <v>213</v>
      </c>
      <c r="H11" s="71">
        <v>1575</v>
      </c>
      <c r="I11" s="71">
        <v>1868</v>
      </c>
      <c r="J11" s="71">
        <f t="shared" si="3"/>
        <v>0.11402569593147752</v>
      </c>
      <c r="K11" s="71">
        <f t="shared" si="4"/>
        <v>0.84314775160599575</v>
      </c>
      <c r="L11" s="71">
        <v>287</v>
      </c>
      <c r="M11" s="71">
        <v>1580</v>
      </c>
      <c r="N11" s="71">
        <v>1945</v>
      </c>
      <c r="O11" s="71">
        <f t="shared" si="5"/>
        <v>0.14755784061696658</v>
      </c>
      <c r="P11" s="71">
        <f t="shared" si="6"/>
        <v>0.81233933161953731</v>
      </c>
      <c r="Q11" s="71">
        <v>627</v>
      </c>
      <c r="R11" s="71">
        <v>1584</v>
      </c>
      <c r="S11" s="71">
        <v>2290</v>
      </c>
      <c r="T11" s="71">
        <f t="shared" si="7"/>
        <v>0.27379912663755457</v>
      </c>
      <c r="U11" s="71">
        <f t="shared" si="8"/>
        <v>0.69170305676855892</v>
      </c>
      <c r="V11" s="73">
        <v>2017</v>
      </c>
      <c r="W11">
        <f t="shared" si="2"/>
        <v>0.68914229053049081</v>
      </c>
    </row>
    <row r="12" spans="1:23" x14ac:dyDescent="0.15">
      <c r="A12" s="71" t="s">
        <v>24</v>
      </c>
      <c r="B12" s="71">
        <v>282</v>
      </c>
      <c r="C12" s="71">
        <v>3249</v>
      </c>
      <c r="D12" s="71">
        <v>3660</v>
      </c>
      <c r="E12" s="38">
        <f t="shared" si="0"/>
        <v>7.7049180327868852E-2</v>
      </c>
      <c r="F12" s="38">
        <f t="shared" si="1"/>
        <v>0.88770491803278684</v>
      </c>
      <c r="G12" s="71">
        <v>323</v>
      </c>
      <c r="H12" s="71">
        <v>3250</v>
      </c>
      <c r="I12" s="71">
        <v>3702</v>
      </c>
      <c r="J12" s="71">
        <f t="shared" si="3"/>
        <v>8.7250135062128573E-2</v>
      </c>
      <c r="K12" s="71">
        <f t="shared" si="4"/>
        <v>0.87790383576445163</v>
      </c>
      <c r="L12" s="71">
        <v>415</v>
      </c>
      <c r="M12" s="71">
        <v>3259</v>
      </c>
      <c r="N12" s="71">
        <v>3803</v>
      </c>
      <c r="O12" s="71">
        <f t="shared" si="5"/>
        <v>0.10912437549303182</v>
      </c>
      <c r="P12" s="71">
        <f t="shared" si="6"/>
        <v>0.85695503549829077</v>
      </c>
      <c r="Q12" s="71">
        <v>722</v>
      </c>
      <c r="R12" s="71">
        <v>3278</v>
      </c>
      <c r="S12" s="71">
        <v>4130</v>
      </c>
      <c r="T12" s="71">
        <f t="shared" si="7"/>
        <v>0.17481840193704601</v>
      </c>
      <c r="U12" s="71">
        <f t="shared" si="8"/>
        <v>0.7937046004842615</v>
      </c>
      <c r="V12" s="73">
        <v>3248</v>
      </c>
      <c r="W12">
        <f t="shared" si="2"/>
        <v>0.77770935960591137</v>
      </c>
    </row>
    <row r="13" spans="1:23" x14ac:dyDescent="0.15">
      <c r="A13" s="71" t="s">
        <v>25</v>
      </c>
      <c r="B13" s="71">
        <v>96</v>
      </c>
      <c r="C13" s="71">
        <v>1864</v>
      </c>
      <c r="D13" s="71">
        <v>2001</v>
      </c>
      <c r="E13" s="38">
        <f t="shared" si="0"/>
        <v>4.7976011994002997E-2</v>
      </c>
      <c r="F13" s="38">
        <f t="shared" si="1"/>
        <v>0.93153423288355819</v>
      </c>
      <c r="G13" s="71">
        <v>118</v>
      </c>
      <c r="H13" s="71">
        <v>1865</v>
      </c>
      <c r="I13" s="71">
        <v>2025</v>
      </c>
      <c r="J13" s="71">
        <f t="shared" si="3"/>
        <v>5.8271604938271604E-2</v>
      </c>
      <c r="K13" s="71">
        <f t="shared" si="4"/>
        <v>0.92098765432098761</v>
      </c>
      <c r="L13" s="71">
        <v>194</v>
      </c>
      <c r="M13" s="71">
        <v>1869</v>
      </c>
      <c r="N13" s="71">
        <v>2104</v>
      </c>
      <c r="O13" s="71">
        <f t="shared" si="5"/>
        <v>9.2205323193916347E-2</v>
      </c>
      <c r="P13" s="71">
        <f t="shared" si="6"/>
        <v>0.88830798479087447</v>
      </c>
      <c r="Q13" s="71">
        <v>911</v>
      </c>
      <c r="R13" s="71">
        <v>1869</v>
      </c>
      <c r="S13" s="71">
        <v>2822</v>
      </c>
      <c r="T13" s="71">
        <f t="shared" si="7"/>
        <v>0.32282069454287737</v>
      </c>
      <c r="U13" s="71">
        <f t="shared" si="8"/>
        <v>0.66229624379872432</v>
      </c>
      <c r="V13" s="73">
        <v>1501</v>
      </c>
      <c r="W13">
        <f t="shared" si="2"/>
        <v>0.39307128580946038</v>
      </c>
    </row>
    <row r="14" spans="1:23" x14ac:dyDescent="0.15">
      <c r="A14" s="71" t="s">
        <v>27</v>
      </c>
      <c r="B14" s="71">
        <v>130</v>
      </c>
      <c r="C14" s="71">
        <v>3158</v>
      </c>
      <c r="D14" s="71">
        <v>3363</v>
      </c>
      <c r="E14" s="38">
        <f t="shared" si="0"/>
        <v>3.8655961938745168E-2</v>
      </c>
      <c r="F14" s="38">
        <f t="shared" si="1"/>
        <v>0.93904252155813261</v>
      </c>
      <c r="G14" s="71">
        <v>145</v>
      </c>
      <c r="H14" s="71">
        <v>3157</v>
      </c>
      <c r="I14" s="71">
        <v>3377</v>
      </c>
      <c r="J14" s="71">
        <f t="shared" si="3"/>
        <v>4.2937518507551078E-2</v>
      </c>
      <c r="K14" s="71">
        <f t="shared" si="4"/>
        <v>0.93485342019543971</v>
      </c>
      <c r="L14" s="71">
        <v>210</v>
      </c>
      <c r="M14" s="71">
        <v>3162</v>
      </c>
      <c r="N14" s="71">
        <v>3374</v>
      </c>
      <c r="O14" s="71">
        <f t="shared" si="5"/>
        <v>6.2240663900414939E-2</v>
      </c>
      <c r="P14" s="71">
        <f t="shared" si="6"/>
        <v>0.93716656787196206</v>
      </c>
      <c r="Q14" s="71">
        <v>1045</v>
      </c>
      <c r="R14" s="71">
        <v>3150</v>
      </c>
      <c r="S14" s="71">
        <v>4270</v>
      </c>
      <c r="T14" s="71">
        <f t="shared" si="7"/>
        <v>0.24473067915690866</v>
      </c>
      <c r="U14" s="71">
        <f t="shared" si="8"/>
        <v>0.73770491803278693</v>
      </c>
      <c r="V14" s="73">
        <v>2044</v>
      </c>
      <c r="W14">
        <f t="shared" si="2"/>
        <v>0.48874755381604695</v>
      </c>
    </row>
    <row r="15" spans="1:23" x14ac:dyDescent="0.15">
      <c r="W15">
        <f>AVERAGE(W3:W14)</f>
        <v>0.58134257206042805</v>
      </c>
    </row>
    <row r="18" spans="1:11" x14ac:dyDescent="0.15">
      <c r="A18" s="128" t="s">
        <v>0</v>
      </c>
      <c r="B18" s="128" t="s">
        <v>1</v>
      </c>
      <c r="C18" s="128" t="s">
        <v>4</v>
      </c>
      <c r="D18" s="123" t="s">
        <v>137</v>
      </c>
      <c r="E18" s="124"/>
      <c r="F18" s="123" t="s">
        <v>60</v>
      </c>
      <c r="G18" s="124"/>
      <c r="H18" s="123" t="s">
        <v>61</v>
      </c>
      <c r="I18" s="124"/>
      <c r="J18" s="123" t="s">
        <v>62</v>
      </c>
      <c r="K18" s="124"/>
    </row>
    <row r="19" spans="1:11" x14ac:dyDescent="0.15">
      <c r="A19" s="130"/>
      <c r="B19" s="130"/>
      <c r="C19" s="130"/>
      <c r="D19" s="71" t="s">
        <v>5</v>
      </c>
      <c r="E19" s="71" t="s">
        <v>93</v>
      </c>
      <c r="F19" s="71" t="s">
        <v>5</v>
      </c>
      <c r="G19" s="71" t="s">
        <v>93</v>
      </c>
      <c r="H19" s="71" t="s">
        <v>5</v>
      </c>
      <c r="I19" s="71" t="s">
        <v>93</v>
      </c>
      <c r="J19" s="71" t="s">
        <v>5</v>
      </c>
      <c r="K19" s="71" t="s">
        <v>93</v>
      </c>
    </row>
    <row r="20" spans="1:11" x14ac:dyDescent="0.15">
      <c r="A20" s="71" t="s">
        <v>7</v>
      </c>
      <c r="B20" s="71" t="s">
        <v>8</v>
      </c>
      <c r="C20" s="71">
        <v>599</v>
      </c>
      <c r="D20" s="71">
        <v>521</v>
      </c>
      <c r="E20" s="74">
        <v>35.799999999999997</v>
      </c>
      <c r="F20" s="4">
        <v>521</v>
      </c>
      <c r="G20" s="74">
        <v>35.799999999999997</v>
      </c>
      <c r="H20" s="71">
        <v>521</v>
      </c>
      <c r="I20" s="71">
        <v>35.799999999999997</v>
      </c>
      <c r="J20" s="71">
        <v>521</v>
      </c>
      <c r="K20" s="71">
        <v>35.799999999999997</v>
      </c>
    </row>
    <row r="21" spans="1:11" x14ac:dyDescent="0.15">
      <c r="A21" s="71" t="s">
        <v>9</v>
      </c>
      <c r="B21" s="71" t="s">
        <v>10</v>
      </c>
      <c r="C21" s="71">
        <v>1013</v>
      </c>
      <c r="D21" s="71">
        <v>663</v>
      </c>
      <c r="E21" s="74">
        <v>59.2</v>
      </c>
      <c r="F21" s="4">
        <v>663</v>
      </c>
      <c r="G21" s="74">
        <v>59.2</v>
      </c>
      <c r="H21" s="71">
        <v>663</v>
      </c>
      <c r="I21" s="71">
        <v>59.2</v>
      </c>
      <c r="J21" s="71">
        <v>663</v>
      </c>
      <c r="K21" s="71">
        <v>59.2</v>
      </c>
    </row>
    <row r="22" spans="1:11" x14ac:dyDescent="0.15">
      <c r="A22" s="71" t="s">
        <v>11</v>
      </c>
      <c r="B22" s="71" t="s">
        <v>12</v>
      </c>
      <c r="C22" s="71">
        <v>1434</v>
      </c>
      <c r="D22" s="4">
        <v>928</v>
      </c>
      <c r="E22" s="74">
        <v>43.1</v>
      </c>
      <c r="F22" s="4">
        <v>928</v>
      </c>
      <c r="G22" s="74">
        <v>43.1</v>
      </c>
      <c r="H22" s="71">
        <v>928</v>
      </c>
      <c r="I22" s="71">
        <v>43.1</v>
      </c>
      <c r="J22" s="71">
        <v>928</v>
      </c>
      <c r="K22" s="71">
        <v>43.1</v>
      </c>
    </row>
    <row r="23" spans="1:11" x14ac:dyDescent="0.15">
      <c r="A23" s="71" t="s">
        <v>13</v>
      </c>
      <c r="B23" s="71" t="s">
        <v>14</v>
      </c>
      <c r="C23" s="71">
        <v>1615</v>
      </c>
      <c r="D23" s="71">
        <v>1549</v>
      </c>
      <c r="E23" s="74">
        <v>85.7</v>
      </c>
      <c r="F23" s="4">
        <v>1549</v>
      </c>
      <c r="G23" s="74">
        <v>85.7</v>
      </c>
      <c r="H23" s="71">
        <v>1549</v>
      </c>
      <c r="I23" s="71">
        <v>85.7</v>
      </c>
      <c r="J23" s="71">
        <v>1549</v>
      </c>
      <c r="K23" s="71">
        <v>85.7</v>
      </c>
    </row>
    <row r="24" spans="1:11" x14ac:dyDescent="0.15">
      <c r="A24" s="71" t="s">
        <v>15</v>
      </c>
      <c r="B24" s="71" t="s">
        <v>16</v>
      </c>
      <c r="C24" s="71">
        <v>2432</v>
      </c>
      <c r="D24" s="71">
        <v>2304</v>
      </c>
      <c r="E24" s="74">
        <v>71.8</v>
      </c>
      <c r="F24" s="4">
        <v>2304</v>
      </c>
      <c r="G24" s="74">
        <v>71.8</v>
      </c>
      <c r="H24" s="71">
        <v>2304</v>
      </c>
      <c r="I24" s="71">
        <v>71.8</v>
      </c>
      <c r="J24" s="71">
        <v>2304</v>
      </c>
      <c r="K24" s="71">
        <v>71.8</v>
      </c>
    </row>
    <row r="25" spans="1:11" x14ac:dyDescent="0.15">
      <c r="A25" s="71" t="s">
        <v>17</v>
      </c>
      <c r="B25" s="71" t="s">
        <v>18</v>
      </c>
      <c r="C25" s="71">
        <v>2759</v>
      </c>
      <c r="D25" s="71">
        <v>2410</v>
      </c>
      <c r="E25" s="74">
        <v>156.80000000000001</v>
      </c>
      <c r="F25" s="4">
        <v>2410</v>
      </c>
      <c r="G25" s="74">
        <v>156.80000000000001</v>
      </c>
      <c r="H25" s="71">
        <v>2410</v>
      </c>
      <c r="I25" s="71">
        <v>156.80000000000001</v>
      </c>
      <c r="J25" s="71">
        <v>2410</v>
      </c>
      <c r="K25" s="71">
        <v>156.80000000000001</v>
      </c>
    </row>
    <row r="26" spans="1:11" x14ac:dyDescent="0.15">
      <c r="A26" s="71" t="s">
        <v>19</v>
      </c>
      <c r="B26" s="7" t="s">
        <v>20</v>
      </c>
      <c r="C26" s="71">
        <v>2740</v>
      </c>
      <c r="D26" s="4">
        <v>2112</v>
      </c>
      <c r="E26" s="74">
        <v>42</v>
      </c>
      <c r="F26" s="4">
        <v>2112</v>
      </c>
      <c r="G26" s="74">
        <v>42</v>
      </c>
      <c r="H26" s="71">
        <v>2112</v>
      </c>
      <c r="I26" s="71">
        <v>42</v>
      </c>
      <c r="J26" s="71">
        <v>2112</v>
      </c>
      <c r="K26" s="71">
        <v>42</v>
      </c>
    </row>
    <row r="27" spans="1:11" x14ac:dyDescent="0.15">
      <c r="A27" s="71" t="s">
        <v>21</v>
      </c>
      <c r="B27" s="71" t="s">
        <v>22</v>
      </c>
      <c r="C27" s="71">
        <v>691</v>
      </c>
      <c r="D27" s="71">
        <v>664</v>
      </c>
      <c r="E27" s="74">
        <v>28</v>
      </c>
      <c r="F27" s="4">
        <v>664</v>
      </c>
      <c r="G27" s="74">
        <v>28</v>
      </c>
      <c r="H27" s="71">
        <v>664</v>
      </c>
      <c r="I27" s="71">
        <v>28</v>
      </c>
      <c r="J27" s="71">
        <v>664</v>
      </c>
      <c r="K27" s="71">
        <v>28</v>
      </c>
    </row>
    <row r="28" spans="1:11" x14ac:dyDescent="0.15">
      <c r="A28" s="71" t="s">
        <v>23</v>
      </c>
      <c r="B28" s="71" t="s">
        <v>22</v>
      </c>
      <c r="C28" s="71">
        <v>1063</v>
      </c>
      <c r="D28" s="71">
        <v>808</v>
      </c>
      <c r="E28" s="74">
        <v>48.1</v>
      </c>
      <c r="F28" s="4">
        <v>808</v>
      </c>
      <c r="G28" s="74">
        <v>48.1</v>
      </c>
      <c r="H28" s="71">
        <v>808</v>
      </c>
      <c r="I28" s="71">
        <v>48.1</v>
      </c>
      <c r="J28" s="71">
        <v>808</v>
      </c>
      <c r="K28" s="71">
        <v>48.1</v>
      </c>
    </row>
    <row r="29" spans="1:11" x14ac:dyDescent="0.15">
      <c r="A29" s="71" t="s">
        <v>24</v>
      </c>
      <c r="B29" s="71" t="s">
        <v>22</v>
      </c>
      <c r="C29" s="71">
        <v>1128</v>
      </c>
      <c r="D29" s="71">
        <v>968</v>
      </c>
      <c r="E29" s="74">
        <v>24.5</v>
      </c>
      <c r="F29" s="4">
        <v>968</v>
      </c>
      <c r="G29" s="74">
        <v>24.5</v>
      </c>
      <c r="H29" s="71">
        <v>968</v>
      </c>
      <c r="I29" s="71">
        <v>24.5</v>
      </c>
      <c r="J29" s="71">
        <v>968</v>
      </c>
      <c r="K29" s="71">
        <v>24.5</v>
      </c>
    </row>
    <row r="30" spans="1:11" x14ac:dyDescent="0.15">
      <c r="A30" s="71" t="s">
        <v>25</v>
      </c>
      <c r="B30" s="71" t="s">
        <v>26</v>
      </c>
      <c r="C30" s="71">
        <v>1276</v>
      </c>
      <c r="D30" s="71">
        <v>1015</v>
      </c>
      <c r="E30" s="74">
        <v>61</v>
      </c>
      <c r="F30" s="4">
        <v>1015</v>
      </c>
      <c r="G30" s="74">
        <v>61</v>
      </c>
      <c r="H30" s="71">
        <v>1015</v>
      </c>
      <c r="I30" s="71">
        <v>61</v>
      </c>
      <c r="J30" s="71">
        <v>1015</v>
      </c>
      <c r="K30" s="71">
        <v>61</v>
      </c>
    </row>
    <row r="31" spans="1:11" x14ac:dyDescent="0.15">
      <c r="A31" s="71" t="s">
        <v>27</v>
      </c>
      <c r="B31" s="71" t="s">
        <v>26</v>
      </c>
      <c r="C31" s="71">
        <v>1104</v>
      </c>
      <c r="D31" s="71">
        <v>1047</v>
      </c>
      <c r="E31" s="74">
        <v>68.2</v>
      </c>
      <c r="F31" s="4">
        <v>1047</v>
      </c>
      <c r="G31" s="74">
        <v>68.2</v>
      </c>
      <c r="H31" s="71">
        <v>1047</v>
      </c>
      <c r="I31" s="71">
        <v>68.2</v>
      </c>
      <c r="J31" s="71">
        <v>1047</v>
      </c>
      <c r="K31" s="71">
        <v>68.2</v>
      </c>
    </row>
    <row r="33" spans="1:18" x14ac:dyDescent="0.15">
      <c r="A33" s="77">
        <v>0.01</v>
      </c>
    </row>
    <row r="34" spans="1:18" x14ac:dyDescent="0.15">
      <c r="A34" s="118" t="s">
        <v>0</v>
      </c>
      <c r="B34" s="118" t="s">
        <v>1</v>
      </c>
      <c r="C34" s="118" t="s">
        <v>4</v>
      </c>
      <c r="D34" s="118" t="s">
        <v>190</v>
      </c>
      <c r="E34" s="118"/>
      <c r="F34" s="118"/>
      <c r="G34" s="118" t="s">
        <v>191</v>
      </c>
      <c r="H34" s="118"/>
      <c r="I34" s="118"/>
      <c r="J34" s="118" t="s">
        <v>194</v>
      </c>
      <c r="K34" s="118"/>
      <c r="L34" s="118"/>
      <c r="M34" s="118" t="s">
        <v>218</v>
      </c>
      <c r="N34" s="118"/>
      <c r="O34" s="118"/>
      <c r="P34" s="118" t="s">
        <v>138</v>
      </c>
      <c r="Q34" s="118"/>
      <c r="R34" s="49"/>
    </row>
    <row r="35" spans="1:18" x14ac:dyDescent="0.15">
      <c r="A35" s="118"/>
      <c r="B35" s="118"/>
      <c r="C35" s="118"/>
      <c r="D35" s="95" t="s">
        <v>5</v>
      </c>
      <c r="E35" s="95" t="s">
        <v>197</v>
      </c>
      <c r="F35" s="95" t="s">
        <v>141</v>
      </c>
      <c r="G35" s="95" t="s">
        <v>5</v>
      </c>
      <c r="H35" s="95" t="s">
        <v>197</v>
      </c>
      <c r="I35" s="95" t="s">
        <v>38</v>
      </c>
      <c r="J35" s="95" t="s">
        <v>5</v>
      </c>
      <c r="K35" s="95" t="s">
        <v>197</v>
      </c>
      <c r="L35" s="95" t="s">
        <v>38</v>
      </c>
      <c r="M35" s="95" t="s">
        <v>5</v>
      </c>
      <c r="N35" s="95" t="s">
        <v>197</v>
      </c>
      <c r="O35" s="95" t="s">
        <v>140</v>
      </c>
      <c r="P35" s="95" t="s">
        <v>5</v>
      </c>
      <c r="Q35" s="95" t="s">
        <v>140</v>
      </c>
    </row>
    <row r="36" spans="1:18" x14ac:dyDescent="0.15">
      <c r="A36" s="95" t="s">
        <v>7</v>
      </c>
      <c r="B36" s="95" t="s">
        <v>8</v>
      </c>
      <c r="C36" s="95">
        <v>599</v>
      </c>
      <c r="D36" s="95">
        <v>521</v>
      </c>
      <c r="E36" s="97">
        <v>7.0800000000000002E-2</v>
      </c>
      <c r="F36" s="39">
        <f>212/6</f>
        <v>35.333333333333336</v>
      </c>
      <c r="G36" s="4">
        <v>521</v>
      </c>
      <c r="H36" s="52">
        <v>8.4099999999999994E-2</v>
      </c>
      <c r="I36" s="39">
        <f>214/6</f>
        <v>35.666666666666664</v>
      </c>
      <c r="J36" s="95">
        <v>521</v>
      </c>
      <c r="K36" s="52">
        <v>0.13270000000000001</v>
      </c>
      <c r="L36" s="39">
        <f>226/6</f>
        <v>37.666666666666664</v>
      </c>
      <c r="M36" s="95">
        <v>521</v>
      </c>
      <c r="N36" s="97">
        <v>0.19009999999999999</v>
      </c>
      <c r="O36" s="39">
        <f>242/6</f>
        <v>40.333333333333336</v>
      </c>
      <c r="P36" s="95">
        <v>521</v>
      </c>
      <c r="Q36" s="39">
        <f>14696/6</f>
        <v>2449.3333333333335</v>
      </c>
    </row>
    <row r="37" spans="1:18" x14ac:dyDescent="0.15">
      <c r="A37" s="95" t="s">
        <v>9</v>
      </c>
      <c r="B37" s="95" t="s">
        <v>10</v>
      </c>
      <c r="C37" s="95">
        <v>1013</v>
      </c>
      <c r="D37" s="95">
        <v>663</v>
      </c>
      <c r="E37" s="97">
        <v>6.1899999999999997E-2</v>
      </c>
      <c r="F37" s="39">
        <f>1002/19</f>
        <v>52.736842105263158</v>
      </c>
      <c r="G37" s="4">
        <v>663</v>
      </c>
      <c r="H37" s="52">
        <v>7.7200000000000005E-2</v>
      </c>
      <c r="I37" s="39">
        <f>1023/19</f>
        <v>53.842105263157897</v>
      </c>
      <c r="J37" s="95">
        <v>663</v>
      </c>
      <c r="K37" s="52">
        <v>0.15870000000000001</v>
      </c>
      <c r="L37" s="39">
        <f>1084/19</f>
        <v>57.05263157894737</v>
      </c>
      <c r="M37" s="95">
        <v>663</v>
      </c>
      <c r="N37" s="97">
        <v>0.39429999999999998</v>
      </c>
      <c r="O37" s="39">
        <f>1514/19</f>
        <v>79.684210526315795</v>
      </c>
      <c r="P37" s="95">
        <v>663</v>
      </c>
      <c r="Q37" s="39">
        <f>216610/19</f>
        <v>11400.526315789473</v>
      </c>
    </row>
    <row r="38" spans="1:18" x14ac:dyDescent="0.15">
      <c r="A38" s="95" t="s">
        <v>11</v>
      </c>
      <c r="B38" s="95" t="s">
        <v>12</v>
      </c>
      <c r="C38" s="95">
        <v>1434</v>
      </c>
      <c r="D38" s="4">
        <v>928</v>
      </c>
      <c r="E38" s="97">
        <v>7.3700000000000002E-2</v>
      </c>
      <c r="F38" s="39">
        <f>3216/42</f>
        <v>76.571428571428569</v>
      </c>
      <c r="G38" s="4">
        <v>928</v>
      </c>
      <c r="H38" s="52">
        <v>8.5999999999999993E-2</v>
      </c>
      <c r="I38" s="39">
        <f>3256/42</f>
        <v>77.523809523809518</v>
      </c>
      <c r="J38" s="95">
        <v>928</v>
      </c>
      <c r="K38" s="52">
        <v>0.1147</v>
      </c>
      <c r="L38" s="39">
        <f>3244/42</f>
        <v>77.238095238095241</v>
      </c>
      <c r="M38" s="4">
        <v>928</v>
      </c>
      <c r="N38" s="97">
        <v>0.14130000000000001</v>
      </c>
      <c r="O38" s="39">
        <f>3320/42</f>
        <v>79.047619047619051</v>
      </c>
      <c r="P38" s="4">
        <v>928</v>
      </c>
      <c r="Q38" s="39">
        <f>133933/33</f>
        <v>4058.5757575757575</v>
      </c>
    </row>
    <row r="39" spans="1:18" x14ac:dyDescent="0.15">
      <c r="A39" s="95" t="s">
        <v>21</v>
      </c>
      <c r="B39" s="95" t="s">
        <v>22</v>
      </c>
      <c r="C39" s="95">
        <v>691</v>
      </c>
      <c r="D39" s="95">
        <v>644</v>
      </c>
      <c r="E39" s="97">
        <v>9.1700000000000004E-2</v>
      </c>
      <c r="F39" s="39">
        <f>120/3</f>
        <v>40</v>
      </c>
      <c r="G39" s="4">
        <v>664</v>
      </c>
      <c r="H39" s="52">
        <v>9.8400000000000001E-2</v>
      </c>
      <c r="I39" s="39">
        <f>122/3</f>
        <v>40.666666666666664</v>
      </c>
      <c r="J39" s="95">
        <v>664</v>
      </c>
      <c r="K39" s="52">
        <v>0.1057</v>
      </c>
      <c r="L39" s="39">
        <f>123/3</f>
        <v>41</v>
      </c>
      <c r="M39" s="95">
        <v>664</v>
      </c>
      <c r="N39" s="97">
        <v>0.1057</v>
      </c>
      <c r="O39" s="39">
        <f>123/3</f>
        <v>41</v>
      </c>
      <c r="P39" s="95">
        <v>664</v>
      </c>
      <c r="Q39" s="39">
        <f>3743/3</f>
        <v>1247.6666666666667</v>
      </c>
    </row>
    <row r="40" spans="1:18" x14ac:dyDescent="0.15">
      <c r="A40" s="95" t="s">
        <v>23</v>
      </c>
      <c r="B40" s="95" t="s">
        <v>22</v>
      </c>
      <c r="C40" s="95">
        <v>1063</v>
      </c>
      <c r="D40" s="95">
        <v>808</v>
      </c>
      <c r="E40" s="97">
        <v>8.6999999999999994E-2</v>
      </c>
      <c r="F40" s="39">
        <f>1816/32</f>
        <v>56.75</v>
      </c>
      <c r="G40" s="4">
        <v>808</v>
      </c>
      <c r="H40" s="52">
        <v>0.114</v>
      </c>
      <c r="I40" s="39">
        <f>1868/32</f>
        <v>58.375</v>
      </c>
      <c r="J40" s="95">
        <v>808</v>
      </c>
      <c r="K40" s="52">
        <v>0.14760000000000001</v>
      </c>
      <c r="L40" s="39">
        <f>1945/32</f>
        <v>60.78125</v>
      </c>
      <c r="M40" s="95">
        <v>808</v>
      </c>
      <c r="N40" s="97">
        <v>0.27379999999999999</v>
      </c>
      <c r="O40" s="39">
        <f>2290/32</f>
        <v>71.5625</v>
      </c>
      <c r="P40" s="95">
        <v>808</v>
      </c>
      <c r="Q40" s="39">
        <f>91107/32</f>
        <v>2847.09375</v>
      </c>
    </row>
    <row r="41" spans="1:18" x14ac:dyDescent="0.15">
      <c r="A41" s="95" t="s">
        <v>24</v>
      </c>
      <c r="B41" s="95" t="s">
        <v>22</v>
      </c>
      <c r="C41" s="95">
        <v>1128</v>
      </c>
      <c r="D41" s="95">
        <v>968</v>
      </c>
      <c r="E41" s="97">
        <v>7.6999999999999999E-2</v>
      </c>
      <c r="F41" s="39">
        <f>3660/54</f>
        <v>67.777777777777771</v>
      </c>
      <c r="G41" s="4">
        <v>968</v>
      </c>
      <c r="H41" s="52">
        <v>8.7300000000000003E-2</v>
      </c>
      <c r="I41" s="39">
        <f>3702/54</f>
        <v>68.555555555555557</v>
      </c>
      <c r="J41" s="95">
        <v>968</v>
      </c>
      <c r="K41" s="52">
        <v>0.1091</v>
      </c>
      <c r="L41" s="39">
        <f>3803/54</f>
        <v>70.425925925925924</v>
      </c>
      <c r="M41" s="95">
        <v>968</v>
      </c>
      <c r="N41" s="97">
        <v>0.17480000000000001</v>
      </c>
      <c r="O41" s="39">
        <f>4130/54</f>
        <v>76.481481481481481</v>
      </c>
      <c r="P41" s="95">
        <v>968</v>
      </c>
      <c r="Q41" s="39">
        <f>119742/54</f>
        <v>2217.4444444444443</v>
      </c>
    </row>
    <row r="42" spans="1:18" x14ac:dyDescent="0.15">
      <c r="A42" s="55"/>
      <c r="B42" s="78"/>
      <c r="C42" s="55"/>
      <c r="D42" s="79"/>
      <c r="E42" s="80"/>
      <c r="F42" s="55">
        <f>AVERAGE(F36:F41)</f>
        <v>54.86156363130047</v>
      </c>
      <c r="M42" s="79"/>
      <c r="N42" s="80"/>
      <c r="O42" s="55">
        <f>AVERAGE(O36:O41)</f>
        <v>64.684857398124947</v>
      </c>
      <c r="P42" s="79"/>
      <c r="Q42" s="55">
        <f>AVERAGE(Q36:Q41)</f>
        <v>4036.7733779682799</v>
      </c>
    </row>
    <row r="43" spans="1:18" x14ac:dyDescent="0.15">
      <c r="A43" s="32" t="s">
        <v>142</v>
      </c>
      <c r="B43" s="81"/>
      <c r="C43" s="81"/>
      <c r="D43" s="81"/>
      <c r="E43" s="81"/>
      <c r="F43" s="81">
        <f>Q42/F42</f>
        <v>73.581085021520551</v>
      </c>
      <c r="M43" s="81"/>
      <c r="N43" s="81"/>
      <c r="O43" s="81">
        <f>Q42/O42</f>
        <v>62.406775562982006</v>
      </c>
      <c r="P43" s="81"/>
      <c r="Q43" s="81"/>
      <c r="R43" s="81"/>
    </row>
    <row r="44" spans="1:18" x14ac:dyDescent="0.15">
      <c r="A44" s="118" t="s">
        <v>0</v>
      </c>
      <c r="B44" s="119" t="s">
        <v>222</v>
      </c>
      <c r="C44" s="119"/>
      <c r="D44" s="119"/>
      <c r="E44" s="119"/>
      <c r="F44" s="118" t="s">
        <v>227</v>
      </c>
      <c r="G44" s="118"/>
      <c r="H44" s="118"/>
      <c r="I44" s="118"/>
      <c r="J44" s="81"/>
      <c r="K44" s="81"/>
      <c r="L44" s="81"/>
    </row>
    <row r="45" spans="1:18" x14ac:dyDescent="0.15">
      <c r="A45" s="118"/>
      <c r="B45" s="102" t="s">
        <v>223</v>
      </c>
      <c r="C45" s="102" t="s">
        <v>224</v>
      </c>
      <c r="D45" s="102" t="s">
        <v>225</v>
      </c>
      <c r="E45" s="103" t="s">
        <v>226</v>
      </c>
      <c r="F45" s="102" t="s">
        <v>223</v>
      </c>
      <c r="G45" s="102" t="s">
        <v>224</v>
      </c>
      <c r="H45" s="102" t="s">
        <v>225</v>
      </c>
      <c r="I45" s="103" t="s">
        <v>226</v>
      </c>
      <c r="J45" s="81"/>
      <c r="K45" s="81"/>
      <c r="L45" s="81"/>
    </row>
    <row r="46" spans="1:18" x14ac:dyDescent="0.15">
      <c r="A46" s="102" t="s">
        <v>7</v>
      </c>
      <c r="B46" s="102">
        <f>F36/Q36</f>
        <v>1.442569406641263E-2</v>
      </c>
      <c r="C46" s="102">
        <f>I36/Q36</f>
        <v>1.456178551986935E-2</v>
      </c>
      <c r="D46" s="102">
        <f>L36/Q36</f>
        <v>1.5378334240609687E-2</v>
      </c>
      <c r="E46" s="106">
        <f>O36/Q36</f>
        <v>1.6467065868263474E-2</v>
      </c>
      <c r="F46" s="38">
        <f>E3</f>
        <v>7.0754716981132074E-2</v>
      </c>
      <c r="G46" s="102">
        <f>J3</f>
        <v>8.4112149532710276E-2</v>
      </c>
      <c r="H46" s="106">
        <f>O3</f>
        <v>0.13274336283185842</v>
      </c>
      <c r="I46" s="102">
        <f>T3</f>
        <v>0.19008264462809918</v>
      </c>
      <c r="J46" s="55"/>
      <c r="K46" s="80"/>
      <c r="L46" s="55"/>
    </row>
    <row r="47" spans="1:18" x14ac:dyDescent="0.15">
      <c r="A47" s="102" t="s">
        <v>9</v>
      </c>
      <c r="B47" s="102">
        <f t="shared" ref="B47:B51" si="9">F37/Q37</f>
        <v>4.6258252158256777E-3</v>
      </c>
      <c r="C47" s="102">
        <f>I37/Q37</f>
        <v>4.7227736484926827E-3</v>
      </c>
      <c r="D47" s="102">
        <f t="shared" ref="D47:D51" si="10">L37/Q37</f>
        <v>5.0043857624301746E-3</v>
      </c>
      <c r="E47" s="106">
        <f t="shared" ref="E47:E51" si="11">O37/Q37</f>
        <v>6.9895203360879005E-3</v>
      </c>
      <c r="F47" s="38">
        <f>E4</f>
        <v>6.1876247504990017E-2</v>
      </c>
      <c r="G47" s="102">
        <f t="shared" ref="G47:G48" si="12">J4</f>
        <v>7.7223851417399805E-2</v>
      </c>
      <c r="H47" s="106">
        <f t="shared" ref="H47:H48" si="13">O4</f>
        <v>0.15867158671586715</v>
      </c>
      <c r="I47" s="102">
        <f t="shared" ref="I47:I48" si="14">T4</f>
        <v>0.3943196829590489</v>
      </c>
      <c r="J47" s="55"/>
      <c r="K47" s="80"/>
      <c r="L47" s="55"/>
    </row>
    <row r="48" spans="1:18" x14ac:dyDescent="0.15">
      <c r="A48" s="102" t="s">
        <v>11</v>
      </c>
      <c r="B48" s="102">
        <f t="shared" si="9"/>
        <v>1.8866576145215464E-2</v>
      </c>
      <c r="C48" s="102">
        <f t="shared" ref="C48:C51" si="15">I38/Q38</f>
        <v>1.9101235052494264E-2</v>
      </c>
      <c r="D48" s="102">
        <f t="shared" si="10"/>
        <v>1.9030837380310625E-2</v>
      </c>
      <c r="E48" s="106">
        <f t="shared" si="11"/>
        <v>1.9476689304140343E-2</v>
      </c>
      <c r="F48" s="38">
        <f>E5</f>
        <v>7.3694029850746273E-2</v>
      </c>
      <c r="G48" s="102">
        <f t="shared" si="12"/>
        <v>8.5995085995085999E-2</v>
      </c>
      <c r="H48" s="106">
        <f t="shared" si="13"/>
        <v>0.11467324290998766</v>
      </c>
      <c r="I48" s="102">
        <f t="shared" si="14"/>
        <v>0.14126506024096386</v>
      </c>
    </row>
    <row r="49" spans="1:9" x14ac:dyDescent="0.15">
      <c r="A49" s="102" t="s">
        <v>21</v>
      </c>
      <c r="B49" s="102">
        <f t="shared" si="9"/>
        <v>3.2059845044082283E-2</v>
      </c>
      <c r="C49" s="102">
        <f t="shared" si="15"/>
        <v>3.2594175794816986E-2</v>
      </c>
      <c r="D49" s="102">
        <f t="shared" si="10"/>
        <v>3.2861341170184341E-2</v>
      </c>
      <c r="E49" s="106">
        <f t="shared" si="11"/>
        <v>3.2861341170184341E-2</v>
      </c>
      <c r="F49" s="38">
        <f>E10</f>
        <v>9.166666666666666E-2</v>
      </c>
      <c r="G49" s="102">
        <f>J10</f>
        <v>9.8360655737704916E-2</v>
      </c>
      <c r="H49" s="106">
        <f>O10</f>
        <v>0.10569105691056911</v>
      </c>
      <c r="I49" s="102">
        <f>T10</f>
        <v>0.10569105691056911</v>
      </c>
    </row>
    <row r="50" spans="1:9" x14ac:dyDescent="0.15">
      <c r="A50" s="102" t="s">
        <v>23</v>
      </c>
      <c r="B50" s="102">
        <f t="shared" si="9"/>
        <v>1.9932606715181052E-2</v>
      </c>
      <c r="C50" s="102">
        <f t="shared" si="15"/>
        <v>2.0503364176188438E-2</v>
      </c>
      <c r="D50" s="102">
        <f t="shared" si="10"/>
        <v>2.1348524262680146E-2</v>
      </c>
      <c r="E50" s="106">
        <f t="shared" si="11"/>
        <v>2.5135280494363772E-2</v>
      </c>
      <c r="F50" s="38">
        <f t="shared" ref="F50:F51" si="16">E11</f>
        <v>8.7004405286343608E-2</v>
      </c>
      <c r="G50" s="102">
        <f t="shared" ref="G50:G51" si="17">J11</f>
        <v>0.11402569593147752</v>
      </c>
      <c r="H50" s="106">
        <f t="shared" ref="H50:H51" si="18">O11</f>
        <v>0.14755784061696658</v>
      </c>
      <c r="I50" s="102">
        <f t="shared" ref="I50:I51" si="19">T11</f>
        <v>0.27379912663755457</v>
      </c>
    </row>
    <row r="51" spans="1:9" x14ac:dyDescent="0.15">
      <c r="A51" s="102" t="s">
        <v>24</v>
      </c>
      <c r="B51" s="102">
        <f t="shared" si="9"/>
        <v>3.056571629002355E-2</v>
      </c>
      <c r="C51" s="102">
        <f t="shared" si="15"/>
        <v>3.091647041138448E-2</v>
      </c>
      <c r="D51" s="102">
        <f t="shared" si="10"/>
        <v>3.1759950560371467E-2</v>
      </c>
      <c r="E51" s="106">
        <f t="shared" si="11"/>
        <v>3.4490821933824391E-2</v>
      </c>
      <c r="F51" s="38">
        <f t="shared" si="16"/>
        <v>7.7049180327868852E-2</v>
      </c>
      <c r="G51" s="102">
        <f t="shared" si="17"/>
        <v>8.7250135062128573E-2</v>
      </c>
      <c r="H51" s="106">
        <f t="shared" si="18"/>
        <v>0.10912437549303182</v>
      </c>
      <c r="I51" s="102">
        <f t="shared" si="19"/>
        <v>0.17481840193704601</v>
      </c>
    </row>
    <row r="52" spans="1:9" x14ac:dyDescent="0.15">
      <c r="A52" s="77">
        <v>0.05</v>
      </c>
      <c r="D52" s="32">
        <f>MAX(B46:E51)</f>
        <v>3.4490821933824391E-2</v>
      </c>
      <c r="E52" s="107">
        <f>MIN(B46:E51)</f>
        <v>4.6258252158256777E-3</v>
      </c>
      <c r="F52" s="40">
        <f>AVERAGE(F46:F51)</f>
        <v>7.7007541102957919E-2</v>
      </c>
      <c r="H52" s="32">
        <f>MAX(F46:I51)</f>
        <v>0.3943196829590489</v>
      </c>
      <c r="I52" s="107">
        <f>MIN(F46:I51)</f>
        <v>6.1876247504990017E-2</v>
      </c>
    </row>
    <row r="53" spans="1:9" x14ac:dyDescent="0.15">
      <c r="A53" s="121" t="s">
        <v>0</v>
      </c>
      <c r="B53" s="121" t="s">
        <v>1</v>
      </c>
      <c r="C53" s="121" t="s">
        <v>4</v>
      </c>
      <c r="D53" s="123" t="s">
        <v>63</v>
      </c>
      <c r="E53" s="124"/>
      <c r="F53" s="123" t="s">
        <v>139</v>
      </c>
      <c r="G53" s="124"/>
      <c r="H53" s="123"/>
      <c r="I53" s="124"/>
    </row>
    <row r="54" spans="1:9" x14ac:dyDescent="0.15">
      <c r="A54" s="122"/>
      <c r="B54" s="122"/>
      <c r="C54" s="122"/>
      <c r="D54" s="75" t="s">
        <v>5</v>
      </c>
      <c r="E54" s="75" t="s">
        <v>93</v>
      </c>
      <c r="F54" s="75" t="s">
        <v>5</v>
      </c>
      <c r="G54" s="75" t="s">
        <v>93</v>
      </c>
    </row>
    <row r="55" spans="1:9" x14ac:dyDescent="0.15">
      <c r="A55" s="75" t="s">
        <v>7</v>
      </c>
      <c r="B55" s="75" t="s">
        <v>8</v>
      </c>
      <c r="C55" s="75">
        <v>599</v>
      </c>
      <c r="D55" s="75">
        <v>487</v>
      </c>
      <c r="E55" s="74">
        <v>33.5</v>
      </c>
      <c r="F55" s="4">
        <v>487</v>
      </c>
      <c r="G55" s="74">
        <v>33.5</v>
      </c>
    </row>
    <row r="56" spans="1:9" x14ac:dyDescent="0.15">
      <c r="A56" s="75" t="s">
        <v>9</v>
      </c>
      <c r="B56" s="75" t="s">
        <v>10</v>
      </c>
      <c r="C56" s="75">
        <v>1013</v>
      </c>
      <c r="D56" s="75">
        <v>279</v>
      </c>
      <c r="E56" s="74">
        <v>23.8</v>
      </c>
      <c r="F56" s="4">
        <v>279</v>
      </c>
      <c r="G56" s="74">
        <v>23.8</v>
      </c>
    </row>
    <row r="57" spans="1:9" x14ac:dyDescent="0.15">
      <c r="A57" s="75" t="s">
        <v>11</v>
      </c>
      <c r="B57" s="75" t="s">
        <v>12</v>
      </c>
      <c r="C57" s="75">
        <v>1434</v>
      </c>
      <c r="D57" s="4">
        <v>877</v>
      </c>
      <c r="E57" s="74">
        <v>40.9</v>
      </c>
      <c r="F57" s="8">
        <v>871</v>
      </c>
      <c r="G57" s="74">
        <v>40.799999999999997</v>
      </c>
    </row>
    <row r="58" spans="1:9" x14ac:dyDescent="0.15">
      <c r="A58" s="75" t="s">
        <v>13</v>
      </c>
      <c r="B58" s="75" t="s">
        <v>14</v>
      </c>
      <c r="C58" s="75">
        <v>1615</v>
      </c>
      <c r="D58" s="75">
        <v>1278</v>
      </c>
      <c r="E58" s="74">
        <v>81.5</v>
      </c>
      <c r="F58" s="4">
        <v>1278</v>
      </c>
      <c r="G58" s="74">
        <v>81.5</v>
      </c>
    </row>
    <row r="59" spans="1:9" x14ac:dyDescent="0.15">
      <c r="A59" s="75" t="s">
        <v>15</v>
      </c>
      <c r="B59" s="75" t="s">
        <v>16</v>
      </c>
      <c r="C59" s="75">
        <v>2432</v>
      </c>
      <c r="D59" s="75">
        <v>2238</v>
      </c>
      <c r="E59" s="74">
        <v>70.8</v>
      </c>
      <c r="F59" s="4">
        <v>2238</v>
      </c>
      <c r="G59" s="74">
        <v>70.8</v>
      </c>
    </row>
    <row r="60" spans="1:9" x14ac:dyDescent="0.15">
      <c r="A60" s="75" t="s">
        <v>17</v>
      </c>
      <c r="B60" s="75" t="s">
        <v>18</v>
      </c>
      <c r="C60" s="75">
        <v>2759</v>
      </c>
      <c r="D60" s="75">
        <v>2283</v>
      </c>
      <c r="E60" s="74">
        <v>154.1</v>
      </c>
      <c r="F60" s="4">
        <v>2283</v>
      </c>
      <c r="G60" s="74">
        <v>154.1</v>
      </c>
    </row>
    <row r="61" spans="1:9" x14ac:dyDescent="0.15">
      <c r="A61" s="75" t="s">
        <v>19</v>
      </c>
      <c r="B61" s="7" t="s">
        <v>20</v>
      </c>
      <c r="C61" s="75">
        <v>2740</v>
      </c>
      <c r="D61" s="4">
        <v>1318</v>
      </c>
      <c r="E61" s="74">
        <v>34.6</v>
      </c>
      <c r="F61" s="8">
        <v>1221</v>
      </c>
      <c r="G61" s="74">
        <v>33.799999999999997</v>
      </c>
    </row>
    <row r="62" spans="1:9" x14ac:dyDescent="0.15">
      <c r="A62" s="75" t="s">
        <v>21</v>
      </c>
      <c r="B62" s="75" t="s">
        <v>22</v>
      </c>
      <c r="C62" s="75">
        <v>691</v>
      </c>
      <c r="D62" s="75">
        <v>651</v>
      </c>
      <c r="E62" s="74">
        <v>28</v>
      </c>
      <c r="F62" s="4">
        <v>651</v>
      </c>
      <c r="G62" s="74">
        <v>28</v>
      </c>
    </row>
    <row r="63" spans="1:9" x14ac:dyDescent="0.15">
      <c r="A63" s="75" t="s">
        <v>23</v>
      </c>
      <c r="B63" s="75" t="s">
        <v>22</v>
      </c>
      <c r="C63" s="75">
        <v>1063</v>
      </c>
      <c r="D63" s="75">
        <v>781</v>
      </c>
      <c r="E63" s="74">
        <v>48.1</v>
      </c>
      <c r="F63" s="4">
        <v>781</v>
      </c>
      <c r="G63" s="74">
        <v>48.1</v>
      </c>
    </row>
    <row r="64" spans="1:9" x14ac:dyDescent="0.15">
      <c r="A64" s="75" t="s">
        <v>24</v>
      </c>
      <c r="B64" s="75" t="s">
        <v>22</v>
      </c>
      <c r="C64" s="75">
        <v>1128</v>
      </c>
      <c r="D64" s="75">
        <v>844</v>
      </c>
      <c r="E64" s="74">
        <v>20.399999999999999</v>
      </c>
      <c r="F64" s="4">
        <v>844</v>
      </c>
      <c r="G64" s="74">
        <v>20.399999999999999</v>
      </c>
    </row>
    <row r="65" spans="1:12" x14ac:dyDescent="0.15">
      <c r="A65" s="75" t="s">
        <v>25</v>
      </c>
      <c r="B65" s="75" t="s">
        <v>26</v>
      </c>
      <c r="C65" s="75">
        <v>1276</v>
      </c>
      <c r="D65" s="75">
        <v>1002</v>
      </c>
      <c r="E65" s="74">
        <v>61.3</v>
      </c>
      <c r="F65" s="4">
        <v>1002</v>
      </c>
      <c r="G65" s="74">
        <v>61.3</v>
      </c>
    </row>
    <row r="66" spans="1:12" x14ac:dyDescent="0.15">
      <c r="A66" s="75" t="s">
        <v>27</v>
      </c>
      <c r="B66" s="75" t="s">
        <v>26</v>
      </c>
      <c r="C66" s="75">
        <v>1104</v>
      </c>
      <c r="D66" s="75">
        <v>1019</v>
      </c>
      <c r="E66" s="74">
        <v>68.099999999999994</v>
      </c>
      <c r="F66" s="4">
        <v>1019</v>
      </c>
      <c r="G66" s="74">
        <v>68.099999999999994</v>
      </c>
    </row>
    <row r="69" spans="1:12" x14ac:dyDescent="0.15">
      <c r="A69" s="121" t="s">
        <v>0</v>
      </c>
      <c r="B69" s="121" t="s">
        <v>1</v>
      </c>
      <c r="C69" s="121" t="s">
        <v>4</v>
      </c>
      <c r="D69" s="123" t="s">
        <v>63</v>
      </c>
      <c r="E69" s="131"/>
      <c r="F69" s="124"/>
      <c r="G69" s="123" t="s">
        <v>139</v>
      </c>
      <c r="H69" s="131"/>
      <c r="I69" s="124"/>
      <c r="J69" s="123" t="s">
        <v>138</v>
      </c>
      <c r="K69" s="131"/>
      <c r="L69" s="124"/>
    </row>
    <row r="70" spans="1:12" x14ac:dyDescent="0.15">
      <c r="A70" s="122"/>
      <c r="B70" s="122"/>
      <c r="C70" s="122"/>
      <c r="D70" s="90" t="s">
        <v>5</v>
      </c>
      <c r="E70" s="90" t="s">
        <v>93</v>
      </c>
      <c r="F70" s="90" t="s">
        <v>38</v>
      </c>
      <c r="G70" s="90" t="s">
        <v>5</v>
      </c>
      <c r="H70" s="90" t="s">
        <v>93</v>
      </c>
      <c r="I70" s="90" t="s">
        <v>38</v>
      </c>
      <c r="J70" s="90" t="s">
        <v>5</v>
      </c>
      <c r="K70" s="90" t="s">
        <v>93</v>
      </c>
      <c r="L70" s="90" t="s">
        <v>38</v>
      </c>
    </row>
    <row r="71" spans="1:12" x14ac:dyDescent="0.15">
      <c r="A71" s="90" t="s">
        <v>7</v>
      </c>
      <c r="B71" s="90" t="s">
        <v>8</v>
      </c>
      <c r="C71" s="90">
        <v>599</v>
      </c>
      <c r="D71" s="90">
        <v>521</v>
      </c>
      <c r="E71" s="74">
        <v>35.799999999999997</v>
      </c>
      <c r="F71" s="39">
        <f>212/6</f>
        <v>35.333333333333336</v>
      </c>
      <c r="G71" s="90">
        <v>521</v>
      </c>
      <c r="H71" s="74">
        <v>35.799999999999997</v>
      </c>
      <c r="I71" s="39">
        <f>242/6</f>
        <v>40.333333333333336</v>
      </c>
      <c r="J71" s="90">
        <v>521</v>
      </c>
      <c r="K71" s="74">
        <v>35.799999999999997</v>
      </c>
      <c r="L71" s="39">
        <f>14696/6</f>
        <v>2449.3333333333335</v>
      </c>
    </row>
    <row r="72" spans="1:12" x14ac:dyDescent="0.15">
      <c r="A72" s="90" t="s">
        <v>9</v>
      </c>
      <c r="B72" s="90" t="s">
        <v>10</v>
      </c>
      <c r="C72" s="90">
        <v>1013</v>
      </c>
      <c r="D72" s="90">
        <v>663</v>
      </c>
      <c r="E72" s="74">
        <v>59.2</v>
      </c>
      <c r="F72" s="39">
        <f>1002/19</f>
        <v>52.736842105263158</v>
      </c>
      <c r="G72" s="90">
        <v>663</v>
      </c>
      <c r="H72" s="74">
        <v>59.2</v>
      </c>
      <c r="I72" s="39">
        <f>1514/19</f>
        <v>79.684210526315795</v>
      </c>
      <c r="J72" s="90">
        <v>663</v>
      </c>
      <c r="K72" s="74">
        <v>59.2</v>
      </c>
      <c r="L72" s="39">
        <f>216610/19</f>
        <v>11400.526315789473</v>
      </c>
    </row>
    <row r="73" spans="1:12" x14ac:dyDescent="0.15">
      <c r="A73" s="90" t="s">
        <v>11</v>
      </c>
      <c r="B73" s="90" t="s">
        <v>12</v>
      </c>
      <c r="C73" s="90">
        <v>1434</v>
      </c>
      <c r="D73" s="4">
        <v>928</v>
      </c>
      <c r="E73" s="74">
        <v>43.1</v>
      </c>
      <c r="F73" s="39">
        <f>3216/42</f>
        <v>76.571428571428569</v>
      </c>
      <c r="G73" s="4">
        <v>928</v>
      </c>
      <c r="H73" s="74">
        <v>43.1</v>
      </c>
      <c r="I73" s="39">
        <f>3320/42</f>
        <v>79.047619047619051</v>
      </c>
      <c r="J73" s="4">
        <v>928</v>
      </c>
      <c r="K73" s="74">
        <v>43.1</v>
      </c>
      <c r="L73" s="39">
        <f>133933/33</f>
        <v>4058.5757575757575</v>
      </c>
    </row>
    <row r="74" spans="1:12" x14ac:dyDescent="0.15">
      <c r="A74" s="90" t="s">
        <v>13</v>
      </c>
      <c r="B74" s="90" t="s">
        <v>14</v>
      </c>
      <c r="C74" s="90">
        <v>1615</v>
      </c>
    </row>
    <row r="75" spans="1:12" x14ac:dyDescent="0.15">
      <c r="A75" s="90" t="s">
        <v>15</v>
      </c>
      <c r="B75" s="90" t="s">
        <v>16</v>
      </c>
      <c r="C75" s="90">
        <v>2432</v>
      </c>
    </row>
    <row r="76" spans="1:12" x14ac:dyDescent="0.15">
      <c r="A76" s="90" t="s">
        <v>17</v>
      </c>
      <c r="B76" s="90" t="s">
        <v>18</v>
      </c>
      <c r="C76" s="90">
        <v>2759</v>
      </c>
    </row>
    <row r="77" spans="1:12" x14ac:dyDescent="0.15">
      <c r="A77" s="90" t="s">
        <v>19</v>
      </c>
      <c r="B77" s="7" t="s">
        <v>20</v>
      </c>
      <c r="C77" s="90">
        <v>2740</v>
      </c>
    </row>
    <row r="78" spans="1:12" x14ac:dyDescent="0.15">
      <c r="A78" s="90" t="s">
        <v>21</v>
      </c>
      <c r="B78" s="90" t="s">
        <v>22</v>
      </c>
      <c r="C78" s="90">
        <v>691</v>
      </c>
      <c r="D78" s="90">
        <v>644</v>
      </c>
      <c r="E78" s="74">
        <v>28</v>
      </c>
      <c r="F78" s="39">
        <f>120/3</f>
        <v>40</v>
      </c>
      <c r="G78" s="90">
        <v>664</v>
      </c>
      <c r="H78" s="74">
        <v>28</v>
      </c>
      <c r="I78" s="39">
        <f>123/3</f>
        <v>41</v>
      </c>
      <c r="J78" s="90">
        <v>664</v>
      </c>
      <c r="K78" s="74">
        <v>28</v>
      </c>
      <c r="L78" s="39">
        <f>3743/3</f>
        <v>1247.6666666666667</v>
      </c>
    </row>
    <row r="79" spans="1:12" x14ac:dyDescent="0.15">
      <c r="A79" s="90" t="s">
        <v>23</v>
      </c>
      <c r="B79" s="90" t="s">
        <v>22</v>
      </c>
      <c r="C79" s="90">
        <v>1063</v>
      </c>
      <c r="D79" s="90">
        <v>808</v>
      </c>
      <c r="E79" s="74">
        <v>48.1</v>
      </c>
      <c r="F79" s="39">
        <f>1816/32</f>
        <v>56.75</v>
      </c>
      <c r="G79" s="90">
        <v>808</v>
      </c>
      <c r="H79" s="74">
        <v>48.1</v>
      </c>
      <c r="I79" s="39">
        <f>2290/32</f>
        <v>71.5625</v>
      </c>
      <c r="J79" s="90">
        <v>808</v>
      </c>
      <c r="K79" s="74">
        <v>48.1</v>
      </c>
      <c r="L79" s="39">
        <f>91107/32</f>
        <v>2847.09375</v>
      </c>
    </row>
    <row r="80" spans="1:12" x14ac:dyDescent="0.15">
      <c r="A80" s="90" t="s">
        <v>24</v>
      </c>
      <c r="B80" s="90" t="s">
        <v>22</v>
      </c>
      <c r="C80" s="90">
        <v>1128</v>
      </c>
      <c r="D80" s="90">
        <v>968</v>
      </c>
      <c r="E80" s="74">
        <v>24.5</v>
      </c>
      <c r="F80" s="39">
        <f>3660/54</f>
        <v>67.777777777777771</v>
      </c>
      <c r="G80" s="90">
        <v>968</v>
      </c>
      <c r="H80" s="74">
        <v>24.5</v>
      </c>
      <c r="I80" s="39">
        <f>4130/54</f>
        <v>76.481481481481481</v>
      </c>
      <c r="J80" s="90">
        <v>968</v>
      </c>
      <c r="K80" s="74">
        <v>24.5</v>
      </c>
      <c r="L80" s="39">
        <f>119742/54</f>
        <v>2217.4444444444443</v>
      </c>
    </row>
    <row r="81" spans="1:18" x14ac:dyDescent="0.15">
      <c r="A81" s="90" t="s">
        <v>25</v>
      </c>
      <c r="B81" s="90" t="s">
        <v>26</v>
      </c>
      <c r="C81" s="90">
        <v>1276</v>
      </c>
    </row>
    <row r="82" spans="1:18" x14ac:dyDescent="0.15">
      <c r="A82" s="90" t="s">
        <v>27</v>
      </c>
      <c r="B82" s="90" t="s">
        <v>26</v>
      </c>
      <c r="C82" s="90">
        <v>1104</v>
      </c>
    </row>
    <row r="88" spans="1:18" x14ac:dyDescent="0.15">
      <c r="A88" t="s">
        <v>196</v>
      </c>
    </row>
    <row r="90" spans="1:18" x14ac:dyDescent="0.15">
      <c r="A90" s="95" t="s">
        <v>0</v>
      </c>
      <c r="B90" s="95"/>
      <c r="C90" s="118" t="s">
        <v>190</v>
      </c>
      <c r="D90" s="118"/>
      <c r="E90" s="118"/>
      <c r="F90" s="118"/>
      <c r="G90" s="118" t="s">
        <v>191</v>
      </c>
      <c r="H90" s="118"/>
      <c r="I90" s="118"/>
      <c r="J90" s="118"/>
      <c r="K90" s="118" t="s">
        <v>194</v>
      </c>
      <c r="L90" s="118"/>
      <c r="M90" s="118"/>
      <c r="N90" s="118"/>
      <c r="O90" s="118" t="s">
        <v>195</v>
      </c>
      <c r="P90" s="118"/>
      <c r="Q90" s="118"/>
      <c r="R90" s="118"/>
    </row>
    <row r="91" spans="1:18" x14ac:dyDescent="0.15">
      <c r="A91" s="95"/>
      <c r="B91" s="95" t="s">
        <v>116</v>
      </c>
      <c r="C91" s="95" t="s">
        <v>117</v>
      </c>
      <c r="D91" s="95" t="s">
        <v>118</v>
      </c>
      <c r="E91" s="95" t="s">
        <v>120</v>
      </c>
      <c r="F91" s="96" t="s">
        <v>193</v>
      </c>
      <c r="G91" s="95" t="s">
        <v>117</v>
      </c>
      <c r="H91" s="95" t="s">
        <v>118</v>
      </c>
      <c r="I91" s="95" t="s">
        <v>120</v>
      </c>
      <c r="J91" s="96" t="s">
        <v>193</v>
      </c>
      <c r="K91" s="95" t="s">
        <v>117</v>
      </c>
      <c r="L91" s="95" t="s">
        <v>118</v>
      </c>
      <c r="M91" s="95" t="s">
        <v>120</v>
      </c>
      <c r="N91" s="96" t="s">
        <v>193</v>
      </c>
      <c r="O91" s="95" t="s">
        <v>117</v>
      </c>
      <c r="P91" s="95" t="s">
        <v>118</v>
      </c>
      <c r="Q91" s="95" t="s">
        <v>120</v>
      </c>
      <c r="R91" s="96" t="s">
        <v>193</v>
      </c>
    </row>
    <row r="92" spans="1:18" x14ac:dyDescent="0.15">
      <c r="A92" s="120" t="s">
        <v>7</v>
      </c>
      <c r="B92" s="95">
        <v>1</v>
      </c>
      <c r="C92" s="95">
        <v>40764</v>
      </c>
      <c r="D92" s="95">
        <v>31302</v>
      </c>
      <c r="E92" s="52">
        <f>D92/C92</f>
        <v>0.7678834265528407</v>
      </c>
      <c r="F92" s="95">
        <v>185.24199999999999</v>
      </c>
      <c r="G92" s="95">
        <v>40764</v>
      </c>
      <c r="H92" s="95">
        <v>31605</v>
      </c>
      <c r="I92" s="52">
        <f>H92/G92</f>
        <v>0.77531645569620256</v>
      </c>
      <c r="J92" s="95">
        <v>157.577</v>
      </c>
      <c r="K92" s="95">
        <v>40764</v>
      </c>
      <c r="L92" s="95">
        <v>37193</v>
      </c>
      <c r="M92" s="52">
        <f>L92/K92</f>
        <v>0.91239819448533022</v>
      </c>
      <c r="N92" s="95">
        <v>67.747900000000001</v>
      </c>
      <c r="O92" s="95">
        <v>40764</v>
      </c>
      <c r="P92" s="95">
        <v>40764</v>
      </c>
      <c r="Q92" s="52">
        <f>P92/O92</f>
        <v>1</v>
      </c>
      <c r="R92" s="95">
        <v>0</v>
      </c>
    </row>
    <row r="93" spans="1:18" x14ac:dyDescent="0.15">
      <c r="A93" s="120"/>
      <c r="B93" s="95">
        <v>2</v>
      </c>
      <c r="C93" s="95">
        <v>40394</v>
      </c>
      <c r="D93" s="95">
        <v>31018</v>
      </c>
      <c r="E93" s="52">
        <f t="shared" ref="E93:E109" si="20">D93/C93</f>
        <v>0.76788631975045796</v>
      </c>
      <c r="F93" s="95">
        <v>182.89099999999999</v>
      </c>
      <c r="G93" s="95">
        <v>40394</v>
      </c>
      <c r="H93" s="95">
        <v>31319</v>
      </c>
      <c r="I93" s="52">
        <f t="shared" ref="I93:I109" si="21">H93/G93</f>
        <v>0.77533792147348612</v>
      </c>
      <c r="J93" s="95">
        <v>155.48400000000001</v>
      </c>
      <c r="K93" s="95">
        <v>40394</v>
      </c>
      <c r="L93" s="95">
        <v>36858</v>
      </c>
      <c r="M93" s="52">
        <f t="shared" ref="M93:M109" si="22">L93/K93</f>
        <v>0.91246224686834676</v>
      </c>
      <c r="N93" s="95">
        <v>66.814899999999994</v>
      </c>
      <c r="O93" s="95">
        <v>40394</v>
      </c>
      <c r="P93" s="95">
        <v>40394</v>
      </c>
      <c r="Q93" s="52">
        <f t="shared" ref="Q93:Q109" si="23">P93/O93</f>
        <v>1</v>
      </c>
      <c r="R93" s="95">
        <v>0</v>
      </c>
    </row>
    <row r="94" spans="1:18" x14ac:dyDescent="0.15">
      <c r="A94" s="120"/>
      <c r="B94" s="95">
        <v>3</v>
      </c>
      <c r="C94" s="95">
        <v>39378</v>
      </c>
      <c r="D94" s="95">
        <v>30299</v>
      </c>
      <c r="E94" s="52">
        <f t="shared" si="20"/>
        <v>0.76943978871451069</v>
      </c>
      <c r="F94" s="95">
        <v>175.22800000000001</v>
      </c>
      <c r="G94" s="95">
        <v>39378</v>
      </c>
      <c r="H94" s="95">
        <v>30593</v>
      </c>
      <c r="I94" s="52">
        <f t="shared" si="21"/>
        <v>0.77690588653562909</v>
      </c>
      <c r="J94" s="95">
        <v>148.59700000000001</v>
      </c>
      <c r="K94" s="95">
        <v>39378</v>
      </c>
      <c r="L94" s="95">
        <v>35985</v>
      </c>
      <c r="M94" s="52">
        <f t="shared" si="22"/>
        <v>0.91383513637056224</v>
      </c>
      <c r="N94" s="95">
        <v>63.4328</v>
      </c>
      <c r="O94" s="95">
        <v>39378</v>
      </c>
      <c r="P94" s="95">
        <v>39378</v>
      </c>
      <c r="Q94" s="52">
        <f t="shared" si="23"/>
        <v>1</v>
      </c>
      <c r="R94" s="95">
        <v>0</v>
      </c>
    </row>
    <row r="95" spans="1:18" x14ac:dyDescent="0.15">
      <c r="A95" s="120" t="s">
        <v>9</v>
      </c>
      <c r="B95" s="96">
        <v>1</v>
      </c>
      <c r="C95" s="95">
        <v>84088</v>
      </c>
      <c r="D95" s="95">
        <v>76902</v>
      </c>
      <c r="E95" s="52">
        <f t="shared" si="20"/>
        <v>0.91454190847683381</v>
      </c>
      <c r="F95" s="95">
        <v>60.047800000000002</v>
      </c>
      <c r="G95" s="95">
        <v>84088</v>
      </c>
      <c r="H95" s="95">
        <v>79123</v>
      </c>
      <c r="I95" s="52">
        <f t="shared" si="21"/>
        <v>0.94095471410902864</v>
      </c>
      <c r="J95" s="95">
        <v>5.0796299999999999</v>
      </c>
      <c r="K95" s="95">
        <v>84088</v>
      </c>
      <c r="L95" s="95">
        <v>79123</v>
      </c>
      <c r="M95" s="52">
        <f t="shared" si="22"/>
        <v>0.94095471410902864</v>
      </c>
      <c r="N95" s="95">
        <v>5.0629499999999998</v>
      </c>
      <c r="O95" s="95">
        <v>84088</v>
      </c>
      <c r="P95" s="95">
        <v>84088</v>
      </c>
      <c r="Q95" s="52">
        <f t="shared" si="23"/>
        <v>1</v>
      </c>
      <c r="R95" s="95">
        <v>0</v>
      </c>
    </row>
    <row r="96" spans="1:18" x14ac:dyDescent="0.15">
      <c r="A96" s="120"/>
      <c r="B96" s="96">
        <v>2</v>
      </c>
      <c r="C96" s="95">
        <v>83468</v>
      </c>
      <c r="D96" s="95">
        <v>76284</v>
      </c>
      <c r="E96" s="52">
        <f t="shared" si="20"/>
        <v>0.91393108736282169</v>
      </c>
      <c r="F96" s="95">
        <v>59.8249</v>
      </c>
      <c r="G96" s="95">
        <v>83468</v>
      </c>
      <c r="H96" s="95">
        <v>78503</v>
      </c>
      <c r="I96" s="52">
        <f t="shared" si="21"/>
        <v>0.94051612594048017</v>
      </c>
      <c r="J96" s="95">
        <v>5.0796299999999999</v>
      </c>
      <c r="K96" s="95">
        <v>83468</v>
      </c>
      <c r="L96" s="95">
        <v>78503</v>
      </c>
      <c r="M96" s="52">
        <f t="shared" si="22"/>
        <v>0.94051612594048017</v>
      </c>
      <c r="N96" s="95">
        <v>5.0629499999999998</v>
      </c>
      <c r="O96" s="95">
        <v>83468</v>
      </c>
      <c r="P96" s="95">
        <v>83468</v>
      </c>
      <c r="Q96" s="52">
        <f t="shared" si="23"/>
        <v>1</v>
      </c>
      <c r="R96" s="95">
        <v>0</v>
      </c>
    </row>
    <row r="97" spans="1:18" x14ac:dyDescent="0.15">
      <c r="A97" s="120"/>
      <c r="B97" s="96">
        <v>3</v>
      </c>
      <c r="C97" s="95">
        <v>82852</v>
      </c>
      <c r="D97" s="95">
        <v>75664</v>
      </c>
      <c r="E97" s="52">
        <f t="shared" si="20"/>
        <v>0.91324289093805822</v>
      </c>
      <c r="F97" s="95">
        <v>58.592799999999997</v>
      </c>
      <c r="G97" s="95">
        <v>82852</v>
      </c>
      <c r="H97" s="95">
        <v>77905</v>
      </c>
      <c r="I97" s="52">
        <f t="shared" si="21"/>
        <v>0.9402911215178873</v>
      </c>
      <c r="J97" s="95">
        <v>2.9421300000000001</v>
      </c>
      <c r="K97" s="95">
        <v>82852</v>
      </c>
      <c r="L97" s="95">
        <v>81739</v>
      </c>
      <c r="M97" s="52">
        <f t="shared" si="22"/>
        <v>0.98656640757012504</v>
      </c>
      <c r="N97" s="95">
        <v>0.76117999999999997</v>
      </c>
      <c r="O97" s="95">
        <v>82852</v>
      </c>
      <c r="P97" s="95">
        <v>82852</v>
      </c>
      <c r="Q97" s="52">
        <f t="shared" si="23"/>
        <v>1</v>
      </c>
      <c r="R97" s="95">
        <v>0</v>
      </c>
    </row>
    <row r="98" spans="1:18" x14ac:dyDescent="0.15">
      <c r="A98" s="120" t="s">
        <v>192</v>
      </c>
      <c r="B98" s="96">
        <v>1</v>
      </c>
      <c r="C98" s="95">
        <v>98126</v>
      </c>
      <c r="D98" s="95">
        <v>85752</v>
      </c>
      <c r="E98" s="52">
        <f t="shared" si="20"/>
        <v>0.87389682652915635</v>
      </c>
      <c r="F98" s="95">
        <v>581.10500000000002</v>
      </c>
      <c r="G98" s="95">
        <v>98126</v>
      </c>
      <c r="H98" s="95">
        <v>85886</v>
      </c>
      <c r="I98" s="52">
        <f t="shared" si="21"/>
        <v>0.87526241770784496</v>
      </c>
      <c r="J98" s="95">
        <v>550.10299999999995</v>
      </c>
      <c r="K98" s="95">
        <v>98126</v>
      </c>
      <c r="L98" s="95">
        <v>87152</v>
      </c>
      <c r="M98" s="52">
        <f t="shared" si="22"/>
        <v>0.88816419705276894</v>
      </c>
      <c r="N98" s="95">
        <v>441.48599999999999</v>
      </c>
      <c r="O98" s="95">
        <v>98126</v>
      </c>
      <c r="P98" s="95">
        <v>98216</v>
      </c>
      <c r="Q98" s="52">
        <f t="shared" si="23"/>
        <v>1.0009171881050893</v>
      </c>
      <c r="R98" s="95">
        <v>0</v>
      </c>
    </row>
    <row r="99" spans="1:18" x14ac:dyDescent="0.15">
      <c r="A99" s="120"/>
      <c r="B99" s="96">
        <v>2</v>
      </c>
      <c r="C99" s="95">
        <v>93810</v>
      </c>
      <c r="D99" s="95">
        <v>81885</v>
      </c>
      <c r="E99" s="52">
        <f t="shared" si="20"/>
        <v>0.8728813559322034</v>
      </c>
      <c r="F99" s="95">
        <v>551.76300000000003</v>
      </c>
      <c r="G99" s="95">
        <v>93810</v>
      </c>
      <c r="H99" s="95">
        <v>82019</v>
      </c>
      <c r="I99" s="52">
        <f t="shared" si="21"/>
        <v>0.87430977507728391</v>
      </c>
      <c r="J99" s="95">
        <v>522.44200000000001</v>
      </c>
      <c r="K99" s="95">
        <v>93810</v>
      </c>
      <c r="L99" s="95">
        <v>83239</v>
      </c>
      <c r="M99" s="52">
        <f t="shared" si="22"/>
        <v>0.88731478520413598</v>
      </c>
      <c r="N99" s="95">
        <v>418.517</v>
      </c>
      <c r="O99" s="95">
        <v>93810</v>
      </c>
      <c r="P99" s="95">
        <v>93810</v>
      </c>
      <c r="Q99" s="52">
        <f t="shared" si="23"/>
        <v>1</v>
      </c>
      <c r="R99" s="95">
        <v>0</v>
      </c>
    </row>
    <row r="100" spans="1:18" x14ac:dyDescent="0.15">
      <c r="A100" s="120"/>
      <c r="B100" s="96">
        <v>3</v>
      </c>
      <c r="C100" s="95">
        <v>90948</v>
      </c>
      <c r="D100" s="95">
        <v>79264</v>
      </c>
      <c r="E100" s="52">
        <f t="shared" si="20"/>
        <v>0.87153098473853186</v>
      </c>
      <c r="F100" s="95">
        <v>537.62400000000002</v>
      </c>
      <c r="G100" s="95">
        <v>90948</v>
      </c>
      <c r="H100" s="95">
        <v>79398</v>
      </c>
      <c r="I100" s="52">
        <f t="shared" si="21"/>
        <v>0.87300435413642963</v>
      </c>
      <c r="J100" s="95">
        <v>508.863</v>
      </c>
      <c r="K100" s="95">
        <v>90948</v>
      </c>
      <c r="L100" s="95">
        <v>80592</v>
      </c>
      <c r="M100" s="52">
        <f t="shared" si="22"/>
        <v>0.88613273518933899</v>
      </c>
      <c r="N100" s="95">
        <v>407.15499999999997</v>
      </c>
      <c r="O100" s="95">
        <v>90948</v>
      </c>
      <c r="P100" s="95">
        <v>90948</v>
      </c>
      <c r="Q100" s="52">
        <f t="shared" si="23"/>
        <v>1</v>
      </c>
      <c r="R100" s="95">
        <v>0</v>
      </c>
    </row>
    <row r="101" spans="1:18" x14ac:dyDescent="0.15">
      <c r="A101" s="120" t="s">
        <v>121</v>
      </c>
      <c r="B101" s="95">
        <v>1</v>
      </c>
      <c r="C101" s="95">
        <v>36184</v>
      </c>
      <c r="D101" s="95">
        <v>35975</v>
      </c>
      <c r="E101" s="52">
        <f t="shared" si="20"/>
        <v>0.99422396639398625</v>
      </c>
      <c r="F101" s="95">
        <v>3.82185</v>
      </c>
      <c r="G101" s="95">
        <v>36184</v>
      </c>
      <c r="H101" s="95">
        <v>35984</v>
      </c>
      <c r="I101" s="52">
        <f t="shared" si="21"/>
        <v>0.99447269511386249</v>
      </c>
      <c r="J101" s="95">
        <v>3.3289</v>
      </c>
      <c r="K101" s="95">
        <v>36184</v>
      </c>
      <c r="L101" s="95">
        <v>36184</v>
      </c>
      <c r="M101" s="52">
        <f t="shared" si="22"/>
        <v>1</v>
      </c>
      <c r="N101" s="95">
        <v>0</v>
      </c>
      <c r="O101" s="95">
        <v>36184</v>
      </c>
      <c r="P101" s="95">
        <v>36184</v>
      </c>
      <c r="Q101" s="52">
        <f t="shared" si="23"/>
        <v>1</v>
      </c>
      <c r="R101" s="95">
        <v>0</v>
      </c>
    </row>
    <row r="102" spans="1:18" x14ac:dyDescent="0.15">
      <c r="A102" s="120"/>
      <c r="B102" s="95">
        <v>2</v>
      </c>
      <c r="C102" s="95">
        <v>36218</v>
      </c>
      <c r="D102" s="95">
        <v>35046</v>
      </c>
      <c r="E102" s="52">
        <f t="shared" si="20"/>
        <v>0.96764039980120387</v>
      </c>
      <c r="F102" s="95">
        <v>3.7156699999999998</v>
      </c>
      <c r="G102" s="95">
        <v>35218</v>
      </c>
      <c r="H102" s="95">
        <v>35055</v>
      </c>
      <c r="I102" s="52">
        <f t="shared" si="21"/>
        <v>0.99537168493384065</v>
      </c>
      <c r="J102" s="95">
        <v>3.2237900000000002</v>
      </c>
      <c r="K102" s="95">
        <v>35218</v>
      </c>
      <c r="L102" s="95">
        <v>35218</v>
      </c>
      <c r="M102" s="52">
        <f t="shared" si="22"/>
        <v>1</v>
      </c>
      <c r="N102" s="95">
        <v>0</v>
      </c>
      <c r="O102" s="95">
        <v>35218</v>
      </c>
      <c r="P102" s="95">
        <v>35218</v>
      </c>
      <c r="Q102" s="52">
        <f t="shared" si="23"/>
        <v>1</v>
      </c>
      <c r="R102" s="95">
        <v>0</v>
      </c>
    </row>
    <row r="103" spans="1:18" x14ac:dyDescent="0.15">
      <c r="A103" s="120"/>
      <c r="B103" s="95">
        <v>3</v>
      </c>
      <c r="C103" s="95">
        <v>34530</v>
      </c>
      <c r="D103" s="95">
        <v>34404</v>
      </c>
      <c r="E103" s="52">
        <f t="shared" si="20"/>
        <v>0.9963509991311903</v>
      </c>
      <c r="F103" s="95">
        <v>3.4481999999999999</v>
      </c>
      <c r="G103" s="95">
        <v>34530</v>
      </c>
      <c r="H103" s="95">
        <v>34413</v>
      </c>
      <c r="I103" s="52">
        <f t="shared" si="21"/>
        <v>0.99661164205039099</v>
      </c>
      <c r="J103" s="95">
        <v>2.9692599999999998</v>
      </c>
      <c r="K103" s="95">
        <v>34530</v>
      </c>
      <c r="L103" s="95">
        <v>34530</v>
      </c>
      <c r="M103" s="52">
        <f t="shared" si="22"/>
        <v>1</v>
      </c>
      <c r="N103" s="95">
        <v>0</v>
      </c>
      <c r="O103" s="95">
        <v>34530</v>
      </c>
      <c r="P103" s="95">
        <v>34530</v>
      </c>
      <c r="Q103" s="52">
        <f t="shared" si="23"/>
        <v>1</v>
      </c>
      <c r="R103" s="95">
        <v>0</v>
      </c>
    </row>
    <row r="104" spans="1:18" x14ac:dyDescent="0.15">
      <c r="A104" s="120" t="s">
        <v>127</v>
      </c>
      <c r="B104" s="96">
        <v>1</v>
      </c>
      <c r="C104" s="95">
        <v>83102</v>
      </c>
      <c r="D104" s="95">
        <v>78357</v>
      </c>
      <c r="E104" s="52">
        <f t="shared" si="20"/>
        <v>0.94290149454886762</v>
      </c>
      <c r="F104" s="95">
        <v>40.387900000000002</v>
      </c>
      <c r="G104" s="95">
        <v>83102</v>
      </c>
      <c r="H104" s="95">
        <v>80866</v>
      </c>
      <c r="I104" s="52">
        <f t="shared" si="21"/>
        <v>0.97309330702028829</v>
      </c>
      <c r="J104" s="95">
        <v>22.618300000000001</v>
      </c>
      <c r="K104" s="95">
        <v>83102</v>
      </c>
      <c r="L104" s="95">
        <v>82655</v>
      </c>
      <c r="M104" s="52">
        <f t="shared" si="22"/>
        <v>0.99462106808500395</v>
      </c>
      <c r="N104" s="95">
        <v>0.70755999999999997</v>
      </c>
      <c r="O104" s="95">
        <v>83102</v>
      </c>
      <c r="P104" s="95">
        <v>83102</v>
      </c>
      <c r="Q104" s="52">
        <f t="shared" si="23"/>
        <v>1</v>
      </c>
      <c r="R104" s="95">
        <v>0</v>
      </c>
    </row>
    <row r="105" spans="1:18" x14ac:dyDescent="0.15">
      <c r="A105" s="120"/>
      <c r="B105" s="96">
        <v>2</v>
      </c>
      <c r="C105" s="95">
        <v>80664</v>
      </c>
      <c r="D105" s="95">
        <v>75949</v>
      </c>
      <c r="E105" s="52">
        <f t="shared" si="20"/>
        <v>0.94154765446791633</v>
      </c>
      <c r="F105" s="95">
        <v>33.140500000000003</v>
      </c>
      <c r="G105" s="95">
        <v>80664</v>
      </c>
      <c r="H105" s="95">
        <v>78428</v>
      </c>
      <c r="I105" s="52">
        <f t="shared" si="21"/>
        <v>0.97228007537439254</v>
      </c>
      <c r="J105" s="95">
        <v>22.618300000000001</v>
      </c>
      <c r="K105" s="95">
        <v>80664</v>
      </c>
      <c r="L105" s="95">
        <v>80212</v>
      </c>
      <c r="M105" s="52">
        <f t="shared" si="22"/>
        <v>0.99439650897550336</v>
      </c>
      <c r="N105" s="95">
        <v>0.70540999999999998</v>
      </c>
      <c r="O105" s="95">
        <v>80664</v>
      </c>
      <c r="P105" s="95">
        <v>80664</v>
      </c>
      <c r="Q105" s="52">
        <f t="shared" si="23"/>
        <v>1</v>
      </c>
      <c r="R105" s="95">
        <v>0</v>
      </c>
    </row>
    <row r="106" spans="1:18" x14ac:dyDescent="0.15">
      <c r="A106" s="120"/>
      <c r="B106" s="96">
        <v>3</v>
      </c>
      <c r="C106" s="95">
        <v>79210</v>
      </c>
      <c r="D106" s="95">
        <v>74496</v>
      </c>
      <c r="E106" s="52">
        <f t="shared" si="20"/>
        <v>0.94048731220805459</v>
      </c>
      <c r="F106" s="95">
        <v>33.1325</v>
      </c>
      <c r="G106" s="95">
        <v>79210</v>
      </c>
      <c r="H106" s="95">
        <v>76974</v>
      </c>
      <c r="I106" s="52">
        <f t="shared" si="21"/>
        <v>0.97177124100492362</v>
      </c>
      <c r="J106" s="95">
        <v>22.618300000000001</v>
      </c>
      <c r="K106" s="95">
        <v>79210</v>
      </c>
      <c r="L106" s="95">
        <v>78758</v>
      </c>
      <c r="M106" s="52">
        <f t="shared" si="22"/>
        <v>0.99429364979169299</v>
      </c>
      <c r="N106" s="95">
        <v>0.70540999999999998</v>
      </c>
      <c r="O106" s="95">
        <v>79210</v>
      </c>
      <c r="P106" s="95">
        <v>79210</v>
      </c>
      <c r="Q106" s="52">
        <f t="shared" si="23"/>
        <v>1</v>
      </c>
      <c r="R106" s="95">
        <v>0</v>
      </c>
    </row>
    <row r="107" spans="1:18" x14ac:dyDescent="0.15">
      <c r="A107" s="120" t="s">
        <v>131</v>
      </c>
      <c r="B107" s="96">
        <v>1</v>
      </c>
      <c r="C107" s="95">
        <v>109682</v>
      </c>
      <c r="D107" s="95">
        <v>109682</v>
      </c>
      <c r="E107" s="52">
        <f t="shared" si="20"/>
        <v>1</v>
      </c>
      <c r="F107" s="95">
        <v>0</v>
      </c>
      <c r="G107" s="95">
        <v>109682</v>
      </c>
      <c r="H107" s="95">
        <v>109682</v>
      </c>
      <c r="I107" s="52">
        <f t="shared" si="21"/>
        <v>1</v>
      </c>
      <c r="J107" s="95">
        <v>0</v>
      </c>
      <c r="K107" s="95">
        <v>109682</v>
      </c>
      <c r="L107" s="95">
        <v>109682</v>
      </c>
      <c r="M107" s="52">
        <f t="shared" si="22"/>
        <v>1</v>
      </c>
      <c r="N107" s="95">
        <v>0</v>
      </c>
      <c r="O107" s="95">
        <v>109682</v>
      </c>
      <c r="P107" s="95">
        <v>109682</v>
      </c>
      <c r="Q107" s="52">
        <f t="shared" si="23"/>
        <v>1</v>
      </c>
      <c r="R107" s="95">
        <v>0</v>
      </c>
    </row>
    <row r="108" spans="1:18" x14ac:dyDescent="0.15">
      <c r="A108" s="120"/>
      <c r="B108" s="96">
        <v>2</v>
      </c>
      <c r="C108" s="95">
        <v>107886</v>
      </c>
      <c r="D108" s="95">
        <v>107886</v>
      </c>
      <c r="E108" s="52">
        <f t="shared" si="20"/>
        <v>1</v>
      </c>
      <c r="F108" s="95">
        <v>0</v>
      </c>
      <c r="G108" s="95">
        <v>107886</v>
      </c>
      <c r="H108" s="95">
        <v>107886</v>
      </c>
      <c r="I108" s="52">
        <f t="shared" si="21"/>
        <v>1</v>
      </c>
      <c r="J108" s="95">
        <v>0</v>
      </c>
      <c r="K108" s="95">
        <v>107886</v>
      </c>
      <c r="L108" s="95">
        <v>107886</v>
      </c>
      <c r="M108" s="52">
        <f t="shared" si="22"/>
        <v>1</v>
      </c>
      <c r="N108" s="95">
        <v>0</v>
      </c>
      <c r="O108" s="95">
        <v>107886</v>
      </c>
      <c r="P108" s="95">
        <v>107886</v>
      </c>
      <c r="Q108" s="52">
        <f t="shared" si="23"/>
        <v>1</v>
      </c>
      <c r="R108" s="95">
        <v>0</v>
      </c>
    </row>
    <row r="109" spans="1:18" x14ac:dyDescent="0.15">
      <c r="A109" s="120"/>
      <c r="B109" s="96">
        <v>3</v>
      </c>
      <c r="C109" s="95">
        <v>106116</v>
      </c>
      <c r="D109" s="95">
        <v>106116</v>
      </c>
      <c r="E109" s="52">
        <f t="shared" si="20"/>
        <v>1</v>
      </c>
      <c r="F109" s="95">
        <v>0</v>
      </c>
      <c r="G109" s="95">
        <v>106116</v>
      </c>
      <c r="H109" s="95">
        <v>106116</v>
      </c>
      <c r="I109" s="52">
        <f t="shared" si="21"/>
        <v>1</v>
      </c>
      <c r="J109" s="95">
        <v>0</v>
      </c>
      <c r="K109" s="95">
        <v>106116</v>
      </c>
      <c r="L109" s="95">
        <v>106116</v>
      </c>
      <c r="M109" s="52">
        <f t="shared" si="22"/>
        <v>1</v>
      </c>
      <c r="N109" s="95">
        <v>0</v>
      </c>
      <c r="O109" s="95">
        <v>106116</v>
      </c>
      <c r="P109" s="95">
        <v>106116</v>
      </c>
      <c r="Q109" s="52">
        <f t="shared" si="23"/>
        <v>1</v>
      </c>
      <c r="R109" s="95">
        <v>0</v>
      </c>
    </row>
    <row r="110" spans="1:18" x14ac:dyDescent="0.15">
      <c r="A110" s="95"/>
      <c r="B110" s="95"/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</row>
    <row r="114" spans="1:43" x14ac:dyDescent="0.15">
      <c r="A114" s="99" t="s">
        <v>0</v>
      </c>
      <c r="B114" s="118" t="s">
        <v>205</v>
      </c>
      <c r="C114" s="118"/>
      <c r="D114" s="118" t="s">
        <v>209</v>
      </c>
      <c r="E114" s="118"/>
      <c r="F114" s="118" t="s">
        <v>210</v>
      </c>
      <c r="G114" s="118"/>
      <c r="H114" s="118" t="s">
        <v>211</v>
      </c>
      <c r="I114" s="118"/>
    </row>
    <row r="115" spans="1:43" x14ac:dyDescent="0.15">
      <c r="A115" s="99" t="s">
        <v>206</v>
      </c>
      <c r="B115" s="99" t="s">
        <v>207</v>
      </c>
      <c r="C115" s="99" t="s">
        <v>208</v>
      </c>
      <c r="D115" s="99" t="s">
        <v>207</v>
      </c>
      <c r="E115" s="99" t="s">
        <v>208</v>
      </c>
      <c r="F115" s="99" t="s">
        <v>207</v>
      </c>
      <c r="G115" s="99" t="s">
        <v>208</v>
      </c>
      <c r="H115" s="99" t="s">
        <v>207</v>
      </c>
      <c r="I115" s="99" t="s">
        <v>208</v>
      </c>
    </row>
    <row r="116" spans="1:43" x14ac:dyDescent="0.15">
      <c r="A116" s="99" t="s">
        <v>212</v>
      </c>
      <c r="B116" s="52">
        <f>AVERAGE(E92:E94)</f>
        <v>0.76840317833926974</v>
      </c>
      <c r="C116" s="100">
        <f>AVERAGE(F92:F94)</f>
        <v>181.12033333333332</v>
      </c>
      <c r="D116" s="52">
        <f>AVERAGE(I92:I94)</f>
        <v>0.77585342123510592</v>
      </c>
      <c r="E116" s="99">
        <f>AVERAGE(J92:J94)</f>
        <v>153.886</v>
      </c>
      <c r="F116" s="52">
        <f>AVERAGE(M92:M94)</f>
        <v>0.91289852590807963</v>
      </c>
      <c r="G116" s="99">
        <f>AVERAGE(N92:N94)</f>
        <v>65.998533333333327</v>
      </c>
      <c r="H116" s="101">
        <v>1</v>
      </c>
      <c r="I116" s="99">
        <v>0</v>
      </c>
    </row>
    <row r="117" spans="1:43" x14ac:dyDescent="0.15">
      <c r="A117" s="99" t="s">
        <v>213</v>
      </c>
      <c r="B117" s="52">
        <f>AVERAGE(E95:E97)</f>
        <v>0.91390529559257117</v>
      </c>
      <c r="C117" s="99">
        <f>AVERAGE(F95:F97)</f>
        <v>59.488500000000009</v>
      </c>
      <c r="D117" s="52">
        <f>AVERAGE(I95:I97)</f>
        <v>0.9405873205224653</v>
      </c>
      <c r="E117" s="99">
        <f>AVERAGE(J95:J97)</f>
        <v>4.3671300000000004</v>
      </c>
      <c r="F117" s="52">
        <f>AVERAGE(M95:M97)</f>
        <v>0.95601241587321129</v>
      </c>
      <c r="G117" s="99">
        <f>AVERAGE(N95:N97)</f>
        <v>3.6290266666666664</v>
      </c>
      <c r="H117" s="101">
        <v>1</v>
      </c>
      <c r="I117" s="99">
        <v>0</v>
      </c>
    </row>
    <row r="118" spans="1:43" x14ac:dyDescent="0.15">
      <c r="A118" s="99" t="s">
        <v>214</v>
      </c>
      <c r="B118" s="52">
        <f>AVERAGE(E98:E100)</f>
        <v>0.87276972239996387</v>
      </c>
      <c r="C118" s="99">
        <f>AVERAGE(F98:F100)</f>
        <v>556.83066666666662</v>
      </c>
      <c r="D118" s="52">
        <f>AVERAGE(I98:I100)</f>
        <v>0.87419218230718609</v>
      </c>
      <c r="E118" s="99">
        <f>AVERAGE(J98:J100)</f>
        <v>527.13600000000008</v>
      </c>
      <c r="F118" s="52">
        <f>AVERAGE(M98:M100)</f>
        <v>0.88720390581541464</v>
      </c>
      <c r="G118" s="99">
        <f>AVERAGE(N98:N100)</f>
        <v>422.38599999999997</v>
      </c>
      <c r="H118" s="101">
        <v>1</v>
      </c>
      <c r="I118" s="99">
        <v>0</v>
      </c>
    </row>
    <row r="119" spans="1:43" x14ac:dyDescent="0.15">
      <c r="A119" s="99" t="s">
        <v>215</v>
      </c>
      <c r="B119" s="52">
        <f>AVERAGE(E101:E103)</f>
        <v>0.98607178844212673</v>
      </c>
      <c r="C119" s="99">
        <f>AVERAGE(F101:F103)</f>
        <v>3.6619066666666669</v>
      </c>
      <c r="D119" s="52">
        <f>AVERAGE(I101:I103)</f>
        <v>0.99548534069936478</v>
      </c>
      <c r="E119" s="99">
        <f>AVERAGE(J101:J103)</f>
        <v>3.1739833333333336</v>
      </c>
      <c r="F119" s="52">
        <f>AVERAGE(M101:M103)</f>
        <v>1</v>
      </c>
      <c r="G119" s="99">
        <v>0</v>
      </c>
      <c r="H119" s="101">
        <v>1</v>
      </c>
      <c r="I119" s="99">
        <v>0</v>
      </c>
    </row>
    <row r="120" spans="1:43" x14ac:dyDescent="0.15">
      <c r="A120" s="99" t="s">
        <v>216</v>
      </c>
      <c r="B120" s="52">
        <f>AVERAGE(E104:E106)</f>
        <v>0.94164548707494611</v>
      </c>
      <c r="C120" s="99">
        <f>AVERAGE(F104:F106)</f>
        <v>35.55363333333333</v>
      </c>
      <c r="D120" s="52">
        <f>AVERAGE(I104:I106)</f>
        <v>0.97238154113320141</v>
      </c>
      <c r="E120" s="99">
        <f>AVERAGE(J104:J106)</f>
        <v>22.618300000000001</v>
      </c>
      <c r="F120" s="52">
        <f>AVERAGE(M104:M106)</f>
        <v>0.99443707561740025</v>
      </c>
      <c r="G120" s="99">
        <f>AVERAGE(N104:N106)</f>
        <v>0.70612666666666668</v>
      </c>
      <c r="H120" s="101">
        <v>1</v>
      </c>
      <c r="I120" s="99">
        <v>0</v>
      </c>
    </row>
    <row r="121" spans="1:43" x14ac:dyDescent="0.15">
      <c r="A121" s="99" t="s">
        <v>217</v>
      </c>
      <c r="B121" s="52">
        <f>AVERAGE(E107:E109)</f>
        <v>1</v>
      </c>
      <c r="C121" s="99">
        <v>0</v>
      </c>
      <c r="D121" s="101">
        <v>1</v>
      </c>
      <c r="E121" s="99">
        <v>0</v>
      </c>
      <c r="F121" s="101">
        <v>1</v>
      </c>
      <c r="G121" s="99">
        <v>0</v>
      </c>
      <c r="H121" s="101">
        <v>1</v>
      </c>
      <c r="I121" s="99">
        <v>0</v>
      </c>
    </row>
    <row r="125" spans="1:43" x14ac:dyDescent="0.15">
      <c r="A125" s="105" t="s">
        <v>234</v>
      </c>
      <c r="B125" s="105">
        <v>1</v>
      </c>
      <c r="C125" s="105">
        <v>2</v>
      </c>
      <c r="D125" s="105">
        <v>3</v>
      </c>
      <c r="E125" s="108">
        <v>4</v>
      </c>
      <c r="F125" s="108">
        <v>5</v>
      </c>
      <c r="G125" s="108">
        <v>6</v>
      </c>
      <c r="H125" s="108">
        <v>7</v>
      </c>
      <c r="I125" s="108">
        <v>8</v>
      </c>
      <c r="J125" s="108">
        <v>9</v>
      </c>
      <c r="K125" s="108">
        <v>10</v>
      </c>
      <c r="L125" s="108">
        <v>11</v>
      </c>
      <c r="M125" s="108">
        <v>12</v>
      </c>
      <c r="N125" s="108">
        <v>13</v>
      </c>
      <c r="O125" s="108">
        <v>14</v>
      </c>
      <c r="P125" s="108">
        <v>15</v>
      </c>
      <c r="Q125" s="108">
        <v>16</v>
      </c>
      <c r="R125" s="108">
        <v>17</v>
      </c>
      <c r="S125" s="108">
        <v>18</v>
      </c>
      <c r="T125" s="108">
        <v>19</v>
      </c>
      <c r="U125" s="108">
        <v>20</v>
      </c>
      <c r="V125" s="108">
        <v>21</v>
      </c>
      <c r="W125" s="108">
        <v>22</v>
      </c>
      <c r="X125" s="108">
        <v>23</v>
      </c>
      <c r="Y125" s="108">
        <v>24</v>
      </c>
      <c r="Z125" s="108">
        <v>25</v>
      </c>
      <c r="AA125" s="108">
        <v>26</v>
      </c>
      <c r="AB125" s="108">
        <v>27</v>
      </c>
      <c r="AC125" s="108">
        <v>28</v>
      </c>
      <c r="AD125" s="108">
        <v>29</v>
      </c>
      <c r="AE125" s="108">
        <v>30</v>
      </c>
      <c r="AF125" s="108">
        <v>31</v>
      </c>
      <c r="AG125" s="108">
        <v>32</v>
      </c>
      <c r="AH125" s="108">
        <v>33</v>
      </c>
      <c r="AI125" s="108">
        <v>34</v>
      </c>
      <c r="AJ125" s="108">
        <v>35</v>
      </c>
      <c r="AK125" s="108">
        <v>36</v>
      </c>
      <c r="AL125" s="108">
        <v>37</v>
      </c>
      <c r="AM125" s="108">
        <v>38</v>
      </c>
      <c r="AN125" s="108">
        <v>39</v>
      </c>
      <c r="AO125" s="108">
        <v>40</v>
      </c>
      <c r="AP125" s="108">
        <v>41</v>
      </c>
      <c r="AQ125" s="108">
        <v>42</v>
      </c>
    </row>
    <row r="126" spans="1:43" x14ac:dyDescent="0.15">
      <c r="A126" s="105" t="s">
        <v>235</v>
      </c>
      <c r="B126" s="105">
        <v>0</v>
      </c>
      <c r="C126" s="105">
        <v>0</v>
      </c>
      <c r="D126" s="105">
        <v>0</v>
      </c>
      <c r="E126" s="105">
        <v>0</v>
      </c>
      <c r="F126" s="105">
        <v>0</v>
      </c>
      <c r="G126" s="105">
        <v>0</v>
      </c>
      <c r="H126" s="105">
        <v>0</v>
      </c>
      <c r="I126" s="105">
        <v>0</v>
      </c>
      <c r="J126" s="105">
        <v>0</v>
      </c>
      <c r="K126" s="105">
        <v>0</v>
      </c>
      <c r="L126" s="105">
        <v>0</v>
      </c>
      <c r="M126" s="105">
        <v>0</v>
      </c>
      <c r="N126" s="105">
        <v>3.0000000000000001E-5</v>
      </c>
      <c r="O126" s="105">
        <v>3.0000000000000001E-5</v>
      </c>
      <c r="P126" s="105">
        <v>4.0000000000000003E-5</v>
      </c>
      <c r="Q126" s="105">
        <v>4.0000000000000003E-5</v>
      </c>
      <c r="R126" s="105">
        <v>4.0000000000000003E-5</v>
      </c>
      <c r="S126" s="105">
        <v>4.0000000000000003E-5</v>
      </c>
      <c r="T126" s="105">
        <v>4.0000000000000003E-5</v>
      </c>
      <c r="U126" s="105">
        <v>4.0000000000000003E-5</v>
      </c>
      <c r="V126" s="105">
        <v>5.0000000000000002E-5</v>
      </c>
      <c r="W126" s="105">
        <v>6.0000000000000002E-5</v>
      </c>
      <c r="X126" s="105">
        <v>6.9999999999999994E-5</v>
      </c>
      <c r="Y126" s="105">
        <v>1.2999999999999999E-4</v>
      </c>
      <c r="Z126" s="105">
        <v>1.3999999999999999E-4</v>
      </c>
      <c r="AA126" s="105">
        <v>2.2000000000000001E-4</v>
      </c>
      <c r="AB126" s="105">
        <v>2.1000000000000001E-4</v>
      </c>
      <c r="AC126" s="105">
        <v>3.4000000000000002E-4</v>
      </c>
      <c r="AD126" s="105">
        <v>3.4000000000000002E-4</v>
      </c>
      <c r="AE126" s="105">
        <v>3.5E-4</v>
      </c>
      <c r="AF126" s="105">
        <v>3.8999999999999999E-4</v>
      </c>
      <c r="AG126" s="105">
        <v>4.4000000000000002E-4</v>
      </c>
      <c r="AH126" s="105">
        <v>1.2999999999999999E-3</v>
      </c>
      <c r="AI126" s="105">
        <v>1.3799999999999999E-3</v>
      </c>
      <c r="AJ126" s="105">
        <v>1.6000000000000001E-3</v>
      </c>
      <c r="AK126" s="105">
        <v>2.0699999999999998E-3</v>
      </c>
      <c r="AL126" s="105">
        <v>3.4299999999999999E-3</v>
      </c>
      <c r="AM126" s="105">
        <v>3.7799999999999999E-3</v>
      </c>
      <c r="AN126" s="105">
        <v>4.2900000000000004E-3</v>
      </c>
      <c r="AO126" s="105">
        <v>6.3800000000000003E-3</v>
      </c>
      <c r="AP126" s="105">
        <v>8.3199999999999993E-3</v>
      </c>
      <c r="AQ126" s="105">
        <v>9.9000000000000008E-3</v>
      </c>
    </row>
    <row r="127" spans="1:43" x14ac:dyDescent="0.15">
      <c r="A127" s="105" t="s">
        <v>236</v>
      </c>
      <c r="B127" s="105">
        <v>2673</v>
      </c>
      <c r="C127" s="105">
        <v>2655</v>
      </c>
      <c r="D127" s="105">
        <v>2643</v>
      </c>
      <c r="E127" s="105">
        <v>2634</v>
      </c>
      <c r="F127" s="105">
        <v>2627</v>
      </c>
      <c r="G127" s="105">
        <v>2625</v>
      </c>
      <c r="H127" s="105">
        <v>2623</v>
      </c>
      <c r="I127" s="105">
        <v>2622</v>
      </c>
      <c r="J127" s="105">
        <v>2615</v>
      </c>
      <c r="K127" s="105">
        <v>2616</v>
      </c>
      <c r="L127" s="105">
        <v>2614</v>
      </c>
      <c r="M127" s="105">
        <v>2612</v>
      </c>
      <c r="N127" s="105">
        <v>2608</v>
      </c>
      <c r="O127" s="105">
        <v>2604</v>
      </c>
      <c r="P127" s="105">
        <v>2602</v>
      </c>
      <c r="Q127" s="105">
        <v>2599</v>
      </c>
      <c r="R127" s="105">
        <v>2595</v>
      </c>
      <c r="S127" s="105">
        <v>2594</v>
      </c>
      <c r="T127" s="105">
        <v>2594</v>
      </c>
      <c r="U127" s="105">
        <v>2593</v>
      </c>
      <c r="V127" s="105">
        <v>2580</v>
      </c>
      <c r="W127" s="105">
        <v>2570</v>
      </c>
      <c r="X127" s="105">
        <v>2566</v>
      </c>
      <c r="Y127" s="105">
        <v>2560</v>
      </c>
      <c r="Z127" s="105">
        <v>2551</v>
      </c>
      <c r="AA127" s="105">
        <v>2546</v>
      </c>
      <c r="AB127" s="105">
        <v>2543</v>
      </c>
      <c r="AC127" s="105">
        <v>2536</v>
      </c>
      <c r="AD127" s="105">
        <v>2538</v>
      </c>
      <c r="AE127" s="105">
        <v>2533</v>
      </c>
      <c r="AF127" s="105">
        <v>2528</v>
      </c>
      <c r="AG127" s="105">
        <v>2526</v>
      </c>
      <c r="AH127" s="105">
        <v>2489</v>
      </c>
      <c r="AI127" s="105">
        <v>2484</v>
      </c>
      <c r="AJ127" s="105">
        <v>2474</v>
      </c>
      <c r="AK127" s="105">
        <v>2461</v>
      </c>
      <c r="AL127" s="105">
        <v>2441</v>
      </c>
      <c r="AM127" s="105">
        <v>2436</v>
      </c>
      <c r="AN127" s="105">
        <v>2431</v>
      </c>
      <c r="AO127" s="105">
        <v>2419</v>
      </c>
      <c r="AP127" s="105">
        <v>2412</v>
      </c>
      <c r="AQ127" s="105">
        <v>2410</v>
      </c>
    </row>
    <row r="128" spans="1:43" x14ac:dyDescent="0.15">
      <c r="A128" s="105" t="s">
        <v>237</v>
      </c>
      <c r="B128" s="105">
        <f>(B129-B127)/B129</f>
        <v>3.1170714026821311E-2</v>
      </c>
      <c r="C128" s="105">
        <f t="shared" ref="C128:E128" si="24">(C129-C127)/C129</f>
        <v>3.7694816962667632E-2</v>
      </c>
      <c r="D128" s="105">
        <f t="shared" si="24"/>
        <v>4.2044218919898513E-2</v>
      </c>
      <c r="E128" s="105">
        <f t="shared" si="24"/>
        <v>4.5306270387821673E-2</v>
      </c>
      <c r="F128" s="105">
        <f t="shared" ref="F128" si="25">(F129-F127)/F129</f>
        <v>4.7843421529539687E-2</v>
      </c>
      <c r="G128" s="105">
        <f t="shared" ref="G128:H128" si="26">(G129-G127)/G129</f>
        <v>4.8568321855744834E-2</v>
      </c>
      <c r="H128" s="105">
        <f t="shared" si="26"/>
        <v>4.9293222181949981E-2</v>
      </c>
      <c r="I128" s="105">
        <f t="shared" ref="I128" si="27">(I129-I127)/I129</f>
        <v>4.9655672345052554E-2</v>
      </c>
      <c r="J128" s="105">
        <f t="shared" ref="J128:K128" si="28">(J129-J127)/J129</f>
        <v>5.2192823486770568E-2</v>
      </c>
      <c r="K128" s="105">
        <f t="shared" si="28"/>
        <v>5.1830373323667994E-2</v>
      </c>
      <c r="L128" s="105">
        <f t="shared" ref="L128" si="29">(L129-L127)/L129</f>
        <v>5.2555273649873141E-2</v>
      </c>
      <c r="M128" s="105">
        <f t="shared" ref="M128" si="30">(M129-M127)/M129</f>
        <v>5.3280173976078288E-2</v>
      </c>
      <c r="N128" s="105">
        <f t="shared" ref="N128" si="31">(N129-N127)/N129</f>
        <v>5.4729974628488581E-2</v>
      </c>
      <c r="O128" s="105">
        <f t="shared" ref="O128" si="32">(O129-O127)/O129</f>
        <v>5.6179775280898875E-2</v>
      </c>
      <c r="P128" s="105">
        <f t="shared" ref="P128" si="33">(P129-P127)/P129</f>
        <v>5.6904675607104022E-2</v>
      </c>
      <c r="Q128" s="105">
        <f t="shared" ref="Q128:R128" si="34">(Q129-Q127)/Q129</f>
        <v>5.7992026096411742E-2</v>
      </c>
      <c r="R128" s="105">
        <f t="shared" si="34"/>
        <v>5.9441826748822035E-2</v>
      </c>
      <c r="S128" s="105">
        <f t="shared" ref="S128" si="35">(S129-S127)/S129</f>
        <v>5.9804276911924609E-2</v>
      </c>
      <c r="T128" s="105">
        <f t="shared" ref="T128:U128" si="36">(T129-T127)/T129</f>
        <v>5.9804276911924609E-2</v>
      </c>
      <c r="U128" s="105">
        <f t="shared" si="36"/>
        <v>6.0166727075027182E-2</v>
      </c>
      <c r="V128" s="105">
        <f t="shared" ref="V128" si="37">(V129-V127)/V129</f>
        <v>6.4878579195360636E-2</v>
      </c>
      <c r="W128" s="105">
        <f t="shared" ref="W128:X128" si="38">(W129-W127)/W129</f>
        <v>6.850308082638637E-2</v>
      </c>
      <c r="X128" s="105">
        <f t="shared" si="38"/>
        <v>6.9952881478796664E-2</v>
      </c>
      <c r="Y128" s="105">
        <f t="shared" ref="Y128" si="39">(Y129-Y127)/Y129</f>
        <v>7.2127582457412104E-2</v>
      </c>
      <c r="Z128" s="105">
        <f t="shared" ref="Z128:AA128" si="40">(Z129-Z127)/Z129</f>
        <v>7.5389633925335264E-2</v>
      </c>
      <c r="AA128" s="105">
        <f t="shared" si="40"/>
        <v>7.7201884740848131E-2</v>
      </c>
      <c r="AB128" s="105">
        <f t="shared" ref="AB128" si="41">(AB129-AB127)/AB129</f>
        <v>7.8289235230155851E-2</v>
      </c>
      <c r="AC128" s="105">
        <f t="shared" ref="AC128:AD128" si="42">(AC129-AC127)/AC129</f>
        <v>8.0826386371873865E-2</v>
      </c>
      <c r="AD128" s="105">
        <f t="shared" si="42"/>
        <v>8.0101486045668718E-2</v>
      </c>
      <c r="AE128" s="105">
        <f t="shared" ref="AE128" si="43">(AE129-AE127)/AE129</f>
        <v>8.1913736861181585E-2</v>
      </c>
      <c r="AF128" s="105">
        <f t="shared" ref="AF128:AG128" si="44">(AF129-AF127)/AF129</f>
        <v>8.3725987676694452E-2</v>
      </c>
      <c r="AG128" s="105">
        <f t="shared" si="44"/>
        <v>8.4450888002899599E-2</v>
      </c>
      <c r="AH128" s="105">
        <f t="shared" ref="AH128" si="45">(AH129-AH127)/AH129</f>
        <v>9.7861544037694814E-2</v>
      </c>
      <c r="AI128" s="105">
        <f t="shared" ref="AI128:AJ128" si="46">(AI129-AI127)/AI129</f>
        <v>9.9673794853207681E-2</v>
      </c>
      <c r="AJ128" s="105">
        <f t="shared" si="46"/>
        <v>0.10329829648423342</v>
      </c>
      <c r="AK128" s="105">
        <f t="shared" ref="AK128" si="47">(AK129-AK127)/AK129</f>
        <v>0.10801014860456687</v>
      </c>
      <c r="AL128" s="105">
        <f t="shared" ref="AL128:AM128" si="48">(AL129-AL127)/AL129</f>
        <v>0.11525915186661834</v>
      </c>
      <c r="AM128" s="105">
        <f t="shared" si="48"/>
        <v>0.1170714026821312</v>
      </c>
      <c r="AN128" s="105">
        <f t="shared" ref="AN128" si="49">(AN129-AN127)/AN129</f>
        <v>0.11888365349764407</v>
      </c>
      <c r="AO128" s="105">
        <f t="shared" ref="AO128:AQ128" si="50">(AO129-AO127)/AO129</f>
        <v>0.12323305545487495</v>
      </c>
      <c r="AP128" s="105">
        <f t="shared" si="50"/>
        <v>0.12577020659659296</v>
      </c>
      <c r="AQ128" s="105">
        <f t="shared" si="50"/>
        <v>0.12649510692279811</v>
      </c>
    </row>
    <row r="129" spans="1:63" x14ac:dyDescent="0.15">
      <c r="A129" s="27" t="s">
        <v>238</v>
      </c>
      <c r="B129">
        <v>2759</v>
      </c>
      <c r="C129">
        <v>2759</v>
      </c>
      <c r="D129">
        <v>2759</v>
      </c>
      <c r="E129">
        <v>2759</v>
      </c>
      <c r="F129">
        <v>2759</v>
      </c>
      <c r="G129">
        <v>2759</v>
      </c>
      <c r="H129">
        <v>2759</v>
      </c>
      <c r="I129">
        <v>2759</v>
      </c>
      <c r="J129">
        <v>2759</v>
      </c>
      <c r="K129">
        <v>2759</v>
      </c>
      <c r="L129">
        <v>2759</v>
      </c>
      <c r="M129">
        <v>2759</v>
      </c>
      <c r="N129">
        <v>2759</v>
      </c>
      <c r="O129">
        <v>2759</v>
      </c>
      <c r="P129">
        <v>2759</v>
      </c>
      <c r="Q129">
        <v>2759</v>
      </c>
      <c r="R129">
        <v>2759</v>
      </c>
      <c r="S129">
        <v>2759</v>
      </c>
      <c r="T129">
        <v>2759</v>
      </c>
      <c r="U129">
        <v>2759</v>
      </c>
      <c r="V129">
        <v>2759</v>
      </c>
      <c r="W129">
        <v>2759</v>
      </c>
      <c r="X129">
        <v>2759</v>
      </c>
      <c r="Y129">
        <v>2759</v>
      </c>
      <c r="Z129">
        <v>2759</v>
      </c>
      <c r="AA129">
        <v>2759</v>
      </c>
      <c r="AB129">
        <v>2759</v>
      </c>
      <c r="AC129">
        <v>2759</v>
      </c>
      <c r="AD129">
        <v>2759</v>
      </c>
      <c r="AE129">
        <v>2759</v>
      </c>
      <c r="AF129">
        <v>2759</v>
      </c>
      <c r="AG129">
        <v>2759</v>
      </c>
      <c r="AH129">
        <v>2759</v>
      </c>
      <c r="AI129">
        <v>2759</v>
      </c>
      <c r="AJ129">
        <v>2759</v>
      </c>
      <c r="AK129">
        <v>2759</v>
      </c>
      <c r="AL129">
        <v>2759</v>
      </c>
      <c r="AM129">
        <v>2759</v>
      </c>
      <c r="AN129">
        <v>2759</v>
      </c>
      <c r="AO129">
        <v>2759</v>
      </c>
      <c r="AP129">
        <v>2759</v>
      </c>
      <c r="AQ129">
        <v>2759</v>
      </c>
    </row>
    <row r="132" spans="1:63" x14ac:dyDescent="0.15">
      <c r="A132" s="27" t="s">
        <v>242</v>
      </c>
      <c r="C132">
        <v>1</v>
      </c>
      <c r="D132">
        <v>2</v>
      </c>
      <c r="E132">
        <v>3</v>
      </c>
      <c r="F132">
        <v>4</v>
      </c>
      <c r="G132">
        <v>5</v>
      </c>
      <c r="H132">
        <v>6</v>
      </c>
      <c r="I132">
        <v>7</v>
      </c>
      <c r="J132">
        <v>8</v>
      </c>
      <c r="K132">
        <v>9</v>
      </c>
      <c r="L132">
        <v>10</v>
      </c>
      <c r="M132">
        <v>11</v>
      </c>
      <c r="N132">
        <v>12</v>
      </c>
      <c r="O132">
        <v>13</v>
      </c>
      <c r="P132">
        <v>14</v>
      </c>
      <c r="Q132">
        <v>15</v>
      </c>
      <c r="R132">
        <v>16</v>
      </c>
      <c r="S132">
        <v>17</v>
      </c>
      <c r="T132">
        <v>18</v>
      </c>
      <c r="U132">
        <v>19</v>
      </c>
      <c r="V132">
        <v>20</v>
      </c>
      <c r="W132">
        <v>21</v>
      </c>
      <c r="X132">
        <v>22</v>
      </c>
      <c r="Y132">
        <v>23</v>
      </c>
      <c r="Z132">
        <v>24</v>
      </c>
      <c r="AA132">
        <v>25</v>
      </c>
      <c r="AB132">
        <v>26</v>
      </c>
      <c r="AC132">
        <v>27</v>
      </c>
      <c r="AD132">
        <v>28</v>
      </c>
      <c r="AE132">
        <v>29</v>
      </c>
      <c r="AF132">
        <v>30</v>
      </c>
      <c r="AG132">
        <v>31</v>
      </c>
      <c r="AH132">
        <v>32</v>
      </c>
      <c r="AI132">
        <v>33</v>
      </c>
      <c r="AJ132">
        <v>34</v>
      </c>
      <c r="AK132">
        <v>35</v>
      </c>
      <c r="AL132">
        <v>36</v>
      </c>
      <c r="AM132">
        <v>37</v>
      </c>
      <c r="AN132">
        <v>38</v>
      </c>
      <c r="AO132">
        <v>39</v>
      </c>
      <c r="AP132">
        <v>40</v>
      </c>
      <c r="AQ132">
        <v>41</v>
      </c>
      <c r="AR132">
        <v>42</v>
      </c>
      <c r="AS132">
        <v>43</v>
      </c>
      <c r="AT132">
        <v>44</v>
      </c>
      <c r="AU132">
        <v>45</v>
      </c>
      <c r="AV132">
        <v>46</v>
      </c>
      <c r="AW132">
        <v>47</v>
      </c>
      <c r="AX132">
        <v>48</v>
      </c>
      <c r="AY132">
        <v>49</v>
      </c>
      <c r="AZ132">
        <v>50</v>
      </c>
      <c r="BA132">
        <v>51</v>
      </c>
      <c r="BB132">
        <v>52</v>
      </c>
      <c r="BC132">
        <v>53</v>
      </c>
      <c r="BD132">
        <v>54</v>
      </c>
      <c r="BE132">
        <v>55</v>
      </c>
      <c r="BF132">
        <v>56</v>
      </c>
      <c r="BG132">
        <v>57</v>
      </c>
      <c r="BH132">
        <v>58</v>
      </c>
      <c r="BI132">
        <v>59</v>
      </c>
      <c r="BJ132">
        <v>60</v>
      </c>
      <c r="BK132">
        <v>61</v>
      </c>
    </row>
    <row r="133" spans="1:63" x14ac:dyDescent="0.15">
      <c r="A133" t="s">
        <v>239</v>
      </c>
      <c r="B133" t="s">
        <v>243</v>
      </c>
      <c r="C133">
        <v>1.2999999999999999E-4</v>
      </c>
      <c r="D133">
        <v>6.8000000000000005E-4</v>
      </c>
      <c r="E133">
        <v>6.8000000000000005E-4</v>
      </c>
      <c r="F133">
        <v>2.6900000000000001E-3</v>
      </c>
      <c r="G133">
        <v>4.2900000000000004E-3</v>
      </c>
      <c r="H133">
        <v>1.2120000000000001E-2</v>
      </c>
      <c r="I133">
        <v>1.7579999999999998E-2</v>
      </c>
      <c r="J133">
        <v>2.4140000000000002E-2</v>
      </c>
      <c r="K133">
        <v>3.5110000000000002E-2</v>
      </c>
      <c r="L133">
        <v>4.0289999999999999E-2</v>
      </c>
      <c r="M133">
        <v>4.3869999999999999E-2</v>
      </c>
      <c r="N133">
        <v>4.7039999999999998E-2</v>
      </c>
    </row>
    <row r="134" spans="1:63" x14ac:dyDescent="0.15">
      <c r="B134" t="s">
        <v>244</v>
      </c>
      <c r="C134">
        <v>1.2999999999999999E-4</v>
      </c>
      <c r="D134">
        <v>6.8000000000000005E-4</v>
      </c>
      <c r="E134">
        <v>6.8000000000000005E-4</v>
      </c>
      <c r="F134">
        <v>3.0300000000000001E-3</v>
      </c>
      <c r="G134">
        <v>4.8500000000000001E-3</v>
      </c>
      <c r="H134">
        <v>1.41E-2</v>
      </c>
      <c r="I134">
        <v>1.9230000000000001E-2</v>
      </c>
      <c r="J134">
        <v>2.579E-2</v>
      </c>
      <c r="K134">
        <v>3.6760000000000001E-2</v>
      </c>
      <c r="L134">
        <v>4.1939999999999998E-2</v>
      </c>
      <c r="M134">
        <v>4.5519999999999998E-2</v>
      </c>
      <c r="N134">
        <v>4.8689999999999997E-2</v>
      </c>
    </row>
    <row r="135" spans="1:63" x14ac:dyDescent="0.15">
      <c r="A135" t="s">
        <v>240</v>
      </c>
      <c r="B135" t="s">
        <v>243</v>
      </c>
      <c r="C135">
        <v>0</v>
      </c>
      <c r="D135">
        <v>2.0000000000000002E-5</v>
      </c>
      <c r="E135">
        <v>2.0000000000000002E-5</v>
      </c>
      <c r="F135">
        <v>1.15E-3</v>
      </c>
      <c r="G135">
        <v>4.7200000000000002E-3</v>
      </c>
      <c r="H135">
        <v>7.43E-3</v>
      </c>
      <c r="I135">
        <v>9.5700000000000004E-3</v>
      </c>
      <c r="J135">
        <v>1.506E-2</v>
      </c>
      <c r="K135">
        <v>2.1129999999999999E-2</v>
      </c>
      <c r="L135">
        <v>2.1129999999999999E-2</v>
      </c>
      <c r="M135">
        <v>2.205E-2</v>
      </c>
      <c r="N135">
        <v>2.5340000000000001E-2</v>
      </c>
      <c r="O135">
        <v>3.3619999999999997E-2</v>
      </c>
      <c r="P135">
        <v>3.3619999999999997E-2</v>
      </c>
      <c r="Q135">
        <v>3.6810000000000002E-2</v>
      </c>
      <c r="R135">
        <v>4.1889999999999997E-2</v>
      </c>
      <c r="S135">
        <v>4.1889999999999997E-2</v>
      </c>
      <c r="T135">
        <v>4.308E-2</v>
      </c>
      <c r="U135">
        <v>4.505E-2</v>
      </c>
      <c r="V135">
        <v>4.7960000000000003E-2</v>
      </c>
      <c r="W135">
        <v>5.7430000000000002E-2</v>
      </c>
    </row>
    <row r="136" spans="1:63" x14ac:dyDescent="0.15">
      <c r="B136" t="s">
        <v>244</v>
      </c>
      <c r="C136">
        <v>0</v>
      </c>
      <c r="D136">
        <v>2.0000000000000002E-5</v>
      </c>
      <c r="E136">
        <v>2.0000000000000002E-5</v>
      </c>
      <c r="F136">
        <v>1.15E-3</v>
      </c>
      <c r="G136">
        <v>4.7200000000000002E-3</v>
      </c>
      <c r="H136">
        <v>7.43E-3</v>
      </c>
      <c r="I136">
        <v>9.0500000000000008E-3</v>
      </c>
      <c r="J136">
        <v>1.4540000000000001E-2</v>
      </c>
      <c r="K136">
        <v>2.061E-2</v>
      </c>
      <c r="L136">
        <v>2.061E-2</v>
      </c>
      <c r="M136">
        <v>2.1530000000000001E-2</v>
      </c>
      <c r="N136">
        <v>2.3939999999999999E-2</v>
      </c>
      <c r="O136">
        <v>3.2219999999999999E-2</v>
      </c>
      <c r="P136">
        <v>3.2219999999999999E-2</v>
      </c>
      <c r="Q136">
        <v>3.5409999999999997E-2</v>
      </c>
      <c r="R136">
        <v>4.0489999999999998E-2</v>
      </c>
      <c r="S136">
        <v>4.0489999999999998E-2</v>
      </c>
      <c r="T136">
        <v>4.1680000000000002E-2</v>
      </c>
      <c r="U136">
        <v>4.3650000000000001E-2</v>
      </c>
      <c r="V136">
        <v>4.6559999999999997E-2</v>
      </c>
      <c r="W136">
        <v>5.3539999999999997E-2</v>
      </c>
    </row>
    <row r="137" spans="1:63" x14ac:dyDescent="0.15">
      <c r="A137" t="s">
        <v>241</v>
      </c>
      <c r="B137" t="s">
        <v>243</v>
      </c>
      <c r="C137">
        <v>2.0000000000000001E-4</v>
      </c>
      <c r="D137">
        <v>2.0400000000000001E-3</v>
      </c>
      <c r="E137">
        <v>3.9100000000000003E-3</v>
      </c>
      <c r="F137">
        <v>3.243E-2</v>
      </c>
      <c r="G137">
        <v>4.8009999999999997E-2</v>
      </c>
    </row>
    <row r="138" spans="1:63" x14ac:dyDescent="0.15">
      <c r="B138" t="s">
        <v>244</v>
      </c>
      <c r="C138">
        <v>2.0000000000000001E-4</v>
      </c>
      <c r="D138">
        <v>2.0400000000000001E-3</v>
      </c>
      <c r="E138">
        <v>3.9100000000000003E-3</v>
      </c>
      <c r="F138">
        <v>3.243E-2</v>
      </c>
      <c r="G138">
        <v>4.8009999999999997E-2</v>
      </c>
    </row>
    <row r="139" spans="1:63" x14ac:dyDescent="0.15">
      <c r="A139" t="s">
        <v>245</v>
      </c>
      <c r="B139" t="s">
        <v>243</v>
      </c>
      <c r="C139">
        <v>0</v>
      </c>
      <c r="D139">
        <v>2.0000000000000002E-5</v>
      </c>
      <c r="E139">
        <v>3.0000000000000001E-5</v>
      </c>
      <c r="F139">
        <v>4.0000000000000003E-5</v>
      </c>
      <c r="G139">
        <v>6.9999999999999994E-5</v>
      </c>
      <c r="H139">
        <v>1E-4</v>
      </c>
      <c r="I139">
        <v>2.0000000000000001E-4</v>
      </c>
      <c r="J139">
        <v>2.7999999999999998E-4</v>
      </c>
      <c r="K139">
        <v>5.0000000000000001E-4</v>
      </c>
      <c r="L139">
        <v>8.0999999999999996E-4</v>
      </c>
      <c r="M139">
        <v>2.2399999999999998E-3</v>
      </c>
      <c r="N139">
        <v>3.7399999999999998E-3</v>
      </c>
      <c r="O139">
        <v>5.0000000000000001E-3</v>
      </c>
      <c r="P139">
        <v>6.9899999999999997E-3</v>
      </c>
      <c r="Q139">
        <v>6.2500000000000003E-3</v>
      </c>
      <c r="R139">
        <v>4.9899999999999996E-3</v>
      </c>
      <c r="S139">
        <v>4.9899999999999996E-3</v>
      </c>
      <c r="T139">
        <v>7.6800000000000002E-3</v>
      </c>
      <c r="U139">
        <v>1.486E-2</v>
      </c>
      <c r="V139">
        <v>2.0469999999999999E-2</v>
      </c>
      <c r="W139">
        <v>3.1989999999999998E-2</v>
      </c>
      <c r="X139">
        <v>4.376E-2</v>
      </c>
    </row>
    <row r="140" spans="1:63" x14ac:dyDescent="0.15">
      <c r="B140" t="s">
        <v>244</v>
      </c>
      <c r="C140">
        <v>0</v>
      </c>
      <c r="D140">
        <v>2.0000000000000002E-5</v>
      </c>
      <c r="E140">
        <v>3.0000000000000001E-5</v>
      </c>
      <c r="F140">
        <v>4.0000000000000003E-5</v>
      </c>
      <c r="G140">
        <v>6.9999999999999994E-5</v>
      </c>
      <c r="H140">
        <v>1E-4</v>
      </c>
      <c r="I140">
        <v>2.0000000000000001E-4</v>
      </c>
      <c r="J140">
        <v>2.7999999999999998E-4</v>
      </c>
      <c r="K140">
        <v>5.0000000000000001E-4</v>
      </c>
      <c r="L140">
        <v>8.0999999999999996E-4</v>
      </c>
      <c r="M140">
        <v>2.2399999999999998E-3</v>
      </c>
      <c r="N140">
        <v>3.7399999999999998E-3</v>
      </c>
      <c r="O140">
        <v>5.0000000000000001E-3</v>
      </c>
      <c r="P140">
        <v>6.9899999999999997E-3</v>
      </c>
      <c r="Q140">
        <v>1.188E-2</v>
      </c>
      <c r="R140">
        <v>1.0619999999999999E-2</v>
      </c>
      <c r="S140">
        <v>1.0619999999999999E-2</v>
      </c>
      <c r="T140">
        <v>1.3310000000000001E-2</v>
      </c>
      <c r="U140">
        <v>2.0490000000000001E-2</v>
      </c>
      <c r="V140">
        <v>2.6100000000000002E-2</v>
      </c>
      <c r="W140">
        <v>3.7620000000000001E-2</v>
      </c>
      <c r="X140">
        <v>4.9390000000000003E-2</v>
      </c>
    </row>
  </sheetData>
  <mergeCells count="48">
    <mergeCell ref="J69:L69"/>
    <mergeCell ref="D69:F69"/>
    <mergeCell ref="G69:I69"/>
    <mergeCell ref="B114:C114"/>
    <mergeCell ref="D114:E114"/>
    <mergeCell ref="F114:G114"/>
    <mergeCell ref="H114:I114"/>
    <mergeCell ref="P34:Q34"/>
    <mergeCell ref="A18:A19"/>
    <mergeCell ref="B18:B19"/>
    <mergeCell ref="C18:C19"/>
    <mergeCell ref="D18:E18"/>
    <mergeCell ref="F18:G18"/>
    <mergeCell ref="D34:F34"/>
    <mergeCell ref="M34:O34"/>
    <mergeCell ref="A34:A35"/>
    <mergeCell ref="B34:B35"/>
    <mergeCell ref="C34:C35"/>
    <mergeCell ref="G34:I34"/>
    <mergeCell ref="J34:L34"/>
    <mergeCell ref="Q1:U1"/>
    <mergeCell ref="J18:K18"/>
    <mergeCell ref="B1:F1"/>
    <mergeCell ref="G1:K1"/>
    <mergeCell ref="L1:P1"/>
    <mergeCell ref="H18:I18"/>
    <mergeCell ref="A104:A106"/>
    <mergeCell ref="A107:A109"/>
    <mergeCell ref="A98:A100"/>
    <mergeCell ref="C90:F90"/>
    <mergeCell ref="G90:J90"/>
    <mergeCell ref="A92:A94"/>
    <mergeCell ref="B44:E44"/>
    <mergeCell ref="F44:I44"/>
    <mergeCell ref="O90:R90"/>
    <mergeCell ref="A95:A97"/>
    <mergeCell ref="A101:A103"/>
    <mergeCell ref="K90:N90"/>
    <mergeCell ref="H53:I53"/>
    <mergeCell ref="A53:A54"/>
    <mergeCell ref="B53:B54"/>
    <mergeCell ref="C53:C54"/>
    <mergeCell ref="D53:E53"/>
    <mergeCell ref="F53:G53"/>
    <mergeCell ref="A44:A45"/>
    <mergeCell ref="A69:A70"/>
    <mergeCell ref="B69:B70"/>
    <mergeCell ref="C69:C7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1"/>
  <sheetViews>
    <sheetView tabSelected="1" topLeftCell="A169" zoomScale="130" zoomScaleNormal="130" workbookViewId="0">
      <selection activeCell="G185" sqref="G185"/>
    </sheetView>
  </sheetViews>
  <sheetFormatPr defaultRowHeight="13.5" x14ac:dyDescent="0.15"/>
  <cols>
    <col min="1" max="1" width="11.375" customWidth="1"/>
    <col min="7" max="7" width="10.125" customWidth="1"/>
    <col min="14" max="14" width="9.5" bestFit="1" customWidth="1"/>
    <col min="15" max="15" width="12.75" bestFit="1" customWidth="1"/>
    <col min="16" max="16" width="11.5" customWidth="1"/>
    <col min="21" max="21" width="12.5" customWidth="1"/>
    <col min="22" max="22" width="11.75" customWidth="1"/>
    <col min="27" max="27" width="9.5" customWidth="1"/>
    <col min="28" max="28" width="11.125" customWidth="1"/>
  </cols>
  <sheetData>
    <row r="1" spans="1:29" x14ac:dyDescent="0.15">
      <c r="A1" t="s">
        <v>143</v>
      </c>
      <c r="B1" t="s">
        <v>144</v>
      </c>
      <c r="C1" s="22" t="s">
        <v>165</v>
      </c>
      <c r="D1" s="22"/>
      <c r="E1" s="22"/>
      <c r="F1" s="22"/>
      <c r="G1" s="22"/>
      <c r="H1" s="22"/>
      <c r="P1" s="22" t="s">
        <v>172</v>
      </c>
      <c r="Q1" s="22"/>
      <c r="R1" s="22"/>
      <c r="S1" s="22"/>
      <c r="T1" s="22"/>
      <c r="U1" s="22"/>
      <c r="V1" s="22" t="s">
        <v>172</v>
      </c>
      <c r="W1" s="22" t="s">
        <v>173</v>
      </c>
      <c r="X1" s="22"/>
      <c r="Y1" s="22"/>
      <c r="Z1" s="22"/>
      <c r="AA1" s="22"/>
      <c r="AB1" s="91" t="s">
        <v>174</v>
      </c>
      <c r="AC1" s="91"/>
    </row>
    <row r="2" spans="1:29" x14ac:dyDescent="0.15">
      <c r="A2" s="82" t="s">
        <v>145</v>
      </c>
      <c r="B2" s="83" t="s">
        <v>146</v>
      </c>
      <c r="C2" s="83" t="s">
        <v>147</v>
      </c>
      <c r="D2" s="83" t="s">
        <v>148</v>
      </c>
      <c r="E2" s="83" t="s">
        <v>149</v>
      </c>
      <c r="F2" s="83" t="s">
        <v>150</v>
      </c>
      <c r="G2" s="83" t="s">
        <v>151</v>
      </c>
      <c r="H2" s="83" t="s">
        <v>152</v>
      </c>
      <c r="I2" s="104" t="s">
        <v>219</v>
      </c>
      <c r="N2" t="s">
        <v>221</v>
      </c>
      <c r="O2" s="104" t="s">
        <v>233</v>
      </c>
      <c r="P2" s="91" t="s">
        <v>175</v>
      </c>
      <c r="Q2" s="91" t="s">
        <v>176</v>
      </c>
      <c r="R2" s="91" t="s">
        <v>177</v>
      </c>
      <c r="S2" s="91" t="s">
        <v>178</v>
      </c>
      <c r="T2" s="91" t="s">
        <v>179</v>
      </c>
      <c r="U2" s="22"/>
      <c r="V2" s="91" t="s">
        <v>175</v>
      </c>
      <c r="W2" s="91" t="s">
        <v>176</v>
      </c>
      <c r="X2" s="91" t="s">
        <v>177</v>
      </c>
      <c r="Y2" s="91" t="s">
        <v>178</v>
      </c>
      <c r="Z2" s="91" t="s">
        <v>179</v>
      </c>
      <c r="AA2" s="22"/>
      <c r="AB2" s="91" t="s">
        <v>180</v>
      </c>
      <c r="AC2" s="91" t="s">
        <v>181</v>
      </c>
    </row>
    <row r="3" spans="1:29" x14ac:dyDescent="0.15">
      <c r="A3" s="84">
        <v>1E-3</v>
      </c>
      <c r="B3" s="83">
        <v>599</v>
      </c>
      <c r="C3" s="76">
        <v>548</v>
      </c>
      <c r="D3" s="83">
        <f t="shared" ref="D3:D9" si="0">C3/B3</f>
        <v>0.91485809682804675</v>
      </c>
      <c r="E3" s="83">
        <v>38.5</v>
      </c>
      <c r="F3" s="83">
        <f>C3*E3</f>
        <v>21098</v>
      </c>
      <c r="G3" s="83">
        <f>F3/B11</f>
        <v>0.87183259227425247</v>
      </c>
      <c r="H3" s="83">
        <v>109</v>
      </c>
      <c r="I3">
        <v>6.8000000000000005E-4</v>
      </c>
      <c r="O3">
        <f>113871/(2^33-1)*100</f>
        <v>1.3256329113298135E-3</v>
      </c>
      <c r="P3" s="91">
        <v>131072</v>
      </c>
      <c r="Q3" s="91">
        <v>1.52587890642764E-3</v>
      </c>
      <c r="R3" s="91">
        <v>691</v>
      </c>
      <c r="S3" s="91">
        <v>272</v>
      </c>
      <c r="T3" s="91">
        <f>S3/R3</f>
        <v>0.39363241678726485</v>
      </c>
      <c r="U3" s="22"/>
      <c r="V3" s="91">
        <v>4354033.6433752459</v>
      </c>
      <c r="W3" s="91">
        <v>5.0687622789783886E-2</v>
      </c>
      <c r="X3" s="91">
        <v>691</v>
      </c>
      <c r="Y3" s="91">
        <v>167</v>
      </c>
      <c r="Z3" s="91">
        <f>Y3/X3</f>
        <v>0.24167872648335745</v>
      </c>
      <c r="AA3" s="22"/>
      <c r="AB3" s="91">
        <v>5.0687622789783886E-2</v>
      </c>
      <c r="AC3" s="91">
        <v>0.70972222222222225</v>
      </c>
    </row>
    <row r="4" spans="1:29" x14ac:dyDescent="0.15">
      <c r="A4" s="84">
        <v>3.0000000000000001E-3</v>
      </c>
      <c r="B4" s="83">
        <v>599</v>
      </c>
      <c r="C4" s="76">
        <v>548</v>
      </c>
      <c r="D4" s="83">
        <f t="shared" si="0"/>
        <v>0.91485809682804675</v>
      </c>
      <c r="E4" s="83">
        <v>38.5</v>
      </c>
      <c r="F4" s="83">
        <f t="shared" ref="F4:F9" si="1">C4*E4</f>
        <v>21098</v>
      </c>
      <c r="G4" s="83">
        <f>F4/B11</f>
        <v>0.87183259227425247</v>
      </c>
      <c r="H4" s="83">
        <v>121</v>
      </c>
      <c r="I4">
        <v>6.8000000000000005E-4</v>
      </c>
      <c r="N4">
        <v>251652</v>
      </c>
      <c r="O4">
        <f>N4*100/(2^33-1)</f>
        <v>2.9296148571802318E-3</v>
      </c>
      <c r="P4" s="91">
        <v>262144</v>
      </c>
      <c r="Q4" s="91">
        <v>3.0517578128552714E-3</v>
      </c>
      <c r="R4" s="91">
        <v>691</v>
      </c>
      <c r="S4" s="91">
        <v>256</v>
      </c>
      <c r="T4" s="93">
        <f t="shared" ref="T4:T10" si="2">S4/R4</f>
        <v>0.37047756874095511</v>
      </c>
      <c r="U4" s="22"/>
      <c r="V4" s="91">
        <v>8809323.8831080552</v>
      </c>
      <c r="W4" s="91">
        <v>0.10255402750491159</v>
      </c>
      <c r="X4" s="91">
        <v>691</v>
      </c>
      <c r="Y4" s="91">
        <v>137</v>
      </c>
      <c r="Z4" s="93">
        <f t="shared" ref="Z4:Z6" si="3">Y4/X4</f>
        <v>0.19826338639652677</v>
      </c>
      <c r="AA4" s="22"/>
      <c r="AB4" s="91">
        <v>0.10255402750491159</v>
      </c>
      <c r="AC4" s="91">
        <v>0.6430555555555556</v>
      </c>
    </row>
    <row r="5" spans="1:29" x14ac:dyDescent="0.15">
      <c r="A5" s="84">
        <v>5.0000000000000001E-3</v>
      </c>
      <c r="B5" s="83">
        <v>599</v>
      </c>
      <c r="C5" s="76">
        <v>526</v>
      </c>
      <c r="D5" s="83">
        <f t="shared" si="0"/>
        <v>0.87813021702838068</v>
      </c>
      <c r="E5" s="83">
        <v>38.1</v>
      </c>
      <c r="F5" s="83">
        <f t="shared" si="1"/>
        <v>20040.600000000002</v>
      </c>
      <c r="G5" s="83">
        <f>F5/B11</f>
        <v>0.8281376551678542</v>
      </c>
      <c r="H5" s="83">
        <v>168</v>
      </c>
      <c r="I5">
        <v>4.8500000000000001E-3</v>
      </c>
      <c r="N5">
        <v>509553</v>
      </c>
      <c r="O5">
        <f t="shared" ref="O5:O10" si="4">N5*100/(2^33-1)</f>
        <v>5.931977648978585E-3</v>
      </c>
      <c r="P5" s="91">
        <v>524288</v>
      </c>
      <c r="Q5" s="91">
        <v>6.1035156257105427E-3</v>
      </c>
      <c r="R5" s="91">
        <v>691</v>
      </c>
      <c r="S5" s="91">
        <v>228</v>
      </c>
      <c r="T5" s="93">
        <f t="shared" si="2"/>
        <v>0.32995658465991318</v>
      </c>
      <c r="U5" s="22"/>
      <c r="V5" s="91">
        <v>21567655.0241611</v>
      </c>
      <c r="W5" s="91">
        <v>0.25108055009823183</v>
      </c>
      <c r="X5" s="91">
        <v>691</v>
      </c>
      <c r="Y5" s="91">
        <v>118</v>
      </c>
      <c r="Z5" s="93">
        <f t="shared" si="3"/>
        <v>0.170767004341534</v>
      </c>
      <c r="AA5" s="22"/>
      <c r="AB5" s="91">
        <v>0.25108055009823183</v>
      </c>
      <c r="AC5" s="91">
        <v>0.47361111111111109</v>
      </c>
    </row>
    <row r="6" spans="1:29" x14ac:dyDescent="0.15">
      <c r="A6" s="84">
        <v>8.0000000000000002E-3</v>
      </c>
      <c r="B6" s="83">
        <v>599</v>
      </c>
      <c r="C6" s="76">
        <v>526</v>
      </c>
      <c r="D6" s="83">
        <f t="shared" si="0"/>
        <v>0.87813021702838068</v>
      </c>
      <c r="E6" s="83">
        <v>38.1</v>
      </c>
      <c r="F6" s="83">
        <f t="shared" si="1"/>
        <v>20040.600000000002</v>
      </c>
      <c r="G6" s="83">
        <f>F6/B11</f>
        <v>0.8281376551678542</v>
      </c>
      <c r="H6" s="83">
        <v>177</v>
      </c>
      <c r="I6">
        <v>4.8500000000000001E-3</v>
      </c>
      <c r="N6">
        <v>1005227</v>
      </c>
      <c r="O6">
        <f t="shared" si="4"/>
        <v>1.1702382472774758E-2</v>
      </c>
      <c r="P6" s="91">
        <v>1048576</v>
      </c>
      <c r="Q6" s="91">
        <v>1.2207031251421085E-2</v>
      </c>
      <c r="R6" s="91">
        <v>691</v>
      </c>
      <c r="S6" s="91">
        <v>206</v>
      </c>
      <c r="T6" s="93">
        <f t="shared" si="2"/>
        <v>0.29811866859623731</v>
      </c>
      <c r="U6" s="22"/>
      <c r="V6" s="91">
        <v>34427242.761571698</v>
      </c>
      <c r="W6" s="91">
        <v>0.40078585461689581</v>
      </c>
      <c r="X6" s="91">
        <v>691</v>
      </c>
      <c r="Y6" s="91">
        <v>99</v>
      </c>
      <c r="Z6" s="93">
        <f t="shared" si="3"/>
        <v>0.14327062228654125</v>
      </c>
      <c r="AA6" s="22"/>
      <c r="AB6" s="91">
        <v>0.40078585461689581</v>
      </c>
      <c r="AC6" s="91">
        <v>0.39444444444444449</v>
      </c>
    </row>
    <row r="7" spans="1:29" x14ac:dyDescent="0.15">
      <c r="A7" s="84">
        <v>0.01</v>
      </c>
      <c r="B7" s="83">
        <v>599</v>
      </c>
      <c r="C7" s="4">
        <v>521</v>
      </c>
      <c r="D7" s="83">
        <f t="shared" si="0"/>
        <v>0.86978297161936557</v>
      </c>
      <c r="E7" s="83">
        <v>35.799999999999997</v>
      </c>
      <c r="F7" s="83">
        <f t="shared" si="1"/>
        <v>18651.8</v>
      </c>
      <c r="G7" s="83">
        <f>F7/B11</f>
        <v>0.77074827683102198</v>
      </c>
      <c r="H7" s="83">
        <v>212</v>
      </c>
      <c r="I7">
        <v>9.9799999999999993E-3</v>
      </c>
      <c r="N7">
        <v>2035347</v>
      </c>
      <c r="O7">
        <f t="shared" si="4"/>
        <v>2.3694557606207037E-2</v>
      </c>
      <c r="P7" s="91">
        <v>2097152</v>
      </c>
      <c r="Q7" s="91">
        <v>2.4414062502842171E-2</v>
      </c>
      <c r="R7" s="91">
        <v>691</v>
      </c>
      <c r="S7" s="91">
        <v>185</v>
      </c>
      <c r="T7" s="93">
        <f t="shared" si="2"/>
        <v>0.26772793053545585</v>
      </c>
      <c r="U7" s="22"/>
      <c r="V7" s="22"/>
      <c r="W7" s="22"/>
      <c r="X7" s="22">
        <v>691</v>
      </c>
      <c r="Y7" s="22"/>
      <c r="Z7" s="22">
        <f>AVERAGE(Z3:Z6)</f>
        <v>0.18849493487698987</v>
      </c>
      <c r="AA7" s="22"/>
      <c r="AB7" s="91"/>
      <c r="AC7" s="91">
        <v>0.5552083333333333</v>
      </c>
    </row>
    <row r="8" spans="1:29" x14ac:dyDescent="0.15">
      <c r="A8" s="84">
        <v>0.03</v>
      </c>
      <c r="B8" s="83">
        <v>599</v>
      </c>
      <c r="C8" s="76">
        <v>505</v>
      </c>
      <c r="D8" s="83">
        <f t="shared" si="0"/>
        <v>0.84307178631051749</v>
      </c>
      <c r="E8" s="83">
        <v>34.200000000000003</v>
      </c>
      <c r="F8" s="83">
        <f t="shared" si="1"/>
        <v>17271</v>
      </c>
      <c r="G8" s="83">
        <f>F8/B11</f>
        <v>0.71368948247078468</v>
      </c>
      <c r="H8" s="83">
        <v>261</v>
      </c>
      <c r="I8">
        <v>2.579E-2</v>
      </c>
      <c r="N8">
        <v>4122907</v>
      </c>
      <c r="O8">
        <f t="shared" si="4"/>
        <v>4.7996954532339813E-2</v>
      </c>
      <c r="P8" s="91">
        <v>4194304</v>
      </c>
      <c r="Q8" s="91">
        <v>4.8828125005684342E-2</v>
      </c>
      <c r="R8" s="91">
        <v>691</v>
      </c>
      <c r="S8" s="91">
        <v>167</v>
      </c>
      <c r="T8" s="93">
        <f t="shared" si="2"/>
        <v>0.24167872648335745</v>
      </c>
      <c r="U8" s="22"/>
      <c r="V8" s="22"/>
      <c r="W8" s="22"/>
      <c r="X8" s="22">
        <v>691</v>
      </c>
      <c r="Y8" s="22"/>
      <c r="Z8" s="22">
        <v>0</v>
      </c>
      <c r="AA8" s="22"/>
      <c r="AB8" s="91"/>
      <c r="AC8" s="91"/>
    </row>
    <row r="9" spans="1:29" x14ac:dyDescent="0.15">
      <c r="A9" s="84">
        <v>0.05</v>
      </c>
      <c r="B9" s="83">
        <v>599</v>
      </c>
      <c r="C9" s="4">
        <v>487</v>
      </c>
      <c r="D9" s="83">
        <f t="shared" si="0"/>
        <v>0.81302170283806341</v>
      </c>
      <c r="E9" s="83">
        <v>33.5</v>
      </c>
      <c r="F9" s="83">
        <f t="shared" si="1"/>
        <v>16314.5</v>
      </c>
      <c r="G9" s="83">
        <f>F9/B11</f>
        <v>0.67416403576918627</v>
      </c>
      <c r="H9" s="83">
        <v>412</v>
      </c>
      <c r="I9">
        <v>4.8689999999999997E-2</v>
      </c>
      <c r="N9">
        <v>8335882</v>
      </c>
      <c r="O9">
        <f t="shared" si="4"/>
        <v>9.7042438585432531E-2</v>
      </c>
      <c r="P9" s="91">
        <v>8388608</v>
      </c>
      <c r="Q9" s="91">
        <v>9.7656250011368684E-2</v>
      </c>
      <c r="R9" s="91">
        <v>691</v>
      </c>
      <c r="S9" s="91">
        <v>137</v>
      </c>
      <c r="T9" s="93">
        <f t="shared" si="2"/>
        <v>0.19826338639652677</v>
      </c>
      <c r="U9" s="22"/>
      <c r="V9" s="22"/>
      <c r="W9" s="22"/>
      <c r="X9" s="22">
        <v>691</v>
      </c>
      <c r="Y9" s="22"/>
      <c r="Z9" s="22">
        <v>0</v>
      </c>
      <c r="AA9" s="22"/>
      <c r="AB9" s="91"/>
      <c r="AC9" s="91"/>
    </row>
    <row r="10" spans="1:29" x14ac:dyDescent="0.15">
      <c r="A10" s="85" t="s">
        <v>149</v>
      </c>
      <c r="B10" s="86">
        <v>40.4</v>
      </c>
      <c r="C10" s="22"/>
      <c r="D10" s="86">
        <f>AVERAGE(D3:D9)</f>
        <v>0.87312186978297146</v>
      </c>
      <c r="E10" s="86">
        <f>AVERAGE(E3:E9)</f>
        <v>36.671428571428571</v>
      </c>
      <c r="F10" s="86"/>
      <c r="G10" s="86"/>
      <c r="H10" s="86">
        <f>AVERAGE(H3:H9)</f>
        <v>208.57142857142858</v>
      </c>
      <c r="N10">
        <v>16668485</v>
      </c>
      <c r="O10">
        <f t="shared" si="4"/>
        <v>0.19404670458683357</v>
      </c>
      <c r="P10" s="91">
        <v>16777216</v>
      </c>
      <c r="Q10" s="91">
        <v>0.19531250002273737</v>
      </c>
      <c r="R10" s="91">
        <v>691</v>
      </c>
      <c r="S10" s="91">
        <v>119</v>
      </c>
      <c r="T10" s="93">
        <f t="shared" si="2"/>
        <v>0.17221418234442837</v>
      </c>
      <c r="U10" s="22"/>
      <c r="V10" s="22"/>
      <c r="W10" s="22"/>
      <c r="X10" s="22">
        <v>691</v>
      </c>
      <c r="Y10" s="22"/>
      <c r="Z10" s="22">
        <v>0</v>
      </c>
      <c r="AA10" s="22"/>
      <c r="AB10" s="91"/>
      <c r="AC10" s="91"/>
    </row>
    <row r="11" spans="1:29" x14ac:dyDescent="0.15">
      <c r="A11" s="85" t="s">
        <v>150</v>
      </c>
      <c r="B11" s="86">
        <f>B3*B10</f>
        <v>24199.599999999999</v>
      </c>
      <c r="C11" s="22"/>
      <c r="D11" s="86"/>
      <c r="E11" s="86"/>
      <c r="F11" s="86"/>
      <c r="G11" s="86"/>
      <c r="H11" s="86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91"/>
      <c r="AC11" s="91"/>
    </row>
    <row r="12" spans="1:29" x14ac:dyDescent="0.15">
      <c r="A12" s="85" t="s">
        <v>153</v>
      </c>
      <c r="B12" s="86"/>
      <c r="C12" s="22"/>
      <c r="D12" s="86"/>
      <c r="E12" s="86"/>
      <c r="F12" s="86"/>
      <c r="G12" s="86"/>
      <c r="H12" s="86"/>
      <c r="P12" s="22" t="s">
        <v>182</v>
      </c>
      <c r="Q12" s="22"/>
      <c r="R12" s="22"/>
      <c r="S12" s="22"/>
      <c r="T12" s="22"/>
      <c r="U12" s="22"/>
      <c r="V12" s="22" t="s">
        <v>182</v>
      </c>
      <c r="W12" s="22"/>
      <c r="X12" s="22"/>
      <c r="Y12" s="22"/>
      <c r="Z12" s="22"/>
      <c r="AA12" s="22"/>
      <c r="AB12" s="91"/>
      <c r="AC12" s="91"/>
    </row>
    <row r="13" spans="1:29" x14ac:dyDescent="0.15">
      <c r="A13" s="82" t="s">
        <v>145</v>
      </c>
      <c r="B13" s="83" t="s">
        <v>146</v>
      </c>
      <c r="C13" s="76" t="s">
        <v>5</v>
      </c>
      <c r="D13" s="83" t="s">
        <v>148</v>
      </c>
      <c r="E13" s="83" t="s">
        <v>149</v>
      </c>
      <c r="F13" s="83" t="s">
        <v>150</v>
      </c>
      <c r="G13" s="83" t="s">
        <v>151</v>
      </c>
      <c r="H13" s="83" t="s">
        <v>152</v>
      </c>
      <c r="I13" s="104" t="s">
        <v>219</v>
      </c>
      <c r="N13" t="s">
        <v>221</v>
      </c>
      <c r="O13" s="104" t="s">
        <v>220</v>
      </c>
      <c r="P13" s="91" t="s">
        <v>175</v>
      </c>
      <c r="Q13" s="91" t="s">
        <v>176</v>
      </c>
      <c r="R13" s="91" t="s">
        <v>177</v>
      </c>
      <c r="S13" s="91" t="s">
        <v>178</v>
      </c>
      <c r="T13" s="91" t="s">
        <v>179</v>
      </c>
      <c r="U13" s="22"/>
      <c r="V13" s="91" t="s">
        <v>175</v>
      </c>
      <c r="W13" s="91" t="s">
        <v>176</v>
      </c>
      <c r="X13" s="91" t="s">
        <v>177</v>
      </c>
      <c r="Y13" s="91" t="s">
        <v>178</v>
      </c>
      <c r="Z13" s="91" t="s">
        <v>179</v>
      </c>
      <c r="AA13" s="22"/>
      <c r="AB13" s="91"/>
      <c r="AC13" s="91"/>
    </row>
    <row r="14" spans="1:29" x14ac:dyDescent="0.15">
      <c r="A14" s="84">
        <v>1E-3</v>
      </c>
      <c r="B14" s="83">
        <v>1013</v>
      </c>
      <c r="C14" s="76">
        <v>738</v>
      </c>
      <c r="D14" s="83">
        <f t="shared" ref="D14:D20" si="5">C14/B14</f>
        <v>0.72852912142152026</v>
      </c>
      <c r="E14" s="83">
        <v>60.5</v>
      </c>
      <c r="F14" s="83">
        <f>E14*C14</f>
        <v>44649</v>
      </c>
      <c r="G14" s="83">
        <f>F14/B22</f>
        <v>0.72732692815184774</v>
      </c>
      <c r="H14" s="83">
        <v>666</v>
      </c>
      <c r="I14">
        <v>5.6999999999999998E-4</v>
      </c>
      <c r="O14">
        <f>125679*100/(2^33-1)</f>
        <v>1.4630961233590609E-3</v>
      </c>
      <c r="P14" s="91">
        <v>131072</v>
      </c>
      <c r="Q14" s="91">
        <v>1.5258789064276357E-3</v>
      </c>
      <c r="R14" s="91">
        <v>1063</v>
      </c>
      <c r="S14" s="91">
        <v>346</v>
      </c>
      <c r="T14" s="91">
        <f>S14/R14</f>
        <v>0.32549388523047978</v>
      </c>
      <c r="U14" s="22"/>
      <c r="V14" s="91">
        <v>4252777.0470176823</v>
      </c>
      <c r="W14" s="91">
        <v>4.950884086444008E-2</v>
      </c>
      <c r="X14" s="91">
        <v>1063</v>
      </c>
      <c r="Y14" s="8">
        <v>201</v>
      </c>
      <c r="Z14" s="91">
        <f>Y14/X14</f>
        <v>0.18908748824082786</v>
      </c>
      <c r="AA14" s="22"/>
      <c r="AB14" s="91">
        <v>4.950884086444008E-2</v>
      </c>
      <c r="AC14" s="91">
        <v>0.59166666666666667</v>
      </c>
    </row>
    <row r="15" spans="1:29" x14ac:dyDescent="0.15">
      <c r="A15" s="84">
        <v>3.0000000000000001E-3</v>
      </c>
      <c r="B15" s="83">
        <v>1013</v>
      </c>
      <c r="C15" s="9">
        <v>720</v>
      </c>
      <c r="D15" s="83">
        <f t="shared" si="5"/>
        <v>0.71076011846001974</v>
      </c>
      <c r="E15" s="83">
        <v>60.4</v>
      </c>
      <c r="F15" s="83">
        <f t="shared" ref="F15:F20" si="6">E15*C15</f>
        <v>43488</v>
      </c>
      <c r="G15" s="83">
        <f>F15/B22</f>
        <v>0.70841437549480513</v>
      </c>
      <c r="H15" s="83">
        <v>760</v>
      </c>
      <c r="I15">
        <v>2.3800000000000002E-3</v>
      </c>
      <c r="N15">
        <v>256836</v>
      </c>
      <c r="O15">
        <f>N15*100/(2^33-1)</f>
        <v>2.9899645600223405E-3</v>
      </c>
      <c r="P15" s="91">
        <v>262144</v>
      </c>
      <c r="Q15" s="91">
        <v>3.0517578128552714E-3</v>
      </c>
      <c r="R15" s="91">
        <v>1063</v>
      </c>
      <c r="S15" s="91">
        <v>306</v>
      </c>
      <c r="T15" s="93">
        <f t="shared" ref="T15:T21" si="7">S15/R15</f>
        <v>0.28786453433678272</v>
      </c>
      <c r="U15" s="22"/>
      <c r="V15" s="91">
        <v>13062100.930125738</v>
      </c>
      <c r="W15" s="91">
        <v>0.15206286836935168</v>
      </c>
      <c r="X15" s="91">
        <v>1063</v>
      </c>
      <c r="Y15" s="8">
        <v>155</v>
      </c>
      <c r="Z15" s="93">
        <f>Y15/X15</f>
        <v>0.14581373471307621</v>
      </c>
      <c r="AA15" s="22"/>
      <c r="AB15" s="91">
        <v>0.15206286836935168</v>
      </c>
      <c r="AC15" s="91">
        <v>0.38750000000000007</v>
      </c>
    </row>
    <row r="16" spans="1:29" x14ac:dyDescent="0.15">
      <c r="A16" s="84">
        <v>5.0000000000000001E-3</v>
      </c>
      <c r="B16" s="83">
        <v>1013</v>
      </c>
      <c r="C16" s="76">
        <v>698</v>
      </c>
      <c r="D16" s="83">
        <f t="shared" si="5"/>
        <v>0.68904244817374138</v>
      </c>
      <c r="E16" s="83">
        <v>60.6</v>
      </c>
      <c r="F16" s="83">
        <f t="shared" si="6"/>
        <v>42298.8</v>
      </c>
      <c r="G16" s="83">
        <f>F16/B22</f>
        <v>0.68904244817374138</v>
      </c>
      <c r="H16" s="83">
        <v>920</v>
      </c>
      <c r="I16">
        <v>4.9199999999999999E-3</v>
      </c>
      <c r="N16">
        <v>450419</v>
      </c>
      <c r="O16">
        <f t="shared" ref="O16:O21" si="8">N16*100/(2^33-1)</f>
        <v>5.2435672848070471E-3</v>
      </c>
      <c r="P16" s="91">
        <v>524288</v>
      </c>
      <c r="Q16" s="91">
        <v>6.1035156257105427E-3</v>
      </c>
      <c r="R16" s="91">
        <v>1063</v>
      </c>
      <c r="S16" s="91">
        <v>285</v>
      </c>
      <c r="T16" s="93">
        <f t="shared" si="7"/>
        <v>0.26810912511759172</v>
      </c>
      <c r="U16" s="22"/>
      <c r="V16" s="91">
        <v>30174465.714554023</v>
      </c>
      <c r="W16" s="91">
        <v>0.35127701375245574</v>
      </c>
      <c r="X16" s="91">
        <v>1063</v>
      </c>
      <c r="Y16" s="9">
        <v>131</v>
      </c>
      <c r="Z16" s="93">
        <f t="shared" ref="Z16:Z17" si="9">Y16/X16</f>
        <v>0.12323612417685795</v>
      </c>
      <c r="AA16" s="22"/>
      <c r="AB16" s="91">
        <v>0.35127701375245574</v>
      </c>
      <c r="AC16" s="91">
        <v>0.36250000000000004</v>
      </c>
    </row>
    <row r="17" spans="1:29" x14ac:dyDescent="0.15">
      <c r="A17" s="84">
        <v>8.0000000000000002E-3</v>
      </c>
      <c r="B17" s="83">
        <v>1013</v>
      </c>
      <c r="C17" s="76">
        <v>691</v>
      </c>
      <c r="D17" s="83">
        <f t="shared" si="5"/>
        <v>0.68213228035538009</v>
      </c>
      <c r="E17" s="83">
        <v>60.4</v>
      </c>
      <c r="F17" s="83">
        <f t="shared" si="6"/>
        <v>41736.400000000001</v>
      </c>
      <c r="G17" s="83">
        <f>F17/B22</f>
        <v>0.67988101870404216</v>
      </c>
      <c r="H17" s="83">
        <v>882</v>
      </c>
      <c r="I17">
        <v>7.8100000000000001E-3</v>
      </c>
      <c r="N17">
        <v>1012791</v>
      </c>
      <c r="O17">
        <f t="shared" si="8"/>
        <v>1.1790439022214902E-2</v>
      </c>
      <c r="P17" s="91">
        <v>1048576</v>
      </c>
      <c r="Q17" s="91">
        <v>1.2207031251421085E-2</v>
      </c>
      <c r="R17" s="91">
        <v>1063</v>
      </c>
      <c r="S17" s="91">
        <v>250</v>
      </c>
      <c r="T17" s="93">
        <f t="shared" si="7"/>
        <v>0.23518344308560676</v>
      </c>
      <c r="U17" s="22"/>
      <c r="V17" s="91">
        <v>38882533.001304515</v>
      </c>
      <c r="W17" s="91">
        <v>0.45265225933202358</v>
      </c>
      <c r="X17" s="91">
        <v>1063</v>
      </c>
      <c r="Y17" s="9">
        <v>124</v>
      </c>
      <c r="Z17" s="93">
        <f t="shared" si="9"/>
        <v>0.11665098777046096</v>
      </c>
      <c r="AA17" s="22"/>
      <c r="AB17" s="91">
        <v>0.45265225933202358</v>
      </c>
      <c r="AC17" s="91">
        <v>0.3486111111111112</v>
      </c>
    </row>
    <row r="18" spans="1:29" x14ac:dyDescent="0.15">
      <c r="A18" s="84">
        <v>0.01</v>
      </c>
      <c r="B18" s="83">
        <v>1013</v>
      </c>
      <c r="C18" s="4">
        <v>663</v>
      </c>
      <c r="D18" s="83">
        <f t="shared" si="5"/>
        <v>0.65449160908193482</v>
      </c>
      <c r="E18" s="83">
        <v>59.2</v>
      </c>
      <c r="F18" s="83">
        <f t="shared" si="6"/>
        <v>39249.599999999999</v>
      </c>
      <c r="G18" s="83">
        <f>F18/B22</f>
        <v>0.63937134088532244</v>
      </c>
      <c r="H18" s="83">
        <v>1002</v>
      </c>
      <c r="I18">
        <v>9.8300000000000002E-3</v>
      </c>
      <c r="N18">
        <v>2000577</v>
      </c>
      <c r="O18">
        <f t="shared" si="8"/>
        <v>2.3289781532167663E-2</v>
      </c>
      <c r="P18" s="91">
        <v>2097152</v>
      </c>
      <c r="Q18" s="91">
        <v>2.4414062502842171E-2</v>
      </c>
      <c r="R18" s="91">
        <v>1063</v>
      </c>
      <c r="S18" s="91">
        <v>222</v>
      </c>
      <c r="T18" s="93">
        <f t="shared" si="7"/>
        <v>0.20884289746001883</v>
      </c>
      <c r="U18" s="22"/>
      <c r="V18" s="22"/>
      <c r="W18" s="22"/>
      <c r="X18" s="22">
        <v>1063</v>
      </c>
      <c r="Y18" s="22"/>
      <c r="Z18" s="22">
        <f>(Z14+Z15+Z16+Z17)/4</f>
        <v>0.14369708372530576</v>
      </c>
      <c r="AA18" s="22"/>
      <c r="AB18" s="91"/>
      <c r="AC18" s="91">
        <v>0.4225694444444445</v>
      </c>
    </row>
    <row r="19" spans="1:29" x14ac:dyDescent="0.15">
      <c r="A19" s="84">
        <v>0.03</v>
      </c>
      <c r="B19" s="83">
        <v>1013</v>
      </c>
      <c r="C19" s="9">
        <v>458</v>
      </c>
      <c r="D19" s="83">
        <f t="shared" si="5"/>
        <v>0.4521224086870681</v>
      </c>
      <c r="E19" s="83">
        <v>50.3</v>
      </c>
      <c r="F19" s="83">
        <f t="shared" si="6"/>
        <v>23037.399999999998</v>
      </c>
      <c r="G19" s="83">
        <f>F19/B22</f>
        <v>0.37527652074190632</v>
      </c>
      <c r="H19" s="83">
        <v>2386</v>
      </c>
      <c r="I19">
        <v>2.9829999999999999E-2</v>
      </c>
      <c r="N19">
        <v>4083478</v>
      </c>
      <c r="O19">
        <f t="shared" si="8"/>
        <v>4.7537940559854955E-2</v>
      </c>
      <c r="P19" s="91">
        <v>4194304</v>
      </c>
      <c r="Q19" s="91">
        <v>4.8828125005684342E-2</v>
      </c>
      <c r="R19" s="91">
        <v>1063</v>
      </c>
      <c r="S19" s="91">
        <v>193</v>
      </c>
      <c r="T19" s="93">
        <f t="shared" si="7"/>
        <v>0.18156161806208843</v>
      </c>
      <c r="U19" s="22"/>
      <c r="V19" s="22"/>
      <c r="W19" s="22"/>
      <c r="X19" s="22">
        <v>1063</v>
      </c>
      <c r="Y19" s="22"/>
      <c r="Z19" s="22">
        <v>0</v>
      </c>
      <c r="AA19" s="22"/>
      <c r="AB19" s="91"/>
      <c r="AC19" s="91"/>
    </row>
    <row r="20" spans="1:29" x14ac:dyDescent="0.15">
      <c r="A20" s="84">
        <v>0.05</v>
      </c>
      <c r="B20" s="83">
        <v>1013</v>
      </c>
      <c r="C20" s="4">
        <v>279</v>
      </c>
      <c r="D20" s="83">
        <f t="shared" si="5"/>
        <v>0.27541954590325762</v>
      </c>
      <c r="E20" s="83">
        <v>23.8</v>
      </c>
      <c r="F20" s="83">
        <f t="shared" si="6"/>
        <v>6640.2</v>
      </c>
      <c r="G20" s="83">
        <f>F20/B22</f>
        <v>0.10816807248345761</v>
      </c>
      <c r="H20" s="83">
        <v>3098</v>
      </c>
      <c r="I20">
        <v>3.6479999999999999E-2</v>
      </c>
      <c r="N20">
        <v>7319242</v>
      </c>
      <c r="O20">
        <f t="shared" si="8"/>
        <v>8.5207191305841229E-2</v>
      </c>
      <c r="P20" s="91">
        <v>8388608</v>
      </c>
      <c r="Q20" s="91">
        <v>9.7656250011368684E-2</v>
      </c>
      <c r="R20" s="91">
        <v>1063</v>
      </c>
      <c r="S20" s="91">
        <v>177</v>
      </c>
      <c r="T20" s="93">
        <f t="shared" si="7"/>
        <v>0.16650987770460959</v>
      </c>
      <c r="U20" s="22"/>
      <c r="V20" s="22"/>
      <c r="W20" s="22"/>
      <c r="X20" s="22">
        <v>1063</v>
      </c>
      <c r="Y20" s="22"/>
      <c r="Z20" s="22">
        <v>0</v>
      </c>
      <c r="AA20" s="22"/>
      <c r="AB20" s="91"/>
      <c r="AC20" s="91"/>
    </row>
    <row r="21" spans="1:29" x14ac:dyDescent="0.15">
      <c r="A21" s="85" t="s">
        <v>149</v>
      </c>
      <c r="B21" s="86">
        <v>60.6</v>
      </c>
      <c r="C21" s="22"/>
      <c r="D21" s="86">
        <f>AVERAGE(D14:D20)</f>
        <v>0.59892821886898884</v>
      </c>
      <c r="E21" s="86">
        <f>AVERAGE(E14:E20)</f>
        <v>53.600000000000009</v>
      </c>
      <c r="F21" s="86"/>
      <c r="G21" s="86"/>
      <c r="H21" s="86">
        <f>AVERAGE(H14:H20)</f>
        <v>1387.7142857142858</v>
      </c>
      <c r="N21">
        <v>10726354</v>
      </c>
      <c r="O21">
        <f t="shared" si="8"/>
        <v>0.12487119530849988</v>
      </c>
      <c r="P21" s="91">
        <v>16777216</v>
      </c>
      <c r="Q21" s="91">
        <v>0.19531250002273737</v>
      </c>
      <c r="R21" s="91">
        <v>1063</v>
      </c>
      <c r="S21" s="91">
        <v>153</v>
      </c>
      <c r="T21" s="93">
        <f t="shared" si="7"/>
        <v>0.14393226716839136</v>
      </c>
      <c r="U21" s="22"/>
      <c r="V21" s="22"/>
      <c r="W21" s="22"/>
      <c r="X21" s="22">
        <v>1063</v>
      </c>
      <c r="Y21" s="22"/>
      <c r="Z21" s="22">
        <v>0</v>
      </c>
      <c r="AA21" s="22"/>
      <c r="AB21" s="91"/>
      <c r="AC21" s="91"/>
    </row>
    <row r="22" spans="1:29" x14ac:dyDescent="0.15">
      <c r="A22" s="85" t="s">
        <v>150</v>
      </c>
      <c r="B22" s="86">
        <f>B21*B14</f>
        <v>61387.8</v>
      </c>
      <c r="C22" s="22"/>
      <c r="D22" s="86"/>
      <c r="E22" s="86"/>
      <c r="F22" s="86"/>
      <c r="G22" s="86"/>
      <c r="H22" s="86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91"/>
      <c r="AC22" s="91"/>
    </row>
    <row r="23" spans="1:29" x14ac:dyDescent="0.15">
      <c r="A23" s="87" t="s">
        <v>154</v>
      </c>
      <c r="B23" s="86"/>
      <c r="C23" s="22"/>
      <c r="D23" s="86"/>
      <c r="E23" s="86"/>
      <c r="F23" s="86"/>
      <c r="G23" s="86"/>
      <c r="H23" s="86"/>
      <c r="P23" s="22" t="s">
        <v>183</v>
      </c>
      <c r="Q23" s="22"/>
      <c r="R23" s="22"/>
      <c r="S23" s="22"/>
      <c r="T23" s="22"/>
      <c r="U23" s="22"/>
      <c r="V23" s="22" t="s">
        <v>183</v>
      </c>
      <c r="W23" s="22"/>
      <c r="X23" s="22"/>
      <c r="Y23" s="22"/>
      <c r="Z23" s="22"/>
      <c r="AA23" s="22"/>
      <c r="AB23" s="91"/>
      <c r="AC23" s="91"/>
    </row>
    <row r="24" spans="1:29" x14ac:dyDescent="0.15">
      <c r="A24" s="82" t="s">
        <v>145</v>
      </c>
      <c r="B24" s="83" t="s">
        <v>146</v>
      </c>
      <c r="C24" s="76" t="s">
        <v>5</v>
      </c>
      <c r="D24" s="83" t="s">
        <v>148</v>
      </c>
      <c r="E24" s="83" t="s">
        <v>149</v>
      </c>
      <c r="F24" s="83" t="s">
        <v>150</v>
      </c>
      <c r="G24" s="83" t="s">
        <v>151</v>
      </c>
      <c r="H24" s="83" t="s">
        <v>152</v>
      </c>
      <c r="I24" s="104" t="s">
        <v>219</v>
      </c>
      <c r="N24" t="s">
        <v>221</v>
      </c>
      <c r="O24" s="104" t="s">
        <v>220</v>
      </c>
      <c r="P24" s="91" t="s">
        <v>175</v>
      </c>
      <c r="Q24" s="91" t="s">
        <v>176</v>
      </c>
      <c r="R24" s="91" t="s">
        <v>177</v>
      </c>
      <c r="S24" s="91" t="s">
        <v>178</v>
      </c>
      <c r="T24" s="91" t="s">
        <v>179</v>
      </c>
      <c r="U24" s="22"/>
      <c r="V24" s="91" t="s">
        <v>175</v>
      </c>
      <c r="W24" s="91" t="s">
        <v>176</v>
      </c>
      <c r="X24" s="91" t="s">
        <v>177</v>
      </c>
      <c r="Y24" s="91" t="s">
        <v>178</v>
      </c>
      <c r="Z24" s="91" t="s">
        <v>179</v>
      </c>
      <c r="AA24" s="22"/>
      <c r="AB24" s="91"/>
      <c r="AC24" s="91"/>
    </row>
    <row r="25" spans="1:29" x14ac:dyDescent="0.15">
      <c r="A25" s="84">
        <v>1E-3</v>
      </c>
      <c r="B25" s="83">
        <v>1434</v>
      </c>
      <c r="C25" s="76">
        <v>960</v>
      </c>
      <c r="D25" s="83">
        <f t="shared" ref="D25:D31" si="10">C25/B25</f>
        <v>0.66945606694560666</v>
      </c>
      <c r="E25" s="83">
        <v>47.4</v>
      </c>
      <c r="F25" s="83">
        <f>E25*C25</f>
        <v>45504</v>
      </c>
      <c r="G25" s="83">
        <f>F25/B33</f>
        <v>0.47150397582796072</v>
      </c>
      <c r="H25" s="83">
        <v>2619</v>
      </c>
      <c r="I25">
        <v>2.0000000000000002E-5</v>
      </c>
      <c r="O25">
        <f>130734*100/(2^33-1)</f>
        <v>1.5219440685494273E-3</v>
      </c>
      <c r="P25" s="91">
        <v>131072</v>
      </c>
      <c r="Q25" s="91">
        <v>1.5258789064276357E-3</v>
      </c>
      <c r="R25" s="91">
        <v>1128</v>
      </c>
      <c r="S25" s="91">
        <v>392</v>
      </c>
      <c r="T25" s="91">
        <f>S25/R25</f>
        <v>0.3475177304964539</v>
      </c>
      <c r="U25" s="22"/>
      <c r="V25" s="91">
        <v>4354033.6433752459</v>
      </c>
      <c r="W25" s="91">
        <v>5.0687622789783886E-2</v>
      </c>
      <c r="X25" s="91">
        <v>1128</v>
      </c>
      <c r="Y25" s="91">
        <v>209</v>
      </c>
      <c r="Z25" s="91">
        <f>Y25/X25</f>
        <v>0.18528368794326242</v>
      </c>
      <c r="AA25" s="22"/>
      <c r="AB25" s="91">
        <v>5.0687622789783886E-2</v>
      </c>
      <c r="AC25" s="91">
        <v>0.83888888888888891</v>
      </c>
    </row>
    <row r="26" spans="1:29" x14ac:dyDescent="0.15">
      <c r="A26" s="84">
        <v>3.0000000000000001E-3</v>
      </c>
      <c r="B26" s="83">
        <v>1434</v>
      </c>
      <c r="C26" s="76">
        <v>952</v>
      </c>
      <c r="D26" s="83">
        <f t="shared" si="10"/>
        <v>0.66387726638772659</v>
      </c>
      <c r="E26" s="83">
        <v>46.9</v>
      </c>
      <c r="F26" s="83">
        <f t="shared" ref="F26:F31" si="11">E26*C26</f>
        <v>44648.799999999996</v>
      </c>
      <c r="G26" s="83">
        <f>F26/B33</f>
        <v>0.46264255265355686</v>
      </c>
      <c r="H26" s="83">
        <v>2768</v>
      </c>
      <c r="I26">
        <v>2.7699999999999999E-3</v>
      </c>
      <c r="N26">
        <v>261747</v>
      </c>
      <c r="O26">
        <f>N26*100/(2^33-1)</f>
        <v>3.0471361245782039E-3</v>
      </c>
      <c r="P26" s="91">
        <v>262144</v>
      </c>
      <c r="Q26" s="91">
        <v>3.0517578128552714E-3</v>
      </c>
      <c r="R26" s="91">
        <v>1128</v>
      </c>
      <c r="S26" s="91">
        <v>341</v>
      </c>
      <c r="T26" s="93">
        <f t="shared" ref="T26:T32" si="12">S26/R26</f>
        <v>0.30230496453900707</v>
      </c>
      <c r="U26" s="22"/>
      <c r="V26" s="91">
        <v>21466398.427803535</v>
      </c>
      <c r="W26" s="91">
        <v>0.24990176817288801</v>
      </c>
      <c r="X26" s="91">
        <v>1128</v>
      </c>
      <c r="Y26" s="91">
        <v>149</v>
      </c>
      <c r="Z26" s="93">
        <f t="shared" ref="Z26:Z28" si="13">Y26/X26</f>
        <v>0.13209219858156029</v>
      </c>
      <c r="AA26" s="22"/>
      <c r="AB26" s="91">
        <v>0.24990176817288801</v>
      </c>
      <c r="AC26" s="91">
        <v>0.74583333333333335</v>
      </c>
    </row>
    <row r="27" spans="1:29" x14ac:dyDescent="0.15">
      <c r="A27" s="84">
        <v>5.0000000000000001E-3</v>
      </c>
      <c r="B27" s="83">
        <v>1434</v>
      </c>
      <c r="C27" s="76">
        <v>940</v>
      </c>
      <c r="D27" s="83">
        <f t="shared" si="10"/>
        <v>0.6555090655509066</v>
      </c>
      <c r="E27" s="83">
        <v>46.5</v>
      </c>
      <c r="F27" s="83">
        <f t="shared" si="11"/>
        <v>43710</v>
      </c>
      <c r="G27" s="83">
        <f>F27/B33</f>
        <v>0.45291488184423706</v>
      </c>
      <c r="H27" s="83">
        <v>2907</v>
      </c>
      <c r="I27">
        <v>4.7200000000000002E-3</v>
      </c>
      <c r="N27">
        <v>521898</v>
      </c>
      <c r="O27">
        <f t="shared" ref="O27:O32" si="14">N27*100/(2^33-1)</f>
        <v>6.0756923637906666E-3</v>
      </c>
      <c r="P27" s="91">
        <v>524288</v>
      </c>
      <c r="Q27" s="91">
        <v>6.1035156257105427E-3</v>
      </c>
      <c r="R27" s="91">
        <v>1128</v>
      </c>
      <c r="S27" s="91">
        <v>313</v>
      </c>
      <c r="T27" s="93">
        <f t="shared" si="12"/>
        <v>0.2774822695035461</v>
      </c>
      <c r="U27" s="22"/>
      <c r="V27" s="91">
        <v>25719175.474821217</v>
      </c>
      <c r="W27" s="91">
        <v>0.29941060903732808</v>
      </c>
      <c r="X27" s="91">
        <v>1128</v>
      </c>
      <c r="Y27" s="91">
        <v>125</v>
      </c>
      <c r="Z27" s="93">
        <f t="shared" si="13"/>
        <v>0.11081560283687943</v>
      </c>
      <c r="AA27" s="22"/>
      <c r="AB27" s="91">
        <v>0.29941060903732808</v>
      </c>
      <c r="AC27" s="91">
        <v>0.59722222222222221</v>
      </c>
    </row>
    <row r="28" spans="1:29" x14ac:dyDescent="0.15">
      <c r="A28" s="84">
        <v>8.0000000000000002E-3</v>
      </c>
      <c r="B28" s="83">
        <v>1434</v>
      </c>
      <c r="C28" s="76">
        <v>935</v>
      </c>
      <c r="D28" s="83">
        <f t="shared" si="10"/>
        <v>0.65202231520223153</v>
      </c>
      <c r="E28" s="83">
        <v>46.2</v>
      </c>
      <c r="F28" s="83">
        <f t="shared" si="11"/>
        <v>43197</v>
      </c>
      <c r="G28" s="83">
        <f>F28/B33</f>
        <v>0.44759927135725258</v>
      </c>
      <c r="H28" s="83">
        <v>3004</v>
      </c>
      <c r="I28">
        <v>7.43E-3</v>
      </c>
      <c r="N28">
        <v>868097</v>
      </c>
      <c r="O28">
        <f t="shared" si="14"/>
        <v>1.0105979164376154E-2</v>
      </c>
      <c r="P28" s="91">
        <v>1048576</v>
      </c>
      <c r="Q28" s="91">
        <v>1.2207031251421085E-2</v>
      </c>
      <c r="R28" s="91">
        <v>1128</v>
      </c>
      <c r="S28" s="91">
        <v>283</v>
      </c>
      <c r="T28" s="93">
        <f t="shared" si="12"/>
        <v>0.25088652482269502</v>
      </c>
      <c r="U28" s="22"/>
      <c r="V28" s="91">
        <v>38781276.404946961</v>
      </c>
      <c r="W28" s="91">
        <v>0.45147347740667976</v>
      </c>
      <c r="X28" s="91">
        <v>1128</v>
      </c>
      <c r="Y28" s="91">
        <v>119</v>
      </c>
      <c r="Z28" s="93">
        <f t="shared" si="13"/>
        <v>0.10549645390070922</v>
      </c>
      <c r="AA28" s="22"/>
      <c r="AB28" s="91">
        <v>0.45147347740667976</v>
      </c>
      <c r="AC28" s="91">
        <v>0.50972222222222219</v>
      </c>
    </row>
    <row r="29" spans="1:29" x14ac:dyDescent="0.15">
      <c r="A29" s="84">
        <v>0.01</v>
      </c>
      <c r="B29" s="83">
        <v>1434</v>
      </c>
      <c r="C29" s="4">
        <v>928</v>
      </c>
      <c r="D29" s="83">
        <f t="shared" si="10"/>
        <v>0.64714086471408649</v>
      </c>
      <c r="E29" s="83">
        <v>43.1</v>
      </c>
      <c r="F29" s="83">
        <f t="shared" si="11"/>
        <v>39996.800000000003</v>
      </c>
      <c r="G29" s="83">
        <f>F29/B33</f>
        <v>0.41443939478717873</v>
      </c>
      <c r="H29" s="83">
        <v>3216</v>
      </c>
      <c r="I29">
        <v>9.9699999999999997E-3</v>
      </c>
      <c r="N29">
        <v>1402994</v>
      </c>
      <c r="O29">
        <f t="shared" si="14"/>
        <v>1.6332999805027271E-2</v>
      </c>
      <c r="P29" s="91">
        <v>2097152</v>
      </c>
      <c r="Q29" s="91">
        <v>2.4414062502842171E-2</v>
      </c>
      <c r="R29" s="91">
        <v>1128</v>
      </c>
      <c r="S29" s="91">
        <v>250</v>
      </c>
      <c r="T29" s="93">
        <f t="shared" si="12"/>
        <v>0.22163120567375885</v>
      </c>
      <c r="U29" s="22"/>
      <c r="V29" s="22"/>
      <c r="W29" s="22"/>
      <c r="X29" s="22">
        <v>1128</v>
      </c>
      <c r="Y29" s="22"/>
      <c r="Z29" s="22">
        <f>AVERAGE(Z25:Z28)</f>
        <v>0.13342198581560283</v>
      </c>
      <c r="AA29" s="22"/>
      <c r="AB29" s="91"/>
      <c r="AC29" s="91">
        <v>0.67291666666666661</v>
      </c>
    </row>
    <row r="30" spans="1:29" x14ac:dyDescent="0.15">
      <c r="A30" s="84">
        <v>0.03</v>
      </c>
      <c r="B30" s="83">
        <v>1434</v>
      </c>
      <c r="C30" s="76">
        <v>904</v>
      </c>
      <c r="D30" s="83">
        <f t="shared" si="10"/>
        <v>0.63040446304044628</v>
      </c>
      <c r="E30" s="83">
        <v>41.3</v>
      </c>
      <c r="F30" s="83">
        <f t="shared" si="11"/>
        <v>37335.199999999997</v>
      </c>
      <c r="G30" s="83">
        <f>F30/B33</f>
        <v>0.38686039113774784</v>
      </c>
      <c r="H30" s="83">
        <v>4119</v>
      </c>
      <c r="I30">
        <v>2.7150000000000001E-2</v>
      </c>
      <c r="N30">
        <v>3498148</v>
      </c>
      <c r="O30">
        <f t="shared" si="14"/>
        <v>4.0723802526565711E-2</v>
      </c>
      <c r="P30" s="91">
        <v>4194304</v>
      </c>
      <c r="Q30" s="91">
        <v>4.8828125005684342E-2</v>
      </c>
      <c r="R30" s="91">
        <v>1128</v>
      </c>
      <c r="S30" s="91">
        <v>217</v>
      </c>
      <c r="T30" s="93">
        <f t="shared" si="12"/>
        <v>0.19237588652482268</v>
      </c>
      <c r="U30" s="22"/>
      <c r="V30" s="22"/>
      <c r="W30" s="22"/>
      <c r="X30" s="22">
        <v>1128</v>
      </c>
      <c r="Y30" s="22"/>
      <c r="Z30" s="22">
        <v>0</v>
      </c>
      <c r="AA30" s="22"/>
      <c r="AB30" s="91"/>
      <c r="AC30" s="91"/>
    </row>
    <row r="31" spans="1:29" x14ac:dyDescent="0.15">
      <c r="A31" s="84">
        <v>0.05</v>
      </c>
      <c r="B31" s="83">
        <v>1434</v>
      </c>
      <c r="C31" s="9">
        <v>877</v>
      </c>
      <c r="D31" s="83">
        <f t="shared" si="10"/>
        <v>0.61157601115760107</v>
      </c>
      <c r="E31" s="83">
        <v>40.9</v>
      </c>
      <c r="F31" s="83">
        <f t="shared" si="11"/>
        <v>35869.299999999996</v>
      </c>
      <c r="G31" s="83">
        <f>F31/B33</f>
        <v>0.371671008266655</v>
      </c>
      <c r="H31" s="83">
        <v>5165</v>
      </c>
      <c r="I31">
        <v>4.6559999999999997E-2</v>
      </c>
      <c r="N31">
        <v>8356009</v>
      </c>
      <c r="O31">
        <f t="shared" si="14"/>
        <v>9.7276747703700886E-2</v>
      </c>
      <c r="P31" s="91">
        <v>8388608</v>
      </c>
      <c r="Q31" s="91">
        <v>9.7656250011368684E-2</v>
      </c>
      <c r="R31" s="91">
        <v>1128</v>
      </c>
      <c r="S31" s="91">
        <v>175</v>
      </c>
      <c r="T31" s="93">
        <f t="shared" si="12"/>
        <v>0.15514184397163119</v>
      </c>
      <c r="U31" s="22"/>
      <c r="V31" s="22"/>
      <c r="W31" s="22"/>
      <c r="X31" s="22">
        <v>1128</v>
      </c>
      <c r="Y31" s="22"/>
      <c r="Z31" s="22">
        <v>0</v>
      </c>
      <c r="AA31" s="22"/>
      <c r="AB31" s="91"/>
      <c r="AC31" s="91"/>
    </row>
    <row r="32" spans="1:29" x14ac:dyDescent="0.15">
      <c r="A32" s="85" t="s">
        <v>149</v>
      </c>
      <c r="B32" s="86">
        <v>67.3</v>
      </c>
      <c r="C32" s="22"/>
      <c r="D32" s="86">
        <f>AVERAGE(D25:D31)</f>
        <v>0.64714086471408649</v>
      </c>
      <c r="E32" s="86">
        <f>AVERAGE(E25:E31)</f>
        <v>44.614285714285707</v>
      </c>
      <c r="F32" s="86"/>
      <c r="G32" s="86"/>
      <c r="H32" s="86">
        <f>AVERAGE(H25:H31)</f>
        <v>3399.7142857142858</v>
      </c>
      <c r="N32">
        <v>16741340</v>
      </c>
      <c r="O32">
        <f t="shared" si="14"/>
        <v>0.19489484841410243</v>
      </c>
      <c r="P32" s="91">
        <v>16777216</v>
      </c>
      <c r="Q32" s="91">
        <v>0.19531250002273737</v>
      </c>
      <c r="R32" s="91">
        <v>1128</v>
      </c>
      <c r="S32" s="91">
        <v>149</v>
      </c>
      <c r="T32" s="94">
        <f t="shared" si="12"/>
        <v>0.13209219858156029</v>
      </c>
      <c r="U32" s="22"/>
      <c r="V32" s="22"/>
      <c r="W32" s="22"/>
      <c r="X32" s="22">
        <v>1128</v>
      </c>
      <c r="Y32" s="22"/>
      <c r="Z32" s="22">
        <v>0</v>
      </c>
      <c r="AA32" s="22"/>
      <c r="AB32" s="91"/>
      <c r="AC32" s="91"/>
    </row>
    <row r="33" spans="1:29" x14ac:dyDescent="0.15">
      <c r="A33" s="85" t="s">
        <v>150</v>
      </c>
      <c r="B33" s="86">
        <f>B32*B29</f>
        <v>96508.2</v>
      </c>
      <c r="C33" s="22"/>
      <c r="D33" s="86"/>
      <c r="E33" s="86"/>
      <c r="F33" s="86"/>
      <c r="G33" s="86"/>
      <c r="H33" s="86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91"/>
      <c r="AC33" s="91"/>
    </row>
    <row r="34" spans="1:29" x14ac:dyDescent="0.15">
      <c r="A34" s="87" t="s">
        <v>155</v>
      </c>
      <c r="B34" s="86"/>
      <c r="C34" s="22"/>
      <c r="D34" s="86"/>
      <c r="E34" s="86"/>
      <c r="F34" s="86"/>
      <c r="G34" s="86"/>
      <c r="H34" s="86"/>
      <c r="P34" s="22" t="s">
        <v>184</v>
      </c>
      <c r="Q34" s="22"/>
      <c r="R34" s="22"/>
      <c r="S34" s="22"/>
      <c r="T34" s="22"/>
      <c r="U34" s="22"/>
      <c r="V34" s="22" t="s">
        <v>184</v>
      </c>
      <c r="W34" s="22"/>
      <c r="X34" s="22"/>
      <c r="Y34" s="22"/>
      <c r="Z34" s="22"/>
      <c r="AA34" s="22"/>
      <c r="AB34" s="91"/>
      <c r="AC34" s="91"/>
    </row>
    <row r="35" spans="1:29" x14ac:dyDescent="0.15">
      <c r="A35" s="82" t="s">
        <v>145</v>
      </c>
      <c r="B35" s="83" t="s">
        <v>146</v>
      </c>
      <c r="C35" s="76" t="s">
        <v>5</v>
      </c>
      <c r="D35" s="83" t="s">
        <v>148</v>
      </c>
      <c r="E35" s="83" t="s">
        <v>149</v>
      </c>
      <c r="F35" s="83" t="s">
        <v>150</v>
      </c>
      <c r="G35" s="83" t="s">
        <v>151</v>
      </c>
      <c r="H35" s="83" t="s">
        <v>152</v>
      </c>
      <c r="I35" s="104" t="s">
        <v>219</v>
      </c>
      <c r="N35" t="s">
        <v>221</v>
      </c>
      <c r="O35" s="104" t="s">
        <v>220</v>
      </c>
      <c r="P35" s="91" t="s">
        <v>175</v>
      </c>
      <c r="Q35" s="91" t="s">
        <v>176</v>
      </c>
      <c r="R35" s="91" t="s">
        <v>177</v>
      </c>
      <c r="S35" s="91" t="s">
        <v>178</v>
      </c>
      <c r="T35" s="91" t="s">
        <v>179</v>
      </c>
      <c r="U35" s="22"/>
      <c r="V35" s="91" t="s">
        <v>175</v>
      </c>
      <c r="W35" s="91" t="s">
        <v>176</v>
      </c>
      <c r="X35" s="91" t="s">
        <v>177</v>
      </c>
      <c r="Y35" s="91" t="s">
        <v>178</v>
      </c>
      <c r="Z35" s="91" t="s">
        <v>179</v>
      </c>
      <c r="AA35" s="22"/>
      <c r="AB35" s="91"/>
      <c r="AC35" s="91"/>
    </row>
    <row r="36" spans="1:29" x14ac:dyDescent="0.15">
      <c r="A36" s="84">
        <v>1E-3</v>
      </c>
      <c r="B36" s="83">
        <v>1615</v>
      </c>
      <c r="C36" s="76">
        <v>1583</v>
      </c>
      <c r="D36" s="83">
        <f t="shared" ref="D36:D42" si="15">C36/B36</f>
        <v>0.98018575851393186</v>
      </c>
      <c r="E36" s="83">
        <v>83.4</v>
      </c>
      <c r="F36" s="83">
        <f>E36*C36</f>
        <v>132022.20000000001</v>
      </c>
      <c r="G36" s="83">
        <f>F36/B44</f>
        <v>0.96742594390605829</v>
      </c>
      <c r="H36" s="83">
        <v>3477</v>
      </c>
      <c r="I36">
        <v>8.8000000000000003E-4</v>
      </c>
      <c r="N36">
        <v>1.98671</v>
      </c>
      <c r="O36">
        <f>N36*100/(2^16-1)</f>
        <v>3.0315251392385749E-3</v>
      </c>
      <c r="P36" s="91">
        <v>2</v>
      </c>
      <c r="Q36" s="91">
        <v>3.0518043793392844E-3</v>
      </c>
      <c r="R36" s="91">
        <v>1276</v>
      </c>
      <c r="S36" s="91">
        <v>995</v>
      </c>
      <c r="T36" s="91">
        <f>S36/R36</f>
        <v>0.77978056426332287</v>
      </c>
      <c r="U36" s="22"/>
      <c r="V36" s="91">
        <v>98.881886051080528</v>
      </c>
      <c r="W36" s="91">
        <v>0.15088408644400783</v>
      </c>
      <c r="X36" s="91">
        <v>1276</v>
      </c>
      <c r="Y36" s="9">
        <v>712</v>
      </c>
      <c r="Z36" s="91">
        <f>Y36/X36</f>
        <v>0.55799373040752354</v>
      </c>
      <c r="AA36" s="22"/>
      <c r="AB36" s="91">
        <v>0.15088408644400783</v>
      </c>
      <c r="AC36" s="91">
        <v>0.66250000000000009</v>
      </c>
    </row>
    <row r="37" spans="1:29" x14ac:dyDescent="0.15">
      <c r="A37" s="84">
        <v>3.0000000000000001E-3</v>
      </c>
      <c r="B37" s="83">
        <v>1615</v>
      </c>
      <c r="C37" s="76">
        <v>1572</v>
      </c>
      <c r="D37" s="83">
        <f t="shared" si="15"/>
        <v>0.97337461300309602</v>
      </c>
      <c r="E37" s="83">
        <v>83.1</v>
      </c>
      <c r="F37" s="83">
        <f t="shared" ref="F37:F42" si="16">E37*C37</f>
        <v>130633.2</v>
      </c>
      <c r="G37" s="83">
        <f>F37/B44</f>
        <v>0.95724769633795592</v>
      </c>
      <c r="H37" s="83">
        <v>4153</v>
      </c>
      <c r="I37">
        <v>2.8900000000000002E-3</v>
      </c>
      <c r="N37">
        <v>3.82789</v>
      </c>
      <c r="O37">
        <f t="shared" ref="O37:O42" si="17">N37*100/(2^16-1)</f>
        <v>5.840985732814526E-3</v>
      </c>
      <c r="P37" s="91">
        <v>4</v>
      </c>
      <c r="Q37" s="91">
        <v>6.1036087586785687E-3</v>
      </c>
      <c r="R37" s="91">
        <v>1276</v>
      </c>
      <c r="S37" s="91">
        <v>963</v>
      </c>
      <c r="T37" s="93">
        <f t="shared" ref="T37:T42" si="18">S37/R37</f>
        <v>0.75470219435736674</v>
      </c>
      <c r="U37" s="22"/>
      <c r="V37" s="91">
        <v>329.09127701375246</v>
      </c>
      <c r="W37" s="91">
        <v>0.50216110019646365</v>
      </c>
      <c r="X37" s="91">
        <v>1276</v>
      </c>
      <c r="Y37" s="9">
        <v>522</v>
      </c>
      <c r="Z37" s="93">
        <f>Y37/X37</f>
        <v>0.40909090909090912</v>
      </c>
      <c r="AA37" s="22"/>
      <c r="AB37" s="91">
        <v>0.50216110019646365</v>
      </c>
      <c r="AC37" s="91">
        <v>0.58888888888888891</v>
      </c>
    </row>
    <row r="38" spans="1:29" x14ac:dyDescent="0.15">
      <c r="A38" s="84">
        <v>5.0000000000000001E-3</v>
      </c>
      <c r="B38" s="83">
        <v>1615</v>
      </c>
      <c r="C38" s="76">
        <v>1567</v>
      </c>
      <c r="D38" s="83">
        <f t="shared" si="15"/>
        <v>0.97027863777089784</v>
      </c>
      <c r="E38" s="83">
        <v>83.1</v>
      </c>
      <c r="F38" s="83">
        <f t="shared" si="16"/>
        <v>130217.7</v>
      </c>
      <c r="G38" s="83">
        <f>F38/B44</f>
        <v>0.95420301536995988</v>
      </c>
      <c r="H38" s="83">
        <v>4384</v>
      </c>
      <c r="I38">
        <v>4.8599999999999997E-3</v>
      </c>
      <c r="N38">
        <v>6.9212499999999997</v>
      </c>
      <c r="O38">
        <f t="shared" si="17"/>
        <v>1.0561150530251012E-2</v>
      </c>
      <c r="P38" s="91">
        <v>8</v>
      </c>
      <c r="Q38" s="91">
        <v>1.2207217517357137E-2</v>
      </c>
      <c r="R38" s="91">
        <v>1276</v>
      </c>
      <c r="S38" s="91">
        <v>938</v>
      </c>
      <c r="T38" s="93">
        <f t="shared" si="18"/>
        <v>0.73510971786833856</v>
      </c>
      <c r="U38" s="22"/>
      <c r="V38" s="22"/>
      <c r="W38" s="22"/>
      <c r="X38" s="22">
        <v>1276</v>
      </c>
      <c r="Y38" s="22"/>
      <c r="Z38" s="22">
        <f>AVERAGE(Z36:Z37)</f>
        <v>0.48354231974921635</v>
      </c>
      <c r="AA38" s="22"/>
      <c r="AB38" s="91"/>
      <c r="AC38" s="91">
        <v>0.62569444444444455</v>
      </c>
    </row>
    <row r="39" spans="1:29" x14ac:dyDescent="0.15">
      <c r="A39" s="84">
        <v>8.0000000000000002E-3</v>
      </c>
      <c r="B39" s="83">
        <v>1615</v>
      </c>
      <c r="C39" s="76">
        <v>1556</v>
      </c>
      <c r="D39" s="83">
        <f t="shared" si="15"/>
        <v>0.9634674922600619</v>
      </c>
      <c r="E39" s="83">
        <v>86.1</v>
      </c>
      <c r="F39" s="83">
        <f t="shared" si="16"/>
        <v>133971.59999999998</v>
      </c>
      <c r="G39" s="83">
        <f>F39/B44</f>
        <v>0.9817106637111398</v>
      </c>
      <c r="H39" s="83">
        <v>5262</v>
      </c>
      <c r="I39">
        <v>7.6600000000000001E-3</v>
      </c>
      <c r="N39">
        <v>14.750999999999999</v>
      </c>
      <c r="O39">
        <f t="shared" si="17"/>
        <v>2.2508583199816891E-2</v>
      </c>
      <c r="P39" s="91">
        <v>16</v>
      </c>
      <c r="Q39" s="91">
        <v>2.4414435034714275E-2</v>
      </c>
      <c r="R39" s="91">
        <v>1276</v>
      </c>
      <c r="S39" s="91">
        <v>876</v>
      </c>
      <c r="T39" s="93">
        <f t="shared" si="18"/>
        <v>0.68652037617554862</v>
      </c>
      <c r="U39" s="22"/>
      <c r="V39" s="22"/>
      <c r="W39" s="22"/>
      <c r="X39" s="22">
        <v>1276</v>
      </c>
      <c r="Y39" s="22"/>
      <c r="Z39" s="22">
        <v>0</v>
      </c>
      <c r="AA39" s="22"/>
      <c r="AB39" s="91"/>
      <c r="AC39" s="91"/>
    </row>
    <row r="40" spans="1:29" x14ac:dyDescent="0.15">
      <c r="A40" s="84">
        <v>0.01</v>
      </c>
      <c r="B40" s="83">
        <v>1615</v>
      </c>
      <c r="C40" s="4">
        <v>1549</v>
      </c>
      <c r="D40" s="83">
        <f t="shared" si="15"/>
        <v>0.95913312693498454</v>
      </c>
      <c r="E40" s="83">
        <v>85.7</v>
      </c>
      <c r="F40" s="83">
        <f t="shared" si="16"/>
        <v>132749.30000000002</v>
      </c>
      <c r="G40" s="83">
        <f>F40/B44</f>
        <v>0.97275395240625073</v>
      </c>
      <c r="H40" s="83">
        <v>5495</v>
      </c>
      <c r="I40">
        <v>9.3200000000000002E-3</v>
      </c>
      <c r="N40">
        <v>30.739650000000001</v>
      </c>
      <c r="O40">
        <f t="shared" si="17"/>
        <v>4.6905699244678419E-2</v>
      </c>
      <c r="P40" s="91">
        <v>32</v>
      </c>
      <c r="Q40" s="91">
        <v>4.882887006942855E-2</v>
      </c>
      <c r="R40" s="91">
        <v>1276</v>
      </c>
      <c r="S40" s="91">
        <v>792</v>
      </c>
      <c r="T40" s="93">
        <f t="shared" si="18"/>
        <v>0.62068965517241381</v>
      </c>
      <c r="U40" s="22"/>
      <c r="V40" s="22"/>
      <c r="W40" s="22"/>
      <c r="X40" s="22">
        <v>1276</v>
      </c>
      <c r="Y40" s="22"/>
      <c r="Z40" s="22">
        <v>0</v>
      </c>
      <c r="AA40" s="22"/>
      <c r="AB40" s="91"/>
      <c r="AC40" s="91"/>
    </row>
    <row r="41" spans="1:29" x14ac:dyDescent="0.15">
      <c r="A41" s="84">
        <v>0.03</v>
      </c>
      <c r="B41" s="83">
        <v>1615</v>
      </c>
      <c r="C41" s="76">
        <v>1482</v>
      </c>
      <c r="D41" s="83">
        <f t="shared" si="15"/>
        <v>0.91764705882352937</v>
      </c>
      <c r="E41" s="83">
        <v>83.4</v>
      </c>
      <c r="F41" s="83">
        <f t="shared" si="16"/>
        <v>123598.8</v>
      </c>
      <c r="G41" s="83">
        <f>F41/B44</f>
        <v>0.90570135746606339</v>
      </c>
      <c r="H41" s="83">
        <v>8272</v>
      </c>
      <c r="I41">
        <v>2.9659999999999999E-2</v>
      </c>
      <c r="N41">
        <v>62.57685</v>
      </c>
      <c r="O41">
        <f t="shared" si="17"/>
        <v>9.5486152437628757E-2</v>
      </c>
      <c r="P41" s="91">
        <v>64</v>
      </c>
      <c r="Q41" s="91">
        <v>9.7657740138857099E-2</v>
      </c>
      <c r="R41" s="91">
        <v>1276</v>
      </c>
      <c r="S41" s="91">
        <v>728</v>
      </c>
      <c r="T41" s="93">
        <f t="shared" si="18"/>
        <v>0.57053291536050155</v>
      </c>
      <c r="U41" s="22"/>
      <c r="V41" s="22"/>
      <c r="W41" s="22"/>
      <c r="X41" s="22">
        <v>1276</v>
      </c>
      <c r="Y41" s="22"/>
      <c r="Z41" s="22">
        <v>0</v>
      </c>
      <c r="AA41" s="22"/>
      <c r="AB41" s="91"/>
      <c r="AC41" s="91"/>
    </row>
    <row r="42" spans="1:29" x14ac:dyDescent="0.15">
      <c r="A42" s="84">
        <v>0.05</v>
      </c>
      <c r="B42" s="83">
        <v>1615</v>
      </c>
      <c r="C42" s="4">
        <v>1278</v>
      </c>
      <c r="D42" s="83">
        <f t="shared" si="15"/>
        <v>0.79133126934984521</v>
      </c>
      <c r="E42" s="83">
        <v>81.5</v>
      </c>
      <c r="F42" s="83">
        <f t="shared" si="16"/>
        <v>104157</v>
      </c>
      <c r="G42" s="83">
        <f>F42/B44</f>
        <v>0.76323666807115242</v>
      </c>
      <c r="H42" s="83">
        <v>18103</v>
      </c>
      <c r="I42">
        <v>4.9500000000000002E-2</v>
      </c>
      <c r="N42">
        <v>125.87318999999999</v>
      </c>
      <c r="O42">
        <f t="shared" si="17"/>
        <v>0.19207017624170289</v>
      </c>
      <c r="P42" s="91">
        <v>128</v>
      </c>
      <c r="Q42" s="91">
        <v>0.1953154802777142</v>
      </c>
      <c r="R42" s="91">
        <v>1276</v>
      </c>
      <c r="S42" s="91">
        <v>635</v>
      </c>
      <c r="T42" s="93">
        <f t="shared" si="18"/>
        <v>0.49764890282131663</v>
      </c>
      <c r="U42" s="22"/>
      <c r="V42" s="22"/>
      <c r="W42" s="22"/>
      <c r="X42" s="22">
        <v>1276</v>
      </c>
      <c r="Y42" s="22"/>
      <c r="Z42" s="22">
        <v>0</v>
      </c>
      <c r="AA42" s="22"/>
      <c r="AB42" s="91"/>
      <c r="AC42" s="91"/>
    </row>
    <row r="43" spans="1:29" x14ac:dyDescent="0.15">
      <c r="A43" s="85" t="s">
        <v>149</v>
      </c>
      <c r="B43" s="86">
        <v>84.5</v>
      </c>
      <c r="C43" s="22"/>
      <c r="D43" s="86">
        <f>AVERAGE(D36:D42)</f>
        <v>0.93648827952233538</v>
      </c>
      <c r="E43" s="86">
        <f>AVERAGE(E36:E42)</f>
        <v>83.757142857142853</v>
      </c>
      <c r="F43" s="86"/>
      <c r="G43" s="86"/>
      <c r="H43" s="86">
        <f>AVERAGE(H36:H42)</f>
        <v>7020.8571428571431</v>
      </c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91"/>
      <c r="AC43" s="91"/>
    </row>
    <row r="44" spans="1:29" x14ac:dyDescent="0.15">
      <c r="A44" s="85" t="s">
        <v>150</v>
      </c>
      <c r="B44" s="86">
        <f>B43*B41</f>
        <v>136467.5</v>
      </c>
      <c r="C44" s="22"/>
      <c r="D44" s="86"/>
      <c r="E44" s="86"/>
      <c r="F44" s="86"/>
      <c r="G44" s="86"/>
      <c r="H44" s="86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91"/>
      <c r="AC44" s="91"/>
    </row>
    <row r="45" spans="1:29" x14ac:dyDescent="0.15">
      <c r="A45" s="87" t="s">
        <v>156</v>
      </c>
      <c r="B45" s="86"/>
      <c r="C45" s="22"/>
      <c r="D45" s="86"/>
      <c r="E45" s="86"/>
      <c r="F45" s="86"/>
      <c r="G45" s="86"/>
      <c r="H45" s="86"/>
      <c r="P45" s="22" t="s">
        <v>185</v>
      </c>
      <c r="Q45" s="22"/>
      <c r="R45" s="22"/>
      <c r="S45" s="22"/>
      <c r="T45" s="22"/>
      <c r="U45" s="22"/>
      <c r="V45" s="22" t="s">
        <v>185</v>
      </c>
      <c r="W45" s="22"/>
      <c r="X45" s="22"/>
      <c r="Y45" s="22"/>
      <c r="Z45" s="22"/>
      <c r="AA45" s="22"/>
      <c r="AB45" s="91"/>
      <c r="AC45" s="91"/>
    </row>
    <row r="46" spans="1:29" x14ac:dyDescent="0.15">
      <c r="A46" s="82" t="s">
        <v>145</v>
      </c>
      <c r="B46" s="83" t="s">
        <v>146</v>
      </c>
      <c r="C46" s="76" t="s">
        <v>5</v>
      </c>
      <c r="D46" s="83" t="s">
        <v>148</v>
      </c>
      <c r="E46" s="83" t="s">
        <v>149</v>
      </c>
      <c r="F46" s="83" t="s">
        <v>150</v>
      </c>
      <c r="G46" s="83" t="s">
        <v>151</v>
      </c>
      <c r="H46" s="83" t="s">
        <v>152</v>
      </c>
      <c r="I46" s="104" t="s">
        <v>219</v>
      </c>
      <c r="N46" t="s">
        <v>221</v>
      </c>
      <c r="O46" s="104" t="s">
        <v>220</v>
      </c>
      <c r="P46" s="91" t="s">
        <v>175</v>
      </c>
      <c r="Q46" s="91" t="s">
        <v>176</v>
      </c>
      <c r="R46" s="91" t="s">
        <v>177</v>
      </c>
      <c r="S46" s="91" t="s">
        <v>178</v>
      </c>
      <c r="T46" s="91" t="s">
        <v>179</v>
      </c>
      <c r="U46" s="22"/>
      <c r="V46" s="91" t="s">
        <v>175</v>
      </c>
      <c r="W46" s="91" t="s">
        <v>176</v>
      </c>
      <c r="X46" s="91" t="s">
        <v>177</v>
      </c>
      <c r="Y46" s="91" t="s">
        <v>178</v>
      </c>
      <c r="Z46" s="91" t="s">
        <v>179</v>
      </c>
      <c r="AA46" s="22"/>
      <c r="AB46" s="91"/>
      <c r="AC46" s="91"/>
    </row>
    <row r="47" spans="1:29" x14ac:dyDescent="0.15">
      <c r="A47" s="84">
        <v>1E-3</v>
      </c>
      <c r="B47" s="83">
        <v>2432</v>
      </c>
      <c r="C47" s="76">
        <v>2357</v>
      </c>
      <c r="D47" s="83">
        <f t="shared" ref="D47:D53" si="19">C47/B47</f>
        <v>0.96916118421052633</v>
      </c>
      <c r="E47" s="83">
        <v>72.7</v>
      </c>
      <c r="F47" s="83">
        <f>E47*C47</f>
        <v>171353.9</v>
      </c>
      <c r="G47" s="83">
        <f>F47/B55</f>
        <v>0.93569745142238059</v>
      </c>
      <c r="H47" s="83">
        <v>6551</v>
      </c>
      <c r="I47">
        <v>6.9999999999999999E-4</v>
      </c>
      <c r="N47">
        <v>1.7564900000000001</v>
      </c>
      <c r="O47">
        <f>N47*100/(2^16-1)</f>
        <v>2.6802319371328296E-3</v>
      </c>
      <c r="P47" s="91">
        <v>2</v>
      </c>
      <c r="Q47" s="91">
        <v>3.0518043793392844E-3</v>
      </c>
      <c r="R47" s="91">
        <v>1104</v>
      </c>
      <c r="S47" s="91">
        <v>992</v>
      </c>
      <c r="T47" s="91">
        <f>S47/R47</f>
        <v>0.89855072463768115</v>
      </c>
      <c r="U47" s="22"/>
      <c r="V47" s="91">
        <v>195.4462278978389</v>
      </c>
      <c r="W47" s="91">
        <v>0.29823182711198426</v>
      </c>
      <c r="X47" s="91">
        <v>1104</v>
      </c>
      <c r="Y47" s="8">
        <v>455</v>
      </c>
      <c r="Z47" s="91">
        <f>Y47/X47</f>
        <v>0.41213768115942029</v>
      </c>
      <c r="AA47" s="22"/>
      <c r="AB47" s="91">
        <v>0.29823182711198426</v>
      </c>
      <c r="AC47" s="91">
        <v>0.88749999999999996</v>
      </c>
    </row>
    <row r="48" spans="1:29" x14ac:dyDescent="0.15">
      <c r="A48" s="84">
        <v>3.0000000000000001E-3</v>
      </c>
      <c r="B48" s="83">
        <v>2432</v>
      </c>
      <c r="C48" s="76">
        <v>2337</v>
      </c>
      <c r="D48" s="83">
        <f t="shared" si="19"/>
        <v>0.9609375</v>
      </c>
      <c r="E48" s="83">
        <v>72.7</v>
      </c>
      <c r="F48" s="83">
        <f t="shared" ref="F48:F53" si="20">E48*C48</f>
        <v>169899.9</v>
      </c>
      <c r="G48" s="83">
        <f>F48/B55</f>
        <v>0.92775771912350591</v>
      </c>
      <c r="H48" s="83">
        <v>7965</v>
      </c>
      <c r="I48">
        <v>2.99E-3</v>
      </c>
      <c r="N48">
        <v>3.9951300000000001</v>
      </c>
      <c r="O48">
        <f t="shared" ref="O48:O53" si="21">N48*100/(2^16-1)</f>
        <v>6.0961776150148779E-3</v>
      </c>
      <c r="P48" s="91">
        <v>4</v>
      </c>
      <c r="Q48" s="91">
        <v>6.1036087586785687E-3</v>
      </c>
      <c r="R48" s="91">
        <v>1104</v>
      </c>
      <c r="S48" s="91">
        <v>935</v>
      </c>
      <c r="T48" s="93">
        <f t="shared" ref="T48:T53" si="22">S48/R48</f>
        <v>0.84692028985507251</v>
      </c>
      <c r="U48" s="22"/>
      <c r="V48" s="91">
        <v>268.83512770137526</v>
      </c>
      <c r="W48" s="91">
        <v>0.41021611001964636</v>
      </c>
      <c r="X48" s="91">
        <v>1104</v>
      </c>
      <c r="Y48" s="8">
        <v>441</v>
      </c>
      <c r="Z48" s="93">
        <f>Y48/X48</f>
        <v>0.39945652173913043</v>
      </c>
      <c r="AA48" s="22"/>
      <c r="AB48" s="91">
        <v>0.41021611001964636</v>
      </c>
      <c r="AC48" s="91">
        <v>0.83750000000000002</v>
      </c>
    </row>
    <row r="49" spans="1:29" x14ac:dyDescent="0.15">
      <c r="A49" s="84">
        <v>5.0000000000000001E-3</v>
      </c>
      <c r="B49" s="83">
        <v>2432</v>
      </c>
      <c r="C49" s="76">
        <v>2329</v>
      </c>
      <c r="D49" s="83">
        <f t="shared" si="19"/>
        <v>0.95764802631578949</v>
      </c>
      <c r="E49" s="83">
        <v>72.7</v>
      </c>
      <c r="F49" s="83">
        <f t="shared" si="20"/>
        <v>169318.30000000002</v>
      </c>
      <c r="G49" s="83">
        <f>F49/B55</f>
        <v>0.92458182620395613</v>
      </c>
      <c r="H49" s="83">
        <v>8080</v>
      </c>
      <c r="I49">
        <v>4.5599999999999998E-3</v>
      </c>
      <c r="N49">
        <v>6.8643299999999998</v>
      </c>
      <c r="O49">
        <f t="shared" si="21"/>
        <v>1.0474296177615014E-2</v>
      </c>
      <c r="P49" s="91">
        <v>8</v>
      </c>
      <c r="Q49" s="91">
        <v>1.2207217517357137E-2</v>
      </c>
      <c r="R49" s="91">
        <v>1104</v>
      </c>
      <c r="S49" s="91">
        <v>912</v>
      </c>
      <c r="T49" s="93">
        <f t="shared" si="22"/>
        <v>0.82608695652173914</v>
      </c>
      <c r="U49" s="22"/>
      <c r="V49" s="22"/>
      <c r="W49" s="22"/>
      <c r="X49" s="22">
        <v>1104</v>
      </c>
      <c r="Y49" s="22"/>
      <c r="Z49" s="22">
        <f>AVERAGE(Z47:Z48)</f>
        <v>0.40579710144927539</v>
      </c>
      <c r="AA49" s="22"/>
      <c r="AB49" s="91"/>
      <c r="AC49" s="91">
        <v>0.86250000000000004</v>
      </c>
    </row>
    <row r="50" spans="1:29" x14ac:dyDescent="0.15">
      <c r="A50" s="84">
        <v>8.0000000000000002E-3</v>
      </c>
      <c r="B50" s="83">
        <v>2432</v>
      </c>
      <c r="C50" s="76">
        <v>2305</v>
      </c>
      <c r="D50" s="83">
        <f t="shared" si="19"/>
        <v>0.94777960526315785</v>
      </c>
      <c r="E50" s="83">
        <v>71.8</v>
      </c>
      <c r="F50" s="83">
        <f t="shared" si="20"/>
        <v>165499</v>
      </c>
      <c r="G50" s="83">
        <f>F50/B55</f>
        <v>0.90372610435451173</v>
      </c>
      <c r="H50" s="83">
        <v>11501</v>
      </c>
      <c r="I50">
        <v>7.9500000000000005E-3</v>
      </c>
      <c r="N50">
        <v>14.89873</v>
      </c>
      <c r="O50">
        <f t="shared" si="21"/>
        <v>2.273400473029679E-2</v>
      </c>
      <c r="P50" s="91">
        <v>16</v>
      </c>
      <c r="Q50" s="91">
        <v>2.4414435034714275E-2</v>
      </c>
      <c r="R50" s="91">
        <v>1104</v>
      </c>
      <c r="S50" s="91">
        <v>846</v>
      </c>
      <c r="T50" s="93">
        <f t="shared" si="22"/>
        <v>0.76630434782608692</v>
      </c>
      <c r="U50" s="22"/>
      <c r="V50" s="22"/>
      <c r="W50" s="22"/>
      <c r="X50" s="22">
        <v>1104</v>
      </c>
      <c r="Y50" s="22"/>
      <c r="Z50" s="22">
        <v>0</v>
      </c>
      <c r="AA50" s="22"/>
      <c r="AB50" s="91"/>
      <c r="AC50" s="91"/>
    </row>
    <row r="51" spans="1:29" x14ac:dyDescent="0.15">
      <c r="A51" s="84">
        <v>0.01</v>
      </c>
      <c r="B51" s="83">
        <v>2432</v>
      </c>
      <c r="C51" s="4">
        <v>2304</v>
      </c>
      <c r="D51" s="83">
        <f t="shared" si="19"/>
        <v>0.94736842105263153</v>
      </c>
      <c r="E51" s="83">
        <v>71.8</v>
      </c>
      <c r="F51" s="83">
        <f t="shared" si="20"/>
        <v>165427.19999999998</v>
      </c>
      <c r="G51" s="83">
        <f>F51/B55</f>
        <v>0.90333403229188491</v>
      </c>
      <c r="H51" s="83">
        <v>11920</v>
      </c>
      <c r="I51">
        <v>9.0900000000000009E-3</v>
      </c>
      <c r="N51">
        <v>30.63203</v>
      </c>
      <c r="O51">
        <f t="shared" si="21"/>
        <v>4.6741481651026172E-2</v>
      </c>
      <c r="P51" s="91">
        <v>32</v>
      </c>
      <c r="Q51" s="91">
        <v>4.882887006942855E-2</v>
      </c>
      <c r="R51" s="91">
        <v>1104</v>
      </c>
      <c r="S51" s="91">
        <v>761</v>
      </c>
      <c r="T51" s="93">
        <f t="shared" si="22"/>
        <v>0.68931159420289856</v>
      </c>
      <c r="U51" s="22"/>
      <c r="V51" s="22"/>
      <c r="W51" s="22"/>
      <c r="X51" s="22">
        <v>1104</v>
      </c>
      <c r="Y51" s="22"/>
      <c r="Z51" s="22">
        <v>0</v>
      </c>
      <c r="AA51" s="22"/>
      <c r="AB51" s="91"/>
      <c r="AC51" s="91"/>
    </row>
    <row r="52" spans="1:29" x14ac:dyDescent="0.15">
      <c r="A52" s="84">
        <v>0.03</v>
      </c>
      <c r="B52" s="83">
        <v>2432</v>
      </c>
      <c r="C52" s="76">
        <v>2260</v>
      </c>
      <c r="D52" s="83">
        <f t="shared" si="19"/>
        <v>0.92927631578947367</v>
      </c>
      <c r="E52" s="83">
        <v>72.900000000000006</v>
      </c>
      <c r="F52" s="83">
        <f t="shared" si="20"/>
        <v>164754</v>
      </c>
      <c r="G52" s="83">
        <f>F52/B55</f>
        <v>0.89965794715873348</v>
      </c>
      <c r="H52" s="83">
        <v>17424</v>
      </c>
      <c r="I52">
        <v>2.9600000000000001E-2</v>
      </c>
      <c r="N52">
        <v>61.414389999999997</v>
      </c>
      <c r="O52">
        <f t="shared" si="21"/>
        <v>9.3712352178225364E-2</v>
      </c>
      <c r="P52" s="91">
        <v>64</v>
      </c>
      <c r="Q52" s="91">
        <v>9.7657740138857099E-2</v>
      </c>
      <c r="R52" s="91">
        <v>1104</v>
      </c>
      <c r="S52" s="91">
        <v>679</v>
      </c>
      <c r="T52" s="93">
        <f t="shared" si="22"/>
        <v>0.61503623188405798</v>
      </c>
      <c r="U52" s="22"/>
      <c r="V52" s="22"/>
      <c r="W52" s="22"/>
      <c r="X52" s="22">
        <v>1104</v>
      </c>
      <c r="Y52" s="22"/>
      <c r="Z52" s="22">
        <v>0</v>
      </c>
      <c r="AA52" s="22"/>
      <c r="AB52" s="91"/>
      <c r="AC52" s="91"/>
    </row>
    <row r="53" spans="1:29" x14ac:dyDescent="0.15">
      <c r="A53" s="84">
        <v>0.05</v>
      </c>
      <c r="B53" s="83">
        <v>2432</v>
      </c>
      <c r="C53" s="9">
        <v>2238</v>
      </c>
      <c r="D53" s="83">
        <f t="shared" si="19"/>
        <v>0.92023026315789469</v>
      </c>
      <c r="E53" s="83">
        <v>70.8</v>
      </c>
      <c r="F53" s="83">
        <f t="shared" si="20"/>
        <v>158450.4</v>
      </c>
      <c r="G53" s="83">
        <f>F53/B55</f>
        <v>0.86523642273013202</v>
      </c>
      <c r="H53" s="83">
        <v>22461</v>
      </c>
      <c r="I53">
        <v>4.9459999999999997E-2</v>
      </c>
      <c r="N53">
        <v>124.92045</v>
      </c>
      <c r="O53">
        <f t="shared" si="21"/>
        <v>0.19061638818951707</v>
      </c>
      <c r="P53" s="91">
        <v>128</v>
      </c>
      <c r="Q53" s="91">
        <v>0.1953154802777142</v>
      </c>
      <c r="R53" s="91">
        <v>1104</v>
      </c>
      <c r="S53" s="91">
        <v>551</v>
      </c>
      <c r="T53" s="93">
        <f t="shared" si="22"/>
        <v>0.49909420289855072</v>
      </c>
      <c r="U53" s="22"/>
      <c r="V53" s="22"/>
      <c r="W53" s="22"/>
      <c r="X53" s="22">
        <v>1104</v>
      </c>
      <c r="Y53" s="22"/>
      <c r="Z53" s="22">
        <v>0</v>
      </c>
      <c r="AA53" s="22"/>
      <c r="AB53" s="91"/>
      <c r="AC53" s="91"/>
    </row>
    <row r="54" spans="1:29" x14ac:dyDescent="0.15">
      <c r="A54" s="85" t="s">
        <v>149</v>
      </c>
      <c r="B54" s="86">
        <v>75.3</v>
      </c>
      <c r="C54" s="22"/>
      <c r="D54" s="86">
        <f>AVERAGE(D47:D53)</f>
        <v>0.94748590225563911</v>
      </c>
      <c r="E54" s="86">
        <f>AVERAGE(E47:E53)</f>
        <v>72.2</v>
      </c>
      <c r="F54" s="86"/>
      <c r="G54" s="86"/>
      <c r="H54" s="86">
        <f>AVERAGE(H47:H53)</f>
        <v>12271.714285714286</v>
      </c>
    </row>
    <row r="55" spans="1:29" x14ac:dyDescent="0.15">
      <c r="A55" s="85" t="s">
        <v>150</v>
      </c>
      <c r="B55" s="86">
        <f>B54*B52</f>
        <v>183129.60000000001</v>
      </c>
      <c r="C55" s="22"/>
      <c r="D55" s="86"/>
      <c r="E55" s="86"/>
      <c r="F55" s="86"/>
      <c r="G55" s="86"/>
      <c r="H55" s="86"/>
    </row>
    <row r="56" spans="1:29" x14ac:dyDescent="0.15">
      <c r="A56" s="87" t="s">
        <v>157</v>
      </c>
      <c r="B56" s="86"/>
      <c r="C56" s="22"/>
      <c r="D56" s="86"/>
      <c r="E56" s="86"/>
      <c r="F56" s="86"/>
      <c r="G56" s="86"/>
      <c r="H56" s="86"/>
    </row>
    <row r="57" spans="1:29" x14ac:dyDescent="0.15">
      <c r="A57" s="82" t="s">
        <v>145</v>
      </c>
      <c r="B57" s="83" t="s">
        <v>146</v>
      </c>
      <c r="C57" s="76" t="s">
        <v>5</v>
      </c>
      <c r="D57" s="83" t="s">
        <v>148</v>
      </c>
      <c r="E57" s="83" t="s">
        <v>149</v>
      </c>
      <c r="F57" s="83" t="s">
        <v>150</v>
      </c>
      <c r="G57" s="83" t="s">
        <v>151</v>
      </c>
      <c r="H57" s="83" t="s">
        <v>152</v>
      </c>
      <c r="I57" s="104" t="s">
        <v>219</v>
      </c>
    </row>
    <row r="58" spans="1:29" x14ac:dyDescent="0.15">
      <c r="A58" s="84">
        <v>1E-3</v>
      </c>
      <c r="B58" s="83">
        <v>2759</v>
      </c>
      <c r="C58" s="8">
        <v>2497</v>
      </c>
      <c r="D58" s="83">
        <f t="shared" ref="D58:D64" si="23">C58/B58</f>
        <v>0.90503805726712572</v>
      </c>
      <c r="E58" s="83">
        <v>157</v>
      </c>
      <c r="F58" s="83">
        <f>E58*C58</f>
        <v>392029</v>
      </c>
      <c r="G58" s="83">
        <f>F58/B66</f>
        <v>0.8891800687793413</v>
      </c>
      <c r="H58" s="83">
        <v>31958</v>
      </c>
      <c r="I58">
        <v>9.3999999999999997E-4</v>
      </c>
      <c r="P58" s="93" t="s">
        <v>0</v>
      </c>
      <c r="Q58" s="93" t="s">
        <v>1</v>
      </c>
      <c r="R58" s="93" t="s">
        <v>4</v>
      </c>
      <c r="S58" s="119" t="s">
        <v>186</v>
      </c>
      <c r="T58" s="119"/>
      <c r="U58" s="119"/>
    </row>
    <row r="59" spans="1:29" x14ac:dyDescent="0.15">
      <c r="A59" s="84">
        <v>3.0000000000000001E-3</v>
      </c>
      <c r="B59" s="83">
        <v>2759</v>
      </c>
      <c r="C59" s="8">
        <v>2451</v>
      </c>
      <c r="D59" s="83">
        <f t="shared" si="23"/>
        <v>0.8883653497644074</v>
      </c>
      <c r="E59" s="83">
        <v>156.80000000000001</v>
      </c>
      <c r="F59" s="83">
        <f t="shared" ref="F59:F64" si="24">E59*C59</f>
        <v>384316.80000000005</v>
      </c>
      <c r="G59" s="83">
        <f>F59/B66</f>
        <v>0.87168765233453749</v>
      </c>
      <c r="H59" s="83">
        <v>32752</v>
      </c>
      <c r="I59">
        <v>2.9299999999999999E-3</v>
      </c>
      <c r="P59" s="93"/>
      <c r="Q59" s="93"/>
      <c r="R59" s="93"/>
      <c r="S59" s="93" t="s">
        <v>187</v>
      </c>
      <c r="T59" s="93" t="s">
        <v>188</v>
      </c>
      <c r="U59" s="93" t="s">
        <v>189</v>
      </c>
    </row>
    <row r="60" spans="1:29" x14ac:dyDescent="0.15">
      <c r="A60" s="84">
        <v>5.0000000000000001E-3</v>
      </c>
      <c r="B60" s="83">
        <v>2759</v>
      </c>
      <c r="C60" s="8">
        <v>2431</v>
      </c>
      <c r="D60" s="83">
        <f t="shared" si="23"/>
        <v>0.88111634650235593</v>
      </c>
      <c r="E60" s="83">
        <v>156.80000000000001</v>
      </c>
      <c r="F60" s="83">
        <f t="shared" si="24"/>
        <v>381180.80000000005</v>
      </c>
      <c r="G60" s="83">
        <f>F60/B66</f>
        <v>0.86457473799480244</v>
      </c>
      <c r="H60" s="83">
        <v>33137</v>
      </c>
      <c r="I60">
        <v>4.2900000000000004E-3</v>
      </c>
      <c r="P60" s="93" t="s">
        <v>21</v>
      </c>
      <c r="Q60" s="93" t="s">
        <v>22</v>
      </c>
      <c r="R60" s="93">
        <v>691</v>
      </c>
      <c r="S60" s="38">
        <v>0.55500000000000005</v>
      </c>
      <c r="T60" s="6">
        <v>0.188</v>
      </c>
      <c r="U60" s="38">
        <v>0.186</v>
      </c>
    </row>
    <row r="61" spans="1:29" x14ac:dyDescent="0.15">
      <c r="A61" s="84">
        <v>8.0000000000000002E-3</v>
      </c>
      <c r="B61" s="83">
        <v>2759</v>
      </c>
      <c r="C61" s="8">
        <v>2416</v>
      </c>
      <c r="D61" s="83">
        <f t="shared" si="23"/>
        <v>0.8756795940558173</v>
      </c>
      <c r="E61" s="83">
        <v>156.80000000000001</v>
      </c>
      <c r="F61" s="83">
        <f t="shared" si="24"/>
        <v>378828.80000000005</v>
      </c>
      <c r="G61" s="83">
        <f>F61/B66</f>
        <v>0.85924005224000111</v>
      </c>
      <c r="H61" s="83">
        <v>35660</v>
      </c>
      <c r="I61">
        <v>7.4099999999999999E-3</v>
      </c>
      <c r="P61" s="93" t="s">
        <v>23</v>
      </c>
      <c r="Q61" s="93" t="s">
        <v>22</v>
      </c>
      <c r="R61" s="93">
        <v>1063</v>
      </c>
      <c r="S61" s="38">
        <v>0.42299999999999999</v>
      </c>
      <c r="T61" s="6">
        <v>0.14399999999999999</v>
      </c>
      <c r="U61" s="38">
        <v>0.14000000000000001</v>
      </c>
    </row>
    <row r="62" spans="1:29" x14ac:dyDescent="0.15">
      <c r="A62" s="84">
        <v>0.01</v>
      </c>
      <c r="B62" s="83">
        <v>2759</v>
      </c>
      <c r="C62" s="8">
        <v>2410</v>
      </c>
      <c r="D62" s="83">
        <f t="shared" si="23"/>
        <v>0.87350489307720192</v>
      </c>
      <c r="E62" s="83">
        <v>156.80000000000001</v>
      </c>
      <c r="F62" s="83">
        <f t="shared" si="24"/>
        <v>377888</v>
      </c>
      <c r="G62" s="83">
        <f>F62/B66</f>
        <v>0.85710617793808042</v>
      </c>
      <c r="H62" s="83">
        <v>36614</v>
      </c>
      <c r="I62">
        <v>9.9000000000000008E-3</v>
      </c>
      <c r="P62" s="93" t="s">
        <v>24</v>
      </c>
      <c r="Q62" s="93" t="s">
        <v>22</v>
      </c>
      <c r="R62" s="93">
        <v>1128</v>
      </c>
      <c r="S62" s="38">
        <v>0.67300000000000004</v>
      </c>
      <c r="T62" s="38">
        <v>0.13300000000000001</v>
      </c>
      <c r="U62" s="38">
        <v>0.13300000000000001</v>
      </c>
    </row>
    <row r="63" spans="1:29" x14ac:dyDescent="0.15">
      <c r="A63" s="84">
        <v>0.03</v>
      </c>
      <c r="B63" s="83">
        <v>2759</v>
      </c>
      <c r="C63" s="8">
        <v>2388</v>
      </c>
      <c r="D63" s="83">
        <f t="shared" si="23"/>
        <v>0.86553098948894525</v>
      </c>
      <c r="E63" s="83">
        <v>156.80000000000001</v>
      </c>
      <c r="F63" s="83">
        <f t="shared" si="24"/>
        <v>374438.40000000002</v>
      </c>
      <c r="G63" s="83">
        <f>F63/B66</f>
        <v>0.84928197216437185</v>
      </c>
      <c r="H63" s="83">
        <v>38558</v>
      </c>
      <c r="I63">
        <v>2.3269999999999999E-2</v>
      </c>
      <c r="P63" s="93" t="s">
        <v>25</v>
      </c>
      <c r="Q63" s="93" t="s">
        <v>26</v>
      </c>
      <c r="R63" s="93">
        <v>1276</v>
      </c>
      <c r="S63" s="38">
        <v>0.626</v>
      </c>
      <c r="T63" s="6">
        <v>0.48399999999999999</v>
      </c>
      <c r="U63" s="38">
        <v>0.48</v>
      </c>
    </row>
    <row r="64" spans="1:29" x14ac:dyDescent="0.15">
      <c r="A64" s="84">
        <v>0.05</v>
      </c>
      <c r="B64" s="83">
        <v>2759</v>
      </c>
      <c r="C64" s="8">
        <v>2283</v>
      </c>
      <c r="D64" s="83">
        <f t="shared" si="23"/>
        <v>0.82747372236317507</v>
      </c>
      <c r="E64" s="83">
        <v>154.1</v>
      </c>
      <c r="F64" s="83">
        <f t="shared" si="24"/>
        <v>351810.3</v>
      </c>
      <c r="G64" s="83">
        <f>F64/B66</f>
        <v>0.79795807644659122</v>
      </c>
      <c r="H64" s="83">
        <v>41050</v>
      </c>
      <c r="I64">
        <v>4.9340000000000002E-2</v>
      </c>
      <c r="P64" s="93" t="s">
        <v>27</v>
      </c>
      <c r="Q64" s="93" t="s">
        <v>26</v>
      </c>
      <c r="R64" s="93">
        <v>1104</v>
      </c>
      <c r="S64" s="38">
        <v>0.83599999999999997</v>
      </c>
      <c r="T64" s="5">
        <v>0.40600000000000003</v>
      </c>
      <c r="U64" s="38">
        <v>0.42899999999999999</v>
      </c>
    </row>
    <row r="65" spans="1:22" x14ac:dyDescent="0.15">
      <c r="A65" s="85" t="s">
        <v>149</v>
      </c>
      <c r="B65" s="86">
        <v>159.80000000000001</v>
      </c>
      <c r="C65" s="22"/>
      <c r="D65" s="86">
        <f>AVERAGE(D58:D64)</f>
        <v>0.87381556464557542</v>
      </c>
      <c r="E65" s="86">
        <f>AVERAGE(E58:E64)</f>
        <v>156.44285714285712</v>
      </c>
      <c r="F65" s="86"/>
      <c r="G65" s="86"/>
      <c r="H65" s="86">
        <f>AVERAGE(H58:H64)</f>
        <v>35675.571428571428</v>
      </c>
      <c r="P65" s="118" t="s">
        <v>171</v>
      </c>
      <c r="Q65" s="118"/>
      <c r="R65" s="118"/>
      <c r="S65" s="38">
        <f>AVERAGE(S60:S64)</f>
        <v>0.62260000000000004</v>
      </c>
      <c r="T65" s="5">
        <f t="shared" ref="T65:U65" si="25">AVERAGE(T60:T64)</f>
        <v>0.27100000000000002</v>
      </c>
      <c r="U65" s="38">
        <f t="shared" si="25"/>
        <v>0.27360000000000001</v>
      </c>
      <c r="V65" s="40">
        <f>S65/T65</f>
        <v>2.2974169741697419</v>
      </c>
    </row>
    <row r="66" spans="1:22" x14ac:dyDescent="0.15">
      <c r="A66" s="85" t="s">
        <v>150</v>
      </c>
      <c r="B66" s="86">
        <f>B65*B64</f>
        <v>440888.2</v>
      </c>
      <c r="C66" s="22"/>
      <c r="D66" s="86"/>
      <c r="E66" s="86"/>
      <c r="F66" s="86"/>
      <c r="G66" s="86"/>
      <c r="H66" s="86"/>
    </row>
    <row r="67" spans="1:22" x14ac:dyDescent="0.15">
      <c r="A67" s="87" t="s">
        <v>158</v>
      </c>
      <c r="B67" s="86"/>
      <c r="C67" s="22"/>
      <c r="D67" s="86"/>
      <c r="E67" s="86"/>
      <c r="F67" s="86"/>
      <c r="G67" s="86"/>
      <c r="H67" s="86"/>
      <c r="T67" s="40">
        <f>S65-T65</f>
        <v>0.35160000000000002</v>
      </c>
    </row>
    <row r="68" spans="1:22" x14ac:dyDescent="0.15">
      <c r="A68" s="82" t="s">
        <v>145</v>
      </c>
      <c r="B68" s="83" t="s">
        <v>146</v>
      </c>
      <c r="C68" s="76" t="s">
        <v>5</v>
      </c>
      <c r="D68" s="83" t="s">
        <v>148</v>
      </c>
      <c r="E68" s="83" t="s">
        <v>149</v>
      </c>
      <c r="F68" s="83" t="s">
        <v>150</v>
      </c>
      <c r="G68" s="83" t="s">
        <v>151</v>
      </c>
      <c r="H68" s="83" t="s">
        <v>152</v>
      </c>
      <c r="I68" s="104" t="s">
        <v>219</v>
      </c>
    </row>
    <row r="69" spans="1:22" x14ac:dyDescent="0.15">
      <c r="A69" s="84">
        <v>1E-3</v>
      </c>
      <c r="B69" s="83">
        <v>2740</v>
      </c>
      <c r="C69" s="9">
        <v>2576</v>
      </c>
      <c r="D69" s="83">
        <f t="shared" ref="D69:D75" si="26">C69/B69</f>
        <v>0.94014598540145988</v>
      </c>
      <c r="E69" s="83">
        <v>47.2</v>
      </c>
      <c r="F69" s="83">
        <f>E69*C69</f>
        <v>121587.20000000001</v>
      </c>
      <c r="G69" s="83">
        <f>F69/B77</f>
        <v>0.86164835943590112</v>
      </c>
      <c r="H69" s="83">
        <v>17350</v>
      </c>
      <c r="I69">
        <v>9.8999999999999999E-4</v>
      </c>
    </row>
    <row r="70" spans="1:22" x14ac:dyDescent="0.15">
      <c r="A70" s="84">
        <v>3.0000000000000001E-3</v>
      </c>
      <c r="B70" s="83">
        <v>2740</v>
      </c>
      <c r="C70" s="8">
        <v>2430</v>
      </c>
      <c r="D70" s="83">
        <f t="shared" si="26"/>
        <v>0.88686131386861311</v>
      </c>
      <c r="E70" s="83">
        <v>45.6</v>
      </c>
      <c r="F70" s="83">
        <f t="shared" ref="F70:F75" si="27">E70*C70</f>
        <v>110808</v>
      </c>
      <c r="G70" s="83">
        <f>F70/B77</f>
        <v>0.78525972645453901</v>
      </c>
      <c r="H70" s="83">
        <v>26039</v>
      </c>
      <c r="I70">
        <v>3.0000000000000001E-3</v>
      </c>
    </row>
    <row r="71" spans="1:22" x14ac:dyDescent="0.15">
      <c r="A71" s="84">
        <v>5.0000000000000001E-3</v>
      </c>
      <c r="B71" s="83">
        <v>2740</v>
      </c>
      <c r="C71" s="9">
        <v>2319</v>
      </c>
      <c r="D71" s="83">
        <f t="shared" si="26"/>
        <v>0.84635036496350369</v>
      </c>
      <c r="E71" s="83">
        <v>44.7</v>
      </c>
      <c r="F71" s="83">
        <f t="shared" si="27"/>
        <v>103659.3</v>
      </c>
      <c r="G71" s="83">
        <f>F71/B77</f>
        <v>0.73459924881298277</v>
      </c>
      <c r="H71" s="83">
        <v>30880</v>
      </c>
      <c r="I71">
        <v>4.9800000000000001E-3</v>
      </c>
    </row>
    <row r="72" spans="1:22" x14ac:dyDescent="0.15">
      <c r="A72" s="84">
        <v>8.0000000000000002E-3</v>
      </c>
      <c r="B72" s="83">
        <v>2740</v>
      </c>
      <c r="C72" s="9">
        <v>2195</v>
      </c>
      <c r="D72" s="83">
        <f t="shared" si="26"/>
        <v>0.80109489051094895</v>
      </c>
      <c r="E72" s="83">
        <v>43.1</v>
      </c>
      <c r="F72" s="83">
        <f t="shared" si="27"/>
        <v>94604.5</v>
      </c>
      <c r="G72" s="83">
        <f>F72/B77</f>
        <v>0.67043086953440578</v>
      </c>
      <c r="H72" s="83">
        <v>37401</v>
      </c>
      <c r="I72">
        <v>8.0000000000000002E-3</v>
      </c>
    </row>
    <row r="73" spans="1:22" x14ac:dyDescent="0.15">
      <c r="A73" s="84">
        <v>0.01</v>
      </c>
      <c r="B73" s="83">
        <v>2740</v>
      </c>
      <c r="C73" s="8">
        <v>2112</v>
      </c>
      <c r="D73" s="83">
        <f t="shared" si="26"/>
        <v>0.77080291970802917</v>
      </c>
      <c r="E73" s="83">
        <v>42</v>
      </c>
      <c r="F73" s="83">
        <f t="shared" si="27"/>
        <v>88704</v>
      </c>
      <c r="G73" s="83">
        <f>F73/B77</f>
        <v>0.62861597335412089</v>
      </c>
      <c r="H73" s="83">
        <v>42678</v>
      </c>
      <c r="I73">
        <v>9.9699999999999997E-3</v>
      </c>
    </row>
    <row r="74" spans="1:22" x14ac:dyDescent="0.15">
      <c r="A74" s="84">
        <v>0.03</v>
      </c>
      <c r="B74" s="83">
        <v>2740</v>
      </c>
      <c r="C74" s="9">
        <v>1573</v>
      </c>
      <c r="D74" s="83">
        <f t="shared" si="26"/>
        <v>0.57408759124087594</v>
      </c>
      <c r="E74" s="83">
        <v>40.4</v>
      </c>
      <c r="F74" s="83">
        <f t="shared" si="27"/>
        <v>63549.2</v>
      </c>
      <c r="G74" s="83">
        <f>F74/B77</f>
        <v>0.45035220749769683</v>
      </c>
      <c r="H74" s="83">
        <v>58612</v>
      </c>
      <c r="I74">
        <v>2.988E-2</v>
      </c>
    </row>
    <row r="75" spans="1:22" x14ac:dyDescent="0.15">
      <c r="A75" s="84">
        <v>0.05</v>
      </c>
      <c r="B75" s="83">
        <v>2740</v>
      </c>
      <c r="C75" s="9">
        <v>1318</v>
      </c>
      <c r="D75" s="83">
        <f t="shared" si="26"/>
        <v>0.48102189781021898</v>
      </c>
      <c r="E75" s="83">
        <v>34.6</v>
      </c>
      <c r="F75" s="83">
        <f t="shared" si="27"/>
        <v>45602.8</v>
      </c>
      <c r="G75" s="83">
        <f>F75/B77</f>
        <v>0.32317199348026365</v>
      </c>
      <c r="H75" s="83">
        <v>70349</v>
      </c>
      <c r="I75">
        <v>4.9959999999999997E-2</v>
      </c>
    </row>
    <row r="76" spans="1:22" x14ac:dyDescent="0.15">
      <c r="A76" s="85" t="s">
        <v>149</v>
      </c>
      <c r="B76" s="86">
        <v>51.5</v>
      </c>
      <c r="C76" s="22"/>
      <c r="D76" s="86">
        <f>AVERAGE(D69:D75)</f>
        <v>0.75719499478623575</v>
      </c>
      <c r="E76" s="86">
        <f>AVERAGE(E69:E75)</f>
        <v>42.51428571428572</v>
      </c>
      <c r="F76" s="86"/>
      <c r="G76" s="86"/>
      <c r="H76" s="86">
        <f>AVERAGE(H69:H75)</f>
        <v>40472.714285714283</v>
      </c>
    </row>
    <row r="77" spans="1:22" x14ac:dyDescent="0.15">
      <c r="A77" s="85" t="s">
        <v>150</v>
      </c>
      <c r="B77" s="86">
        <f>B76*B75</f>
        <v>141110</v>
      </c>
      <c r="C77" s="22"/>
      <c r="D77" s="86"/>
      <c r="E77" s="86"/>
      <c r="F77" s="86"/>
      <c r="G77" s="86"/>
      <c r="H77" s="86"/>
    </row>
    <row r="78" spans="1:22" x14ac:dyDescent="0.15">
      <c r="A78" s="87" t="s">
        <v>159</v>
      </c>
      <c r="B78" s="86"/>
      <c r="C78" s="22"/>
      <c r="D78" s="86"/>
      <c r="E78" s="86"/>
      <c r="F78" s="86"/>
      <c r="G78" s="86"/>
      <c r="H78" s="86"/>
    </row>
    <row r="79" spans="1:22" x14ac:dyDescent="0.15">
      <c r="A79" s="82" t="s">
        <v>145</v>
      </c>
      <c r="B79" s="83" t="s">
        <v>146</v>
      </c>
      <c r="C79" s="76" t="s">
        <v>5</v>
      </c>
      <c r="D79" s="83" t="s">
        <v>148</v>
      </c>
      <c r="E79" s="83" t="s">
        <v>149</v>
      </c>
      <c r="F79" s="83" t="s">
        <v>150</v>
      </c>
      <c r="G79" s="83" t="s">
        <v>151</v>
      </c>
      <c r="H79" s="83" t="s">
        <v>152</v>
      </c>
      <c r="I79" s="104" t="s">
        <v>219</v>
      </c>
    </row>
    <row r="80" spans="1:22" x14ac:dyDescent="0.15">
      <c r="A80" s="84">
        <v>1E-3</v>
      </c>
      <c r="B80" s="83">
        <v>691</v>
      </c>
      <c r="C80" s="76">
        <v>677</v>
      </c>
      <c r="D80" s="83">
        <f t="shared" ref="D80:D86" si="28">C80/B80</f>
        <v>0.97973950795947906</v>
      </c>
      <c r="E80" s="83">
        <v>28.5</v>
      </c>
      <c r="F80" s="83">
        <f>E80*C80</f>
        <v>19294.5</v>
      </c>
      <c r="G80" s="83">
        <f>F80/B88</f>
        <v>0.65239663497301759</v>
      </c>
      <c r="H80" s="83">
        <v>59</v>
      </c>
      <c r="I80">
        <v>2.0000000000000001E-4</v>
      </c>
    </row>
    <row r="81" spans="1:9" x14ac:dyDescent="0.15">
      <c r="A81" s="84">
        <v>3.0000000000000001E-3</v>
      </c>
      <c r="B81" s="83">
        <v>691</v>
      </c>
      <c r="C81" s="76">
        <v>670</v>
      </c>
      <c r="D81" s="83">
        <f t="shared" si="28"/>
        <v>0.96960926193921848</v>
      </c>
      <c r="E81" s="83">
        <v>26.9</v>
      </c>
      <c r="F81" s="83">
        <f t="shared" ref="F81:F86" si="29">E81*C81</f>
        <v>18023</v>
      </c>
      <c r="G81" s="83">
        <f>F81/B88</f>
        <v>0.60940395201320041</v>
      </c>
      <c r="H81" s="83">
        <v>91</v>
      </c>
      <c r="I81">
        <v>2.0400000000000001E-3</v>
      </c>
    </row>
    <row r="82" spans="1:9" x14ac:dyDescent="0.15">
      <c r="A82" s="84">
        <v>5.0000000000000001E-3</v>
      </c>
      <c r="B82" s="83">
        <v>691</v>
      </c>
      <c r="C82" s="76">
        <v>664</v>
      </c>
      <c r="D82" s="83">
        <f t="shared" si="28"/>
        <v>0.96092619392185241</v>
      </c>
      <c r="E82" s="83">
        <v>28</v>
      </c>
      <c r="F82" s="83">
        <f t="shared" si="29"/>
        <v>18592</v>
      </c>
      <c r="G82" s="83">
        <f>F82/B88</f>
        <v>0.62864330443485672</v>
      </c>
      <c r="H82" s="83">
        <v>116</v>
      </c>
      <c r="I82">
        <v>3.9100000000000003E-3</v>
      </c>
    </row>
    <row r="83" spans="1:9" x14ac:dyDescent="0.15">
      <c r="A83" s="84">
        <v>8.0000000000000002E-3</v>
      </c>
      <c r="B83" s="83">
        <v>691</v>
      </c>
      <c r="C83" s="76">
        <v>664</v>
      </c>
      <c r="D83" s="83">
        <f t="shared" si="28"/>
        <v>0.96092619392185241</v>
      </c>
      <c r="E83" s="83">
        <v>28</v>
      </c>
      <c r="F83" s="83">
        <f t="shared" si="29"/>
        <v>18592</v>
      </c>
      <c r="G83" s="83">
        <f>F83/B88</f>
        <v>0.62864330443485672</v>
      </c>
      <c r="H83" s="83">
        <v>117</v>
      </c>
      <c r="I83">
        <v>3.9100000000000003E-3</v>
      </c>
    </row>
    <row r="84" spans="1:9" x14ac:dyDescent="0.15">
      <c r="A84" s="84">
        <v>0.01</v>
      </c>
      <c r="B84" s="83">
        <v>691</v>
      </c>
      <c r="C84" s="4">
        <v>664</v>
      </c>
      <c r="D84" s="83">
        <f t="shared" si="28"/>
        <v>0.96092619392185241</v>
      </c>
      <c r="E84" s="83">
        <v>28</v>
      </c>
      <c r="F84" s="83">
        <f t="shared" si="29"/>
        <v>18592</v>
      </c>
      <c r="G84" s="83">
        <f>F84/B88</f>
        <v>0.62864330443485672</v>
      </c>
      <c r="H84" s="83">
        <v>120</v>
      </c>
      <c r="I84">
        <v>3.9100000000000003E-3</v>
      </c>
    </row>
    <row r="85" spans="1:9" x14ac:dyDescent="0.15">
      <c r="A85" s="84">
        <v>0.03</v>
      </c>
      <c r="B85" s="83">
        <v>691</v>
      </c>
      <c r="C85" s="76">
        <v>660</v>
      </c>
      <c r="D85" s="83">
        <f t="shared" si="28"/>
        <v>0.95513748191027492</v>
      </c>
      <c r="E85" s="83">
        <v>28</v>
      </c>
      <c r="F85" s="83">
        <f t="shared" si="29"/>
        <v>18480</v>
      </c>
      <c r="G85" s="83">
        <f>F85/B88</f>
        <v>0.62485629657681541</v>
      </c>
      <c r="H85" s="83">
        <v>189</v>
      </c>
      <c r="I85">
        <v>1.9900000000000001E-2</v>
      </c>
    </row>
    <row r="86" spans="1:9" x14ac:dyDescent="0.15">
      <c r="A86" s="84">
        <v>0.05</v>
      </c>
      <c r="B86" s="83">
        <v>691</v>
      </c>
      <c r="C86" s="4">
        <v>651</v>
      </c>
      <c r="D86" s="83">
        <f t="shared" si="28"/>
        <v>0.94211287988422576</v>
      </c>
      <c r="E86" s="83">
        <v>28</v>
      </c>
      <c r="F86" s="83">
        <f t="shared" si="29"/>
        <v>18228</v>
      </c>
      <c r="G86" s="83">
        <f>F86/B88</f>
        <v>0.61633552889622245</v>
      </c>
      <c r="H86" s="83">
        <v>251</v>
      </c>
      <c r="I86">
        <v>4.8009999999999997E-2</v>
      </c>
    </row>
    <row r="87" spans="1:9" x14ac:dyDescent="0.15">
      <c r="A87" s="85" t="s">
        <v>149</v>
      </c>
      <c r="B87" s="86">
        <v>42.8</v>
      </c>
      <c r="C87" s="22"/>
      <c r="D87" s="86">
        <f>AVERAGE(D80:D86)</f>
        <v>0.96133967335125081</v>
      </c>
      <c r="E87" s="86">
        <f>AVERAGE(E80:E86)</f>
        <v>27.914285714285715</v>
      </c>
      <c r="F87" s="86"/>
      <c r="G87" s="86"/>
      <c r="H87" s="86">
        <f>AVERAGE(H80:H86)</f>
        <v>134.71428571428572</v>
      </c>
    </row>
    <row r="88" spans="1:9" x14ac:dyDescent="0.15">
      <c r="A88" s="85" t="s">
        <v>150</v>
      </c>
      <c r="B88" s="86">
        <f>B87*B86</f>
        <v>29574.799999999999</v>
      </c>
      <c r="C88" s="22"/>
      <c r="D88" s="86"/>
      <c r="E88" s="86"/>
      <c r="F88" s="86"/>
      <c r="G88" s="86"/>
      <c r="H88" s="86"/>
    </row>
    <row r="89" spans="1:9" x14ac:dyDescent="0.15">
      <c r="A89" s="87" t="s">
        <v>160</v>
      </c>
      <c r="B89" s="86"/>
      <c r="C89" s="22"/>
      <c r="D89" s="86"/>
      <c r="E89" s="86"/>
      <c r="F89" s="86"/>
      <c r="G89" s="86"/>
      <c r="H89" s="86"/>
    </row>
    <row r="90" spans="1:9" x14ac:dyDescent="0.15">
      <c r="A90" s="88" t="s">
        <v>145</v>
      </c>
      <c r="B90" s="83" t="s">
        <v>146</v>
      </c>
      <c r="C90" s="76" t="s">
        <v>5</v>
      </c>
      <c r="D90" s="83" t="s">
        <v>148</v>
      </c>
      <c r="E90" s="83" t="s">
        <v>149</v>
      </c>
      <c r="F90" s="83" t="s">
        <v>150</v>
      </c>
      <c r="G90" s="83" t="s">
        <v>151</v>
      </c>
      <c r="H90" s="83" t="s">
        <v>152</v>
      </c>
      <c r="I90" s="104" t="s">
        <v>219</v>
      </c>
    </row>
    <row r="91" spans="1:9" x14ac:dyDescent="0.15">
      <c r="A91" s="84">
        <v>1E-3</v>
      </c>
      <c r="B91" s="83">
        <v>1063</v>
      </c>
      <c r="C91" s="76">
        <v>845</v>
      </c>
      <c r="D91" s="83">
        <f t="shared" ref="D91:D97" si="30">C91/B91</f>
        <v>0.79492003762935093</v>
      </c>
      <c r="E91" s="83">
        <v>46.7</v>
      </c>
      <c r="F91" s="83">
        <f>E91*C91</f>
        <v>39461.5</v>
      </c>
      <c r="G91" s="83">
        <f>F91/B99</f>
        <v>0.81054073705874874</v>
      </c>
      <c r="H91" s="83">
        <v>1495</v>
      </c>
      <c r="I91">
        <v>8.0000000000000004E-4</v>
      </c>
    </row>
    <row r="92" spans="1:9" x14ac:dyDescent="0.15">
      <c r="A92" s="84">
        <v>3.0000000000000001E-3</v>
      </c>
      <c r="B92" s="83">
        <v>1063</v>
      </c>
      <c r="C92" s="76">
        <v>836</v>
      </c>
      <c r="D92" s="83">
        <f t="shared" si="30"/>
        <v>0.78645343367826903</v>
      </c>
      <c r="E92" s="83">
        <v>46.7</v>
      </c>
      <c r="F92" s="83">
        <f t="shared" ref="F92:F97" si="31">E92*C92</f>
        <v>39041.200000000004</v>
      </c>
      <c r="G92" s="83">
        <f>F92/B99</f>
        <v>0.80190775879421772</v>
      </c>
      <c r="H92" s="83">
        <v>1554</v>
      </c>
      <c r="I92">
        <v>2.2399999999999998E-3</v>
      </c>
    </row>
    <row r="93" spans="1:9" x14ac:dyDescent="0.15">
      <c r="A93" s="84">
        <v>5.0000000000000001E-3</v>
      </c>
      <c r="B93" s="83">
        <v>1063</v>
      </c>
      <c r="C93" s="76">
        <v>827</v>
      </c>
      <c r="D93" s="83">
        <f t="shared" si="30"/>
        <v>0.77798682972718725</v>
      </c>
      <c r="E93" s="83">
        <v>47.7</v>
      </c>
      <c r="F93" s="83">
        <f t="shared" si="31"/>
        <v>39447.9</v>
      </c>
      <c r="G93" s="83">
        <f>F93/B99</f>
        <v>0.81026139253246365</v>
      </c>
      <c r="H93" s="83">
        <v>1627</v>
      </c>
      <c r="I93">
        <v>5.0000000000000001E-3</v>
      </c>
    </row>
    <row r="94" spans="1:9" x14ac:dyDescent="0.15">
      <c r="A94" s="84">
        <v>8.0000000000000002E-3</v>
      </c>
      <c r="B94" s="83">
        <v>1063</v>
      </c>
      <c r="C94" s="76">
        <v>815</v>
      </c>
      <c r="D94" s="83">
        <f t="shared" si="30"/>
        <v>0.76669802445907809</v>
      </c>
      <c r="E94" s="89">
        <v>48.1</v>
      </c>
      <c r="F94" s="83">
        <f t="shared" si="31"/>
        <v>39201.5</v>
      </c>
      <c r="G94" s="83">
        <f>F94/B99</f>
        <v>0.80520032699741617</v>
      </c>
      <c r="H94" s="83">
        <v>1727</v>
      </c>
      <c r="I94">
        <v>5.7299999999999999E-3</v>
      </c>
    </row>
    <row r="95" spans="1:9" x14ac:dyDescent="0.15">
      <c r="A95" s="84">
        <v>0.01</v>
      </c>
      <c r="B95" s="83">
        <v>1063</v>
      </c>
      <c r="C95" s="4">
        <v>808</v>
      </c>
      <c r="D95" s="83">
        <f t="shared" si="30"/>
        <v>0.76011288805268107</v>
      </c>
      <c r="E95" s="83">
        <v>18.100000000000001</v>
      </c>
      <c r="F95" s="83">
        <f t="shared" si="31"/>
        <v>14624.800000000001</v>
      </c>
      <c r="G95" s="83">
        <f>F95/B99</f>
        <v>0.30039395794221679</v>
      </c>
      <c r="H95" s="83">
        <v>1816</v>
      </c>
      <c r="I95">
        <v>9.3299999999999998E-3</v>
      </c>
    </row>
    <row r="96" spans="1:9" x14ac:dyDescent="0.15">
      <c r="A96" s="84">
        <v>0.03</v>
      </c>
      <c r="B96" s="83">
        <v>1063</v>
      </c>
      <c r="C96" s="9">
        <v>795</v>
      </c>
      <c r="D96" s="83">
        <f t="shared" si="30"/>
        <v>0.74788334901222953</v>
      </c>
      <c r="E96" s="83">
        <v>48.1</v>
      </c>
      <c r="F96" s="83">
        <f t="shared" si="31"/>
        <v>38239.5</v>
      </c>
      <c r="G96" s="83">
        <f>F96/B99</f>
        <v>0.78544080977048569</v>
      </c>
      <c r="H96" s="83">
        <v>2102</v>
      </c>
      <c r="I96">
        <v>2.6100000000000002E-2</v>
      </c>
    </row>
    <row r="97" spans="1:9" x14ac:dyDescent="0.15">
      <c r="A97" s="84">
        <v>0.05</v>
      </c>
      <c r="B97" s="83">
        <v>1063</v>
      </c>
      <c r="C97" s="9">
        <v>781</v>
      </c>
      <c r="D97" s="83">
        <f t="shared" si="30"/>
        <v>0.7347130761994356</v>
      </c>
      <c r="E97" s="83">
        <v>48.1</v>
      </c>
      <c r="F97" s="83">
        <f t="shared" si="31"/>
        <v>37566.1</v>
      </c>
      <c r="G97" s="83">
        <f>F97/B99</f>
        <v>0.77160914771163436</v>
      </c>
      <c r="H97" s="83">
        <v>2518</v>
      </c>
      <c r="I97">
        <v>4.9390000000000003E-2</v>
      </c>
    </row>
    <row r="98" spans="1:9" x14ac:dyDescent="0.15">
      <c r="A98" s="85" t="s">
        <v>149</v>
      </c>
      <c r="B98" s="86">
        <v>45.8</v>
      </c>
      <c r="C98" s="22"/>
      <c r="D98" s="86">
        <f>AVERAGE(D91:D97)</f>
        <v>0.76696680553689023</v>
      </c>
      <c r="E98" s="86">
        <f>AVERAGE(E91:E97)</f>
        <v>43.357142857142854</v>
      </c>
      <c r="F98" s="86"/>
      <c r="G98" s="86"/>
      <c r="H98" s="86">
        <f>AVERAGE(H91:H97)</f>
        <v>1834.1428571428571</v>
      </c>
    </row>
    <row r="99" spans="1:9" x14ac:dyDescent="0.15">
      <c r="A99" s="85" t="s">
        <v>150</v>
      </c>
      <c r="B99" s="86">
        <f>B97*B98</f>
        <v>48685.399999999994</v>
      </c>
      <c r="C99" s="22"/>
      <c r="D99" s="86"/>
      <c r="E99" s="86"/>
      <c r="F99" s="86"/>
      <c r="G99" s="86"/>
      <c r="H99" s="86"/>
    </row>
    <row r="100" spans="1:9" x14ac:dyDescent="0.15">
      <c r="A100" s="87" t="s">
        <v>161</v>
      </c>
      <c r="B100" s="86"/>
      <c r="C100" s="22"/>
      <c r="D100" s="86"/>
      <c r="E100" s="86"/>
      <c r="F100" s="86"/>
      <c r="G100" s="86"/>
      <c r="H100" s="86"/>
    </row>
    <row r="101" spans="1:9" x14ac:dyDescent="0.15">
      <c r="A101" s="82" t="s">
        <v>145</v>
      </c>
      <c r="B101" s="83" t="s">
        <v>146</v>
      </c>
      <c r="C101" s="76" t="s">
        <v>5</v>
      </c>
      <c r="D101" s="83" t="s">
        <v>148</v>
      </c>
      <c r="E101" s="83" t="s">
        <v>149</v>
      </c>
      <c r="F101" s="83" t="s">
        <v>150</v>
      </c>
      <c r="G101" s="83" t="s">
        <v>151</v>
      </c>
      <c r="H101" s="83" t="s">
        <v>152</v>
      </c>
      <c r="I101" s="104" t="s">
        <v>219</v>
      </c>
    </row>
    <row r="102" spans="1:9" x14ac:dyDescent="0.15">
      <c r="A102" s="84">
        <v>1E-3</v>
      </c>
      <c r="B102" s="83">
        <v>1128</v>
      </c>
      <c r="C102" s="76">
        <v>1027</v>
      </c>
      <c r="D102" s="83">
        <f t="shared" ref="D102:D108" si="32">C102/B102</f>
        <v>0.91046099290780147</v>
      </c>
      <c r="E102" s="83">
        <v>24.5</v>
      </c>
      <c r="F102" s="83">
        <f>E102*C102</f>
        <v>25161.5</v>
      </c>
      <c r="G102" s="83">
        <f>F102/B110</f>
        <v>0.82615904912004201</v>
      </c>
      <c r="H102" s="83">
        <v>2844</v>
      </c>
      <c r="I102">
        <v>6.6E-4</v>
      </c>
    </row>
    <row r="103" spans="1:9" x14ac:dyDescent="0.15">
      <c r="A103" s="84">
        <v>3.0000000000000001E-3</v>
      </c>
      <c r="B103" s="83">
        <v>1128</v>
      </c>
      <c r="C103" s="76">
        <v>992</v>
      </c>
      <c r="D103" s="83">
        <f t="shared" si="32"/>
        <v>0.87943262411347523</v>
      </c>
      <c r="E103" s="83">
        <v>25.3</v>
      </c>
      <c r="F103" s="83">
        <f t="shared" ref="F103:F108" si="33">E103*C103</f>
        <v>25097.600000000002</v>
      </c>
      <c r="G103" s="83">
        <f>F103/B110</f>
        <v>0.82406094037299715</v>
      </c>
      <c r="H103" s="83">
        <v>3075</v>
      </c>
      <c r="I103">
        <v>2.6900000000000001E-3</v>
      </c>
    </row>
    <row r="104" spans="1:9" x14ac:dyDescent="0.15">
      <c r="A104" s="84">
        <v>5.0000000000000001E-3</v>
      </c>
      <c r="B104" s="83">
        <v>1128</v>
      </c>
      <c r="C104" s="76">
        <v>979</v>
      </c>
      <c r="D104" s="83">
        <f t="shared" si="32"/>
        <v>0.86790780141843971</v>
      </c>
      <c r="E104" s="83">
        <v>25.3</v>
      </c>
      <c r="F104" s="83">
        <f t="shared" si="33"/>
        <v>24768.7</v>
      </c>
      <c r="G104" s="83">
        <f>F104/B110</f>
        <v>0.81326175466246386</v>
      </c>
      <c r="H104" s="83">
        <v>3233</v>
      </c>
      <c r="I104">
        <v>4.5900000000000003E-3</v>
      </c>
    </row>
    <row r="105" spans="1:9" x14ac:dyDescent="0.15">
      <c r="A105" s="84">
        <v>8.0000000000000002E-3</v>
      </c>
      <c r="B105" s="83">
        <v>1128</v>
      </c>
      <c r="C105" s="76">
        <v>974</v>
      </c>
      <c r="D105" s="83">
        <f t="shared" si="32"/>
        <v>0.86347517730496459</v>
      </c>
      <c r="E105" s="83">
        <v>24.5</v>
      </c>
      <c r="F105" s="83">
        <f t="shared" si="33"/>
        <v>23863</v>
      </c>
      <c r="G105" s="83">
        <f>F105/B110</f>
        <v>0.78352377199894929</v>
      </c>
      <c r="H105" s="83">
        <v>3459</v>
      </c>
      <c r="I105">
        <v>7.9500000000000005E-3</v>
      </c>
    </row>
    <row r="106" spans="1:9" x14ac:dyDescent="0.15">
      <c r="A106" s="84">
        <v>0.01</v>
      </c>
      <c r="B106" s="83">
        <v>1128</v>
      </c>
      <c r="C106" s="4">
        <v>968</v>
      </c>
      <c r="D106" s="83">
        <f t="shared" si="32"/>
        <v>0.85815602836879434</v>
      </c>
      <c r="E106" s="83">
        <v>24.5</v>
      </c>
      <c r="F106" s="83">
        <f t="shared" si="33"/>
        <v>23716</v>
      </c>
      <c r="G106" s="83">
        <f>F106/B110</f>
        <v>0.77869713685316522</v>
      </c>
      <c r="H106" s="83">
        <v>3660</v>
      </c>
      <c r="I106">
        <v>9.8499999999999994E-3</v>
      </c>
    </row>
    <row r="107" spans="1:9" x14ac:dyDescent="0.15">
      <c r="A107" s="84">
        <v>0.03</v>
      </c>
      <c r="B107" s="83">
        <v>1128</v>
      </c>
      <c r="C107" s="76">
        <v>851</v>
      </c>
      <c r="D107" s="83">
        <f t="shared" si="32"/>
        <v>0.75443262411347523</v>
      </c>
      <c r="E107" s="83">
        <v>19.600000000000001</v>
      </c>
      <c r="F107" s="83">
        <f t="shared" si="33"/>
        <v>16679.600000000002</v>
      </c>
      <c r="G107" s="83">
        <f>F107/B110</f>
        <v>0.54766220120830056</v>
      </c>
      <c r="H107" s="83">
        <v>4599</v>
      </c>
      <c r="I107">
        <v>2.392E-2</v>
      </c>
    </row>
    <row r="108" spans="1:9" x14ac:dyDescent="0.15">
      <c r="A108" s="84">
        <v>0.05</v>
      </c>
      <c r="B108" s="83">
        <v>1128</v>
      </c>
      <c r="C108" s="4">
        <v>844</v>
      </c>
      <c r="D108" s="83">
        <f t="shared" si="32"/>
        <v>0.74822695035460995</v>
      </c>
      <c r="E108" s="83">
        <v>20.399999999999999</v>
      </c>
      <c r="F108" s="83">
        <f t="shared" si="33"/>
        <v>17217.599999999999</v>
      </c>
      <c r="G108" s="83">
        <f>F108/B110</f>
        <v>0.56532702915681632</v>
      </c>
      <c r="H108" s="83">
        <v>4943</v>
      </c>
      <c r="I108">
        <v>4.845E-2</v>
      </c>
    </row>
    <row r="109" spans="1:9" x14ac:dyDescent="0.15">
      <c r="A109" s="85" t="s">
        <v>149</v>
      </c>
      <c r="B109" s="86">
        <v>27</v>
      </c>
      <c r="C109" s="22"/>
      <c r="D109" s="86">
        <f>AVERAGE(D102:D108)</f>
        <v>0.84029888551165144</v>
      </c>
      <c r="E109" s="86">
        <f>AVERAGE(E102:E108)</f>
        <v>23.442857142857143</v>
      </c>
      <c r="F109" s="86"/>
      <c r="G109" s="86"/>
      <c r="H109" s="86">
        <f>AVERAGE(H102:H108)</f>
        <v>3687.5714285714284</v>
      </c>
    </row>
    <row r="110" spans="1:9" x14ac:dyDescent="0.15">
      <c r="A110" s="85" t="s">
        <v>150</v>
      </c>
      <c r="B110" s="86">
        <f>B109*B108</f>
        <v>30456</v>
      </c>
      <c r="C110" s="22"/>
      <c r="D110" s="86"/>
      <c r="E110" s="86"/>
      <c r="F110" s="86"/>
      <c r="G110" s="86"/>
      <c r="H110" s="86"/>
    </row>
    <row r="111" spans="1:9" x14ac:dyDescent="0.15">
      <c r="A111" s="87" t="s">
        <v>162</v>
      </c>
      <c r="B111" s="86"/>
      <c r="C111" s="22"/>
      <c r="D111" s="86"/>
      <c r="E111" s="86"/>
      <c r="F111" s="86"/>
      <c r="G111" s="86"/>
      <c r="H111" s="86"/>
    </row>
    <row r="112" spans="1:9" x14ac:dyDescent="0.15">
      <c r="A112" s="82" t="s">
        <v>145</v>
      </c>
      <c r="B112" s="83" t="s">
        <v>146</v>
      </c>
      <c r="C112" s="76" t="s">
        <v>5</v>
      </c>
      <c r="D112" s="83" t="s">
        <v>148</v>
      </c>
      <c r="E112" s="83" t="s">
        <v>149</v>
      </c>
      <c r="F112" s="83" t="s">
        <v>150</v>
      </c>
      <c r="G112" s="83" t="s">
        <v>151</v>
      </c>
      <c r="H112" s="83" t="s">
        <v>152</v>
      </c>
      <c r="I112" s="104" t="s">
        <v>219</v>
      </c>
    </row>
    <row r="113" spans="1:9" x14ac:dyDescent="0.15">
      <c r="A113" s="84">
        <v>1E-3</v>
      </c>
      <c r="B113" s="83">
        <v>1276</v>
      </c>
      <c r="C113" s="76">
        <v>1029</v>
      </c>
      <c r="D113" s="83">
        <f t="shared" ref="D113:D119" si="34">C113/B113</f>
        <v>0.80642633228840122</v>
      </c>
      <c r="E113" s="83">
        <v>61</v>
      </c>
      <c r="F113" s="83">
        <f>E113*C113</f>
        <v>62769</v>
      </c>
      <c r="G113" s="83">
        <f>F113/B121</f>
        <v>0.72447726464790085</v>
      </c>
      <c r="H113" s="83">
        <v>1617</v>
      </c>
      <c r="I113">
        <v>0</v>
      </c>
    </row>
    <row r="114" spans="1:9" x14ac:dyDescent="0.15">
      <c r="A114" s="84">
        <v>3.0000000000000001E-3</v>
      </c>
      <c r="B114" s="83">
        <v>1276</v>
      </c>
      <c r="C114" s="76">
        <v>1029</v>
      </c>
      <c r="D114" s="83">
        <f t="shared" si="34"/>
        <v>0.80642633228840122</v>
      </c>
      <c r="E114" s="83">
        <v>61</v>
      </c>
      <c r="F114" s="83">
        <f t="shared" ref="F114:F119" si="35">E114*C114</f>
        <v>62769</v>
      </c>
      <c r="G114" s="83">
        <f>F114/B121</f>
        <v>0.72447726464790085</v>
      </c>
      <c r="H114" s="83">
        <v>1617</v>
      </c>
      <c r="I114">
        <v>0</v>
      </c>
    </row>
    <row r="115" spans="1:9" x14ac:dyDescent="0.15">
      <c r="A115" s="84">
        <v>5.0000000000000001E-3</v>
      </c>
      <c r="B115" s="83">
        <v>1276</v>
      </c>
      <c r="C115" s="76">
        <v>1019</v>
      </c>
      <c r="D115" s="83">
        <f t="shared" si="34"/>
        <v>0.79858934169278994</v>
      </c>
      <c r="E115" s="83">
        <v>61</v>
      </c>
      <c r="F115" s="83">
        <f t="shared" si="35"/>
        <v>62159</v>
      </c>
      <c r="G115" s="83">
        <f>F115/B121</f>
        <v>0.71743666926745486</v>
      </c>
      <c r="H115" s="83">
        <v>1826</v>
      </c>
      <c r="I115">
        <v>3.9199999999999999E-3</v>
      </c>
    </row>
    <row r="116" spans="1:9" x14ac:dyDescent="0.15">
      <c r="A116" s="84">
        <v>8.0000000000000002E-3</v>
      </c>
      <c r="B116" s="83">
        <v>1276</v>
      </c>
      <c r="C116" s="76">
        <v>1015</v>
      </c>
      <c r="D116" s="83">
        <f t="shared" si="34"/>
        <v>0.79545454545454541</v>
      </c>
      <c r="E116" s="83">
        <v>61</v>
      </c>
      <c r="F116" s="83">
        <f t="shared" si="35"/>
        <v>61915</v>
      </c>
      <c r="G116" s="83">
        <f>F116/B121</f>
        <v>0.7146204311152764</v>
      </c>
      <c r="H116" s="83">
        <v>1953</v>
      </c>
      <c r="I116">
        <v>5.1500000000000001E-3</v>
      </c>
    </row>
    <row r="117" spans="1:9" x14ac:dyDescent="0.15">
      <c r="A117" s="84">
        <v>0.01</v>
      </c>
      <c r="B117" s="83">
        <v>1276</v>
      </c>
      <c r="C117" s="76">
        <v>1015</v>
      </c>
      <c r="D117" s="83">
        <f t="shared" si="34"/>
        <v>0.79545454545454541</v>
      </c>
      <c r="E117" s="83">
        <v>61</v>
      </c>
      <c r="F117" s="83">
        <f t="shared" si="35"/>
        <v>61915</v>
      </c>
      <c r="G117" s="83">
        <f>F117/B121</f>
        <v>0.7146204311152764</v>
      </c>
      <c r="H117" s="83">
        <v>2001</v>
      </c>
      <c r="I117">
        <v>5.1500000000000001E-3</v>
      </c>
    </row>
    <row r="118" spans="1:9" x14ac:dyDescent="0.15">
      <c r="A118" s="84">
        <v>0.03</v>
      </c>
      <c r="B118" s="83">
        <v>1276</v>
      </c>
      <c r="C118" s="4">
        <v>1012</v>
      </c>
      <c r="D118" s="83">
        <f t="shared" si="34"/>
        <v>0.7931034482758621</v>
      </c>
      <c r="E118" s="83">
        <v>61</v>
      </c>
      <c r="F118" s="83">
        <f t="shared" si="35"/>
        <v>61732</v>
      </c>
      <c r="G118" s="83">
        <f>F118/B121</f>
        <v>0.71250825250114258</v>
      </c>
      <c r="H118" s="83">
        <v>1882</v>
      </c>
      <c r="I118">
        <v>2.9850000000000002E-2</v>
      </c>
    </row>
    <row r="119" spans="1:9" x14ac:dyDescent="0.15">
      <c r="A119" s="84">
        <v>0.05</v>
      </c>
      <c r="B119" s="83">
        <v>1276</v>
      </c>
      <c r="C119" s="4">
        <v>1002</v>
      </c>
      <c r="D119" s="83">
        <f t="shared" si="34"/>
        <v>0.78526645768025083</v>
      </c>
      <c r="E119" s="83">
        <v>61.3</v>
      </c>
      <c r="F119" s="83">
        <f t="shared" si="35"/>
        <v>61422.6</v>
      </c>
      <c r="G119" s="83">
        <f>F119/B121</f>
        <v>0.70893717018850322</v>
      </c>
      <c r="H119" s="83">
        <v>2263</v>
      </c>
      <c r="I119">
        <v>4.1770000000000002E-2</v>
      </c>
    </row>
    <row r="120" spans="1:9" x14ac:dyDescent="0.15">
      <c r="A120" s="85" t="s">
        <v>149</v>
      </c>
      <c r="B120" s="86">
        <v>67.900000000000006</v>
      </c>
      <c r="C120" s="22"/>
      <c r="D120" s="86">
        <f>AVERAGE(D113:D119)</f>
        <v>0.79724585759068523</v>
      </c>
      <c r="E120" s="86">
        <f>AVERAGE(E113:E119)</f>
        <v>61.042857142857144</v>
      </c>
      <c r="F120" s="86"/>
      <c r="G120" s="86"/>
      <c r="H120" s="86">
        <f>AVERAGE(H113:H119)</f>
        <v>1879.8571428571429</v>
      </c>
    </row>
    <row r="121" spans="1:9" x14ac:dyDescent="0.15">
      <c r="A121" s="85" t="s">
        <v>150</v>
      </c>
      <c r="B121" s="86">
        <f>B120*B119</f>
        <v>86640.400000000009</v>
      </c>
      <c r="C121" s="22"/>
      <c r="D121" s="86"/>
      <c r="E121" s="86"/>
      <c r="F121" s="86"/>
      <c r="G121" s="86"/>
      <c r="H121" s="86"/>
    </row>
    <row r="122" spans="1:9" x14ac:dyDescent="0.15">
      <c r="A122" s="87" t="s">
        <v>163</v>
      </c>
      <c r="B122" s="86"/>
      <c r="C122" s="22"/>
      <c r="D122" s="86"/>
      <c r="E122" s="86"/>
      <c r="F122" s="86"/>
      <c r="G122" s="86"/>
      <c r="H122" s="86"/>
    </row>
    <row r="123" spans="1:9" x14ac:dyDescent="0.15">
      <c r="A123" s="83" t="s">
        <v>164</v>
      </c>
      <c r="B123" s="83" t="s">
        <v>146</v>
      </c>
      <c r="C123" s="76" t="s">
        <v>5</v>
      </c>
      <c r="D123" s="83" t="s">
        <v>148</v>
      </c>
      <c r="E123" s="83" t="s">
        <v>149</v>
      </c>
      <c r="F123" s="83" t="s">
        <v>150</v>
      </c>
      <c r="G123" s="83" t="s">
        <v>151</v>
      </c>
      <c r="H123" s="83" t="s">
        <v>152</v>
      </c>
      <c r="I123" s="104" t="s">
        <v>219</v>
      </c>
    </row>
    <row r="124" spans="1:9" x14ac:dyDescent="0.15">
      <c r="A124" s="84">
        <v>1E-3</v>
      </c>
      <c r="B124" s="83">
        <v>1104</v>
      </c>
      <c r="C124" s="76">
        <v>1056</v>
      </c>
      <c r="D124" s="83">
        <f t="shared" ref="D124:D130" si="36">C124/B124</f>
        <v>0.95652173913043481</v>
      </c>
      <c r="E124" s="83">
        <v>64.900000000000006</v>
      </c>
      <c r="F124" s="83">
        <f>E124*C124</f>
        <v>68534.400000000009</v>
      </c>
      <c r="G124" s="83">
        <f>F124/B132</f>
        <v>0.8919290354822591</v>
      </c>
      <c r="H124" s="83">
        <v>2604</v>
      </c>
      <c r="I124">
        <v>1.2E-4</v>
      </c>
    </row>
    <row r="125" spans="1:9" x14ac:dyDescent="0.15">
      <c r="A125" s="84">
        <v>3.0000000000000001E-3</v>
      </c>
      <c r="B125" s="83">
        <v>1104</v>
      </c>
      <c r="C125" s="9">
        <v>1056</v>
      </c>
      <c r="D125" s="83">
        <f t="shared" si="36"/>
        <v>0.95652173913043481</v>
      </c>
      <c r="E125" s="83">
        <v>67.8</v>
      </c>
      <c r="F125" s="83">
        <f t="shared" ref="F125:F130" si="37">E125*C125</f>
        <v>71596.800000000003</v>
      </c>
      <c r="G125" s="83">
        <f>F125/B132</f>
        <v>0.93178410794602706</v>
      </c>
      <c r="H125" s="83">
        <v>2759</v>
      </c>
      <c r="I125">
        <v>1.2199999999999999E-3</v>
      </c>
    </row>
    <row r="126" spans="1:9" x14ac:dyDescent="0.15">
      <c r="A126" s="84">
        <v>5.0000000000000001E-3</v>
      </c>
      <c r="B126" s="83">
        <v>1104</v>
      </c>
      <c r="C126" s="76">
        <v>1056</v>
      </c>
      <c r="D126" s="83">
        <f t="shared" si="36"/>
        <v>0.95652173913043481</v>
      </c>
      <c r="E126" s="83">
        <v>70.7</v>
      </c>
      <c r="F126" s="83">
        <f t="shared" si="37"/>
        <v>74659.199999999997</v>
      </c>
      <c r="G126" s="83">
        <f>F126/B132</f>
        <v>0.97163918040979513</v>
      </c>
      <c r="H126" s="83">
        <v>2838</v>
      </c>
      <c r="I126">
        <v>3.2299999999999998E-3</v>
      </c>
    </row>
    <row r="127" spans="1:9" x14ac:dyDescent="0.15">
      <c r="A127" s="84">
        <v>8.0000000000000002E-3</v>
      </c>
      <c r="B127" s="83">
        <v>1104</v>
      </c>
      <c r="C127" s="9">
        <v>1055</v>
      </c>
      <c r="D127" s="83">
        <f t="shared" si="36"/>
        <v>0.95561594202898548</v>
      </c>
      <c r="E127" s="83">
        <v>70.3</v>
      </c>
      <c r="F127" s="83">
        <f t="shared" si="37"/>
        <v>74166.5</v>
      </c>
      <c r="G127" s="83">
        <f>F127/B132</f>
        <v>0.96522702190571386</v>
      </c>
      <c r="H127" s="83">
        <v>3285</v>
      </c>
      <c r="I127">
        <v>7.2100000000000003E-3</v>
      </c>
    </row>
    <row r="128" spans="1:9" x14ac:dyDescent="0.15">
      <c r="A128" s="84">
        <v>0.01</v>
      </c>
      <c r="B128" s="83">
        <v>1104</v>
      </c>
      <c r="C128" s="9">
        <v>1047</v>
      </c>
      <c r="D128" s="83">
        <f t="shared" si="36"/>
        <v>0.94836956521739135</v>
      </c>
      <c r="E128" s="83">
        <v>68.2</v>
      </c>
      <c r="F128" s="83">
        <f t="shared" si="37"/>
        <v>71405.400000000009</v>
      </c>
      <c r="G128" s="83">
        <f>F128/B132</f>
        <v>0.9292931659170417</v>
      </c>
      <c r="H128" s="83">
        <v>3363</v>
      </c>
      <c r="I128">
        <v>8.9499999999999996E-3</v>
      </c>
    </row>
    <row r="129" spans="1:9" x14ac:dyDescent="0.15">
      <c r="A129" s="84">
        <v>0.03</v>
      </c>
      <c r="B129" s="83">
        <v>1104</v>
      </c>
      <c r="C129" s="9">
        <v>1024</v>
      </c>
      <c r="D129" s="83">
        <f t="shared" si="36"/>
        <v>0.92753623188405798</v>
      </c>
      <c r="E129" s="83">
        <v>68.099999999999994</v>
      </c>
      <c r="F129" s="83">
        <f t="shared" si="37"/>
        <v>69734.399999999994</v>
      </c>
      <c r="G129" s="83">
        <f>F129/B132</f>
        <v>0.90754622688655673</v>
      </c>
      <c r="H129" s="83">
        <v>4067</v>
      </c>
      <c r="I129">
        <v>2.9960000000000001E-2</v>
      </c>
    </row>
    <row r="130" spans="1:9" x14ac:dyDescent="0.15">
      <c r="A130" s="84">
        <v>0.05</v>
      </c>
      <c r="B130" s="83">
        <v>1104</v>
      </c>
      <c r="C130" s="9">
        <v>1019</v>
      </c>
      <c r="D130" s="83">
        <f t="shared" si="36"/>
        <v>0.92300724637681164</v>
      </c>
      <c r="E130" s="83">
        <v>68.099999999999994</v>
      </c>
      <c r="F130" s="83">
        <f t="shared" si="37"/>
        <v>69393.899999999994</v>
      </c>
      <c r="G130" s="83">
        <f>F130/B132</f>
        <v>0.90311484882558724</v>
      </c>
      <c r="H130" s="83">
        <v>4544</v>
      </c>
      <c r="I130">
        <v>4.7129999999999998E-2</v>
      </c>
    </row>
    <row r="131" spans="1:9" x14ac:dyDescent="0.15">
      <c r="A131" t="s">
        <v>149</v>
      </c>
      <c r="B131" s="22">
        <v>69.599999999999994</v>
      </c>
      <c r="C131" s="22"/>
      <c r="D131" s="22">
        <f>AVERAGE(D124:D130)</f>
        <v>0.94629917184265011</v>
      </c>
      <c r="E131" s="86">
        <f>AVERAGE(E124:E130)</f>
        <v>68.3</v>
      </c>
      <c r="F131" s="22"/>
      <c r="G131" s="22"/>
      <c r="H131" s="86">
        <f>AVERAGE(H124:H130)</f>
        <v>3351.4285714285716</v>
      </c>
    </row>
    <row r="132" spans="1:9" x14ac:dyDescent="0.15">
      <c r="A132" t="s">
        <v>150</v>
      </c>
      <c r="B132">
        <f>B131*B130</f>
        <v>76838.399999999994</v>
      </c>
    </row>
    <row r="135" spans="1:9" x14ac:dyDescent="0.15">
      <c r="A135" s="95" t="s">
        <v>0</v>
      </c>
      <c r="B135" s="95" t="s">
        <v>1</v>
      </c>
      <c r="C135" s="95" t="s">
        <v>4</v>
      </c>
      <c r="D135" s="119" t="s">
        <v>166</v>
      </c>
      <c r="E135" s="119"/>
      <c r="F135" s="119"/>
      <c r="G135" s="119"/>
      <c r="H135" s="119"/>
    </row>
    <row r="136" spans="1:9" x14ac:dyDescent="0.15">
      <c r="A136" s="95"/>
      <c r="B136" s="95"/>
      <c r="C136" s="95"/>
      <c r="D136" s="95" t="s">
        <v>169</v>
      </c>
      <c r="E136" s="95" t="s">
        <v>167</v>
      </c>
      <c r="F136" s="95" t="s">
        <v>168</v>
      </c>
      <c r="G136" s="96" t="s">
        <v>170</v>
      </c>
      <c r="H136" s="96" t="s">
        <v>198</v>
      </c>
    </row>
    <row r="137" spans="1:9" x14ac:dyDescent="0.15">
      <c r="A137" s="95" t="s">
        <v>7</v>
      </c>
      <c r="B137" s="95" t="s">
        <v>8</v>
      </c>
      <c r="C137" s="95">
        <v>599</v>
      </c>
      <c r="D137" s="38">
        <v>0.89600000000000002</v>
      </c>
      <c r="E137" s="38">
        <v>0.89300000000000002</v>
      </c>
      <c r="F137" s="38">
        <v>0.873</v>
      </c>
      <c r="G137" s="92">
        <v>0.873</v>
      </c>
      <c r="H137" s="13">
        <v>0.89005485332697343</v>
      </c>
    </row>
    <row r="138" spans="1:9" x14ac:dyDescent="0.15">
      <c r="A138" s="95" t="s">
        <v>9</v>
      </c>
      <c r="B138" s="95" t="s">
        <v>10</v>
      </c>
      <c r="C138" s="95">
        <v>1013</v>
      </c>
      <c r="D138" s="38">
        <v>0.61</v>
      </c>
      <c r="E138" s="38">
        <v>0.59499999999999997</v>
      </c>
      <c r="F138" s="38">
        <v>0.59899999999999998</v>
      </c>
      <c r="G138" s="92">
        <v>0.59199999999999997</v>
      </c>
      <c r="H138" s="13">
        <v>0.56423635594415456</v>
      </c>
    </row>
    <row r="139" spans="1:9" x14ac:dyDescent="0.15">
      <c r="A139" s="95" t="s">
        <v>11</v>
      </c>
      <c r="B139" s="95" t="s">
        <v>12</v>
      </c>
      <c r="C139" s="95">
        <v>1434</v>
      </c>
      <c r="D139" s="38">
        <v>0.72399999999999998</v>
      </c>
      <c r="E139" s="38">
        <v>0.66200000000000003</v>
      </c>
      <c r="F139" s="38">
        <v>0.64700000000000002</v>
      </c>
      <c r="G139" s="92">
        <v>0.64700000000000002</v>
      </c>
      <c r="H139" s="13">
        <v>0.61197449691173544</v>
      </c>
    </row>
    <row r="140" spans="1:9" x14ac:dyDescent="0.15">
      <c r="A140" s="95" t="s">
        <v>13</v>
      </c>
      <c r="B140" s="95" t="s">
        <v>14</v>
      </c>
      <c r="C140" s="95">
        <v>1615</v>
      </c>
      <c r="D140" s="38">
        <v>0.97499999999999998</v>
      </c>
      <c r="E140" s="38">
        <v>0.96599999999999997</v>
      </c>
      <c r="F140" s="38">
        <v>0.93600000000000005</v>
      </c>
      <c r="G140" s="92">
        <v>0.93600000000000005</v>
      </c>
      <c r="H140" s="13">
        <v>0.98372401592215841</v>
      </c>
    </row>
    <row r="141" spans="1:9" x14ac:dyDescent="0.15">
      <c r="A141" s="95" t="s">
        <v>15</v>
      </c>
      <c r="B141" s="95" t="s">
        <v>16</v>
      </c>
      <c r="C141" s="95">
        <v>2432</v>
      </c>
      <c r="D141" s="38">
        <v>0.98099999999999998</v>
      </c>
      <c r="E141" s="38">
        <v>0.97799999999999998</v>
      </c>
      <c r="F141" s="38">
        <v>0.94699999999999995</v>
      </c>
      <c r="G141" s="92">
        <v>0.94599999999999995</v>
      </c>
      <c r="H141" s="13">
        <v>0.9514215225563909</v>
      </c>
    </row>
    <row r="142" spans="1:9" x14ac:dyDescent="0.15">
      <c r="A142" s="95" t="s">
        <v>17</v>
      </c>
      <c r="B142" s="95" t="s">
        <v>18</v>
      </c>
      <c r="C142" s="95">
        <v>2759</v>
      </c>
      <c r="D142" s="38">
        <v>0.94799999999999995</v>
      </c>
      <c r="E142" s="38">
        <v>0.94</v>
      </c>
      <c r="F142" s="38">
        <v>0.874</v>
      </c>
      <c r="G142" s="92">
        <v>0.876</v>
      </c>
      <c r="H142" s="13">
        <v>0.8667736757624398</v>
      </c>
    </row>
    <row r="143" spans="1:9" x14ac:dyDescent="0.15">
      <c r="A143" s="95" t="s">
        <v>19</v>
      </c>
      <c r="B143" s="7" t="s">
        <v>20</v>
      </c>
      <c r="C143" s="95">
        <v>2740</v>
      </c>
      <c r="D143" s="38">
        <v>0.89200000000000002</v>
      </c>
      <c r="E143" s="38">
        <v>0.878</v>
      </c>
      <c r="F143" s="38">
        <v>0.75700000000000001</v>
      </c>
      <c r="G143" s="92">
        <v>0.751</v>
      </c>
      <c r="H143" s="13">
        <v>0.71303441084462982</v>
      </c>
    </row>
    <row r="144" spans="1:9" x14ac:dyDescent="0.15">
      <c r="A144" s="95" t="s">
        <v>21</v>
      </c>
      <c r="B144" s="95" t="s">
        <v>22</v>
      </c>
      <c r="C144" s="95">
        <v>691</v>
      </c>
      <c r="D144" s="38">
        <v>0.97199999999999998</v>
      </c>
      <c r="E144" s="38">
        <v>0.97</v>
      </c>
      <c r="F144" s="38">
        <v>0.96099999999999997</v>
      </c>
      <c r="G144" s="92">
        <v>0.96099999999999997</v>
      </c>
      <c r="H144" s="13">
        <v>0.87264833574529665</v>
      </c>
    </row>
    <row r="145" spans="1:8" x14ac:dyDescent="0.15">
      <c r="A145" s="95" t="s">
        <v>23</v>
      </c>
      <c r="B145" s="95" t="s">
        <v>22</v>
      </c>
      <c r="C145" s="95">
        <v>1063</v>
      </c>
      <c r="D145" s="38">
        <v>0.82899999999999996</v>
      </c>
      <c r="E145" s="38">
        <v>0.82199999999999995</v>
      </c>
      <c r="F145" s="38">
        <v>0.76700000000000002</v>
      </c>
      <c r="G145" s="92">
        <v>0.76600000000000001</v>
      </c>
      <c r="H145" s="13">
        <v>0.73041257895444167</v>
      </c>
    </row>
    <row r="146" spans="1:8" x14ac:dyDescent="0.15">
      <c r="A146" s="95" t="s">
        <v>24</v>
      </c>
      <c r="B146" s="95" t="s">
        <v>22</v>
      </c>
      <c r="C146" s="95">
        <v>1128</v>
      </c>
      <c r="D146" s="38">
        <v>0.84799999999999998</v>
      </c>
      <c r="E146" s="38">
        <v>0.82699999999999996</v>
      </c>
      <c r="F146" s="38">
        <v>0.84</v>
      </c>
      <c r="G146" s="92">
        <v>0.84</v>
      </c>
      <c r="H146" s="13">
        <v>0.77722897669706181</v>
      </c>
    </row>
    <row r="147" spans="1:8" x14ac:dyDescent="0.15">
      <c r="A147" s="95" t="s">
        <v>25</v>
      </c>
      <c r="B147" s="95" t="s">
        <v>26</v>
      </c>
      <c r="C147" s="95">
        <v>1276</v>
      </c>
      <c r="D147" s="38">
        <v>0.82899999999999996</v>
      </c>
      <c r="E147" s="38">
        <v>0.81899999999999995</v>
      </c>
      <c r="F147" s="38">
        <v>0.79700000000000004</v>
      </c>
      <c r="G147" s="92">
        <v>0.79700000000000004</v>
      </c>
      <c r="H147" s="13">
        <v>0.80922525750111962</v>
      </c>
    </row>
    <row r="148" spans="1:8" x14ac:dyDescent="0.15">
      <c r="A148" s="95" t="s">
        <v>27</v>
      </c>
      <c r="B148" s="95" t="s">
        <v>26</v>
      </c>
      <c r="C148" s="95">
        <v>1104</v>
      </c>
      <c r="D148" s="38">
        <v>0.95899999999999996</v>
      </c>
      <c r="E148" s="38">
        <v>0.95299999999999996</v>
      </c>
      <c r="F148" s="38">
        <v>0.94599999999999995</v>
      </c>
      <c r="G148" s="92">
        <v>0.94499999999999995</v>
      </c>
      <c r="H148" s="13">
        <v>0.87732919254658381</v>
      </c>
    </row>
    <row r="149" spans="1:8" x14ac:dyDescent="0.15">
      <c r="A149" s="118" t="s">
        <v>171</v>
      </c>
      <c r="B149" s="118"/>
      <c r="C149" s="118"/>
      <c r="D149" s="38">
        <f>AVERAGE(D137:D148)</f>
        <v>0.87191666666666678</v>
      </c>
      <c r="E149" s="38">
        <f>AVERAGE(E137:E148)</f>
        <v>0.85858333333333314</v>
      </c>
      <c r="F149" s="38">
        <f>AVERAGE(F137:F148)</f>
        <v>0.82866666666666677</v>
      </c>
      <c r="G149" s="38">
        <f>AVERAGE(G137:G148)</f>
        <v>0.82750000000000012</v>
      </c>
      <c r="H149" s="92">
        <f>AVERAGE(H137:H148)</f>
        <v>0.80400530605941556</v>
      </c>
    </row>
    <row r="153" spans="1:8" x14ac:dyDescent="0.15">
      <c r="A153" s="98" t="s">
        <v>0</v>
      </c>
      <c r="B153" s="118" t="s">
        <v>200</v>
      </c>
      <c r="C153" s="118"/>
      <c r="D153" s="118" t="s">
        <v>201</v>
      </c>
      <c r="E153" s="118"/>
      <c r="F153" s="118" t="s">
        <v>202</v>
      </c>
      <c r="G153" s="118"/>
    </row>
    <row r="154" spans="1:8" x14ac:dyDescent="0.15">
      <c r="A154" s="98"/>
      <c r="B154" s="98" t="s">
        <v>203</v>
      </c>
      <c r="C154" s="98" t="s">
        <v>204</v>
      </c>
      <c r="D154" s="98" t="str">
        <f t="shared" ref="D154:E154" si="38">B154</f>
        <v>area rt</v>
      </c>
      <c r="E154" s="98" t="str">
        <f t="shared" si="38"/>
        <v>delay</v>
      </c>
      <c r="F154" s="98" t="s">
        <v>203</v>
      </c>
      <c r="G154" s="98" t="s">
        <v>204</v>
      </c>
    </row>
    <row r="155" spans="1:8" x14ac:dyDescent="0.15">
      <c r="A155" s="98" t="s">
        <v>7</v>
      </c>
      <c r="B155" s="38">
        <v>0.89600000000000002</v>
      </c>
      <c r="C155" s="98">
        <v>38.5</v>
      </c>
      <c r="D155" s="38">
        <v>0.89300000000000002</v>
      </c>
      <c r="E155" s="98">
        <v>37.799999999999997</v>
      </c>
      <c r="F155" s="38">
        <v>0.873</v>
      </c>
      <c r="G155" s="98">
        <v>36.700000000000003</v>
      </c>
    </row>
    <row r="156" spans="1:8" x14ac:dyDescent="0.15">
      <c r="A156" s="98" t="s">
        <v>9</v>
      </c>
      <c r="B156" s="38">
        <v>0.61</v>
      </c>
      <c r="C156" s="98">
        <v>52.4</v>
      </c>
      <c r="D156" s="38">
        <v>0.59499999999999997</v>
      </c>
      <c r="E156" s="98">
        <v>51.5</v>
      </c>
      <c r="F156" s="38">
        <v>0.59899999999999998</v>
      </c>
      <c r="G156" s="98">
        <v>53.6</v>
      </c>
    </row>
    <row r="157" spans="1:8" x14ac:dyDescent="0.15">
      <c r="A157" s="98" t="s">
        <v>11</v>
      </c>
      <c r="B157" s="38">
        <v>0.72399999999999998</v>
      </c>
      <c r="C157" s="98">
        <v>45.9</v>
      </c>
      <c r="D157" s="38">
        <v>0.66200000000000003</v>
      </c>
      <c r="E157" s="98">
        <v>42.1</v>
      </c>
      <c r="F157" s="38">
        <v>0.64700000000000002</v>
      </c>
      <c r="G157" s="98">
        <v>44.6</v>
      </c>
    </row>
    <row r="158" spans="1:8" x14ac:dyDescent="0.15">
      <c r="A158" s="98" t="s">
        <v>13</v>
      </c>
      <c r="B158" s="38">
        <v>0.97499999999999998</v>
      </c>
      <c r="C158" s="98">
        <v>83.7</v>
      </c>
      <c r="D158" s="38">
        <v>0.96599999999999997</v>
      </c>
      <c r="E158" s="98">
        <v>83.2</v>
      </c>
      <c r="F158" s="38">
        <v>0.93600000000000005</v>
      </c>
      <c r="G158" s="98">
        <v>83.8</v>
      </c>
    </row>
    <row r="159" spans="1:8" x14ac:dyDescent="0.15">
      <c r="A159" s="98" t="s">
        <v>15</v>
      </c>
      <c r="B159" s="38">
        <v>0.98099999999999998</v>
      </c>
      <c r="C159" s="98">
        <v>74.5</v>
      </c>
      <c r="D159" s="38">
        <v>0.97799999999999998</v>
      </c>
      <c r="E159" s="98">
        <v>74.5</v>
      </c>
      <c r="F159" s="38">
        <v>0.94699999999999995</v>
      </c>
      <c r="G159" s="98">
        <v>72.2</v>
      </c>
    </row>
    <row r="160" spans="1:8" x14ac:dyDescent="0.15">
      <c r="A160" s="98" t="s">
        <v>17</v>
      </c>
      <c r="B160" s="38">
        <v>0.94799999999999995</v>
      </c>
      <c r="C160" s="98">
        <v>156.19999999999999</v>
      </c>
      <c r="D160" s="38">
        <v>0.94</v>
      </c>
      <c r="E160" s="98">
        <v>155.30000000000001</v>
      </c>
      <c r="F160" s="38">
        <v>0.874</v>
      </c>
      <c r="G160" s="98">
        <v>156.4</v>
      </c>
    </row>
    <row r="161" spans="1:10" x14ac:dyDescent="0.15">
      <c r="A161" s="98" t="s">
        <v>19</v>
      </c>
      <c r="B161" s="38">
        <v>0.89200000000000002</v>
      </c>
      <c r="C161" s="98">
        <v>49.9</v>
      </c>
      <c r="D161" s="38">
        <v>0.878</v>
      </c>
      <c r="E161" s="98">
        <v>48.1</v>
      </c>
      <c r="F161" s="38">
        <v>0.75700000000000001</v>
      </c>
      <c r="G161" s="98">
        <v>42.5</v>
      </c>
    </row>
    <row r="162" spans="1:10" x14ac:dyDescent="0.15">
      <c r="A162" s="98" t="s">
        <v>21</v>
      </c>
      <c r="B162" s="38">
        <v>0.97199999999999998</v>
      </c>
      <c r="C162" s="98">
        <v>29.7</v>
      </c>
      <c r="D162" s="38">
        <v>0.97</v>
      </c>
      <c r="E162" s="98">
        <v>29.9</v>
      </c>
      <c r="F162" s="38">
        <v>0.96099999999999997</v>
      </c>
      <c r="G162" s="98">
        <v>27.9</v>
      </c>
    </row>
    <row r="163" spans="1:10" x14ac:dyDescent="0.15">
      <c r="A163" s="98" t="s">
        <v>23</v>
      </c>
      <c r="B163" s="38">
        <v>0.82899999999999996</v>
      </c>
      <c r="C163" s="98">
        <v>57.3</v>
      </c>
      <c r="D163" s="38">
        <v>0.82199999999999995</v>
      </c>
      <c r="E163" s="98">
        <v>58.4</v>
      </c>
      <c r="F163" s="38">
        <v>0.76700000000000002</v>
      </c>
      <c r="G163" s="98">
        <v>43.4</v>
      </c>
    </row>
    <row r="164" spans="1:10" x14ac:dyDescent="0.15">
      <c r="A164" s="98" t="s">
        <v>24</v>
      </c>
      <c r="B164" s="38">
        <v>0.84799999999999998</v>
      </c>
      <c r="C164" s="98">
        <v>22.5</v>
      </c>
      <c r="D164" s="38">
        <v>0.82699999999999996</v>
      </c>
      <c r="E164" s="98">
        <v>22.5</v>
      </c>
      <c r="F164" s="38">
        <v>0.84</v>
      </c>
      <c r="G164" s="98">
        <v>23.4</v>
      </c>
    </row>
    <row r="165" spans="1:10" x14ac:dyDescent="0.15">
      <c r="A165" s="98" t="s">
        <v>25</v>
      </c>
      <c r="B165" s="38">
        <v>0.82899999999999996</v>
      </c>
      <c r="C165" s="98">
        <v>62.8</v>
      </c>
      <c r="D165" s="38">
        <v>0.81899999999999995</v>
      </c>
      <c r="E165" s="98">
        <v>62.6</v>
      </c>
      <c r="F165" s="38">
        <v>0.79700000000000004</v>
      </c>
      <c r="G165" s="98">
        <v>61</v>
      </c>
    </row>
    <row r="166" spans="1:10" x14ac:dyDescent="0.15">
      <c r="A166" s="98" t="s">
        <v>27</v>
      </c>
      <c r="B166" s="38">
        <v>0.95899999999999996</v>
      </c>
      <c r="C166" s="98">
        <v>65.2</v>
      </c>
      <c r="D166" s="38">
        <v>0.95299999999999996</v>
      </c>
      <c r="E166" s="98">
        <v>62.4</v>
      </c>
      <c r="F166" s="38">
        <v>0.94599999999999995</v>
      </c>
      <c r="G166" s="98">
        <v>68.3</v>
      </c>
    </row>
    <row r="167" spans="1:10" x14ac:dyDescent="0.15">
      <c r="A167" s="98" t="s">
        <v>199</v>
      </c>
      <c r="B167" s="38">
        <f>AVERAGE(B155:B166)</f>
        <v>0.87191666666666678</v>
      </c>
      <c r="C167" s="38">
        <f t="shared" ref="C167:G167" si="39">AVERAGE(C155:C166)</f>
        <v>61.54999999999999</v>
      </c>
      <c r="D167" s="38">
        <f t="shared" si="39"/>
        <v>0.85858333333333314</v>
      </c>
      <c r="E167" s="38">
        <f t="shared" si="39"/>
        <v>60.69166666666667</v>
      </c>
      <c r="F167" s="38">
        <f t="shared" si="39"/>
        <v>0.82866666666666677</v>
      </c>
      <c r="G167" s="38">
        <f t="shared" si="39"/>
        <v>59.48333333333332</v>
      </c>
    </row>
    <row r="170" spans="1:10" x14ac:dyDescent="0.15">
      <c r="A170" s="108" t="s">
        <v>0</v>
      </c>
      <c r="B170" s="118" t="s">
        <v>228</v>
      </c>
      <c r="C170" s="118"/>
      <c r="D170" s="118" t="s">
        <v>231</v>
      </c>
      <c r="E170" s="118"/>
      <c r="F170" s="118"/>
      <c r="G170" s="118" t="s">
        <v>246</v>
      </c>
      <c r="H170" s="118"/>
      <c r="I170" s="49"/>
    </row>
    <row r="171" spans="1:10" x14ac:dyDescent="0.15">
      <c r="A171" s="108"/>
      <c r="B171" s="108" t="s">
        <v>229</v>
      </c>
      <c r="C171" s="108" t="s">
        <v>230</v>
      </c>
      <c r="D171" s="108" t="s">
        <v>232</v>
      </c>
      <c r="E171" s="108" t="s">
        <v>229</v>
      </c>
      <c r="F171" s="108" t="s">
        <v>230</v>
      </c>
      <c r="G171" s="108" t="s">
        <v>169</v>
      </c>
      <c r="H171" s="108" t="s">
        <v>230</v>
      </c>
    </row>
    <row r="172" spans="1:10" x14ac:dyDescent="0.15">
      <c r="A172" s="108" t="s">
        <v>7</v>
      </c>
      <c r="B172" s="38">
        <v>0.89600000000000002</v>
      </c>
      <c r="C172" s="38">
        <v>0.873</v>
      </c>
      <c r="D172" s="108">
        <v>40.4</v>
      </c>
      <c r="E172" s="108">
        <v>38.5</v>
      </c>
      <c r="F172" s="108">
        <v>36.700000000000003</v>
      </c>
      <c r="G172" s="38">
        <f>E172/D172</f>
        <v>0.95297029702970304</v>
      </c>
      <c r="H172" s="38">
        <f>F172/D172</f>
        <v>0.90841584158415856</v>
      </c>
      <c r="I172" s="40">
        <f>B172-C172</f>
        <v>2.300000000000002E-2</v>
      </c>
      <c r="J172" s="40">
        <f>G172-H172</f>
        <v>4.4554455445544483E-2</v>
      </c>
    </row>
    <row r="173" spans="1:10" x14ac:dyDescent="0.15">
      <c r="A173" s="108" t="s">
        <v>9</v>
      </c>
      <c r="B173" s="38">
        <v>0.61</v>
      </c>
      <c r="C173" s="38">
        <v>0.59899999999999998</v>
      </c>
      <c r="D173" s="108">
        <v>60.6</v>
      </c>
      <c r="E173" s="108">
        <v>52.4</v>
      </c>
      <c r="F173" s="108">
        <v>53.6</v>
      </c>
      <c r="G173" s="38">
        <f t="shared" ref="G173:G183" si="40">E173/D173</f>
        <v>0.8646864686468646</v>
      </c>
      <c r="H173" s="38">
        <f t="shared" ref="H173:H183" si="41">F173/D173</f>
        <v>0.88448844884488453</v>
      </c>
      <c r="I173" s="40">
        <f t="shared" ref="I173:I184" si="42">B173-C173</f>
        <v>1.100000000000001E-2</v>
      </c>
      <c r="J173" s="40">
        <f t="shared" ref="J173:J183" si="43">G173-H173</f>
        <v>-1.9801980198019931E-2</v>
      </c>
    </row>
    <row r="174" spans="1:10" x14ac:dyDescent="0.15">
      <c r="A174" s="108" t="s">
        <v>11</v>
      </c>
      <c r="B174" s="38">
        <v>0.72399999999999998</v>
      </c>
      <c r="C174" s="38">
        <v>0.64700000000000002</v>
      </c>
      <c r="D174" s="108">
        <v>67.3</v>
      </c>
      <c r="E174" s="108">
        <v>45.9</v>
      </c>
      <c r="F174" s="108">
        <v>44.6</v>
      </c>
      <c r="G174" s="38">
        <f t="shared" si="40"/>
        <v>0.68202080237741458</v>
      </c>
      <c r="H174" s="38">
        <f t="shared" si="41"/>
        <v>0.6627043090638931</v>
      </c>
      <c r="I174" s="40">
        <f t="shared" si="42"/>
        <v>7.6999999999999957E-2</v>
      </c>
      <c r="J174" s="40">
        <f t="shared" si="43"/>
        <v>1.9316493313521477E-2</v>
      </c>
    </row>
    <row r="175" spans="1:10" x14ac:dyDescent="0.15">
      <c r="A175" s="108" t="s">
        <v>13</v>
      </c>
      <c r="B175" s="38">
        <v>0.97499999999999998</v>
      </c>
      <c r="C175" s="38">
        <v>0.93600000000000005</v>
      </c>
      <c r="D175" s="108">
        <v>84.5</v>
      </c>
      <c r="E175" s="108">
        <v>83.7</v>
      </c>
      <c r="F175" s="108">
        <v>83.8</v>
      </c>
      <c r="G175" s="38">
        <f t="shared" si="40"/>
        <v>0.99053254437869831</v>
      </c>
      <c r="H175" s="38">
        <f t="shared" si="41"/>
        <v>0.99171597633136088</v>
      </c>
      <c r="I175" s="40">
        <f t="shared" si="42"/>
        <v>3.8999999999999924E-2</v>
      </c>
      <c r="J175" s="40">
        <f t="shared" si="43"/>
        <v>-1.1834319526625725E-3</v>
      </c>
    </row>
    <row r="176" spans="1:10" x14ac:dyDescent="0.15">
      <c r="A176" s="108" t="s">
        <v>15</v>
      </c>
      <c r="B176" s="38">
        <v>0.98099999999999998</v>
      </c>
      <c r="C176" s="38">
        <v>0.94699999999999995</v>
      </c>
      <c r="D176" s="108">
        <v>75.3</v>
      </c>
      <c r="E176" s="108">
        <v>74.5</v>
      </c>
      <c r="F176" s="108">
        <v>72.2</v>
      </c>
      <c r="G176" s="38">
        <f t="shared" si="40"/>
        <v>0.98937583001328022</v>
      </c>
      <c r="H176" s="38">
        <f t="shared" si="41"/>
        <v>0.95883134130146086</v>
      </c>
      <c r="I176" s="40">
        <f t="shared" si="42"/>
        <v>3.400000000000003E-2</v>
      </c>
      <c r="J176" s="40">
        <f t="shared" si="43"/>
        <v>3.0544488711819362E-2</v>
      </c>
    </row>
    <row r="177" spans="1:11" x14ac:dyDescent="0.15">
      <c r="A177" s="108" t="s">
        <v>17</v>
      </c>
      <c r="B177" s="38">
        <v>0.94799999999999995</v>
      </c>
      <c r="C177" s="38">
        <v>0.874</v>
      </c>
      <c r="D177" s="108">
        <v>159.80000000000001</v>
      </c>
      <c r="E177" s="108">
        <v>156.19999999999999</v>
      </c>
      <c r="F177" s="108">
        <v>156.4</v>
      </c>
      <c r="G177" s="38">
        <f t="shared" si="40"/>
        <v>0.9774718397997495</v>
      </c>
      <c r="H177" s="38">
        <f t="shared" si="41"/>
        <v>0.97872340425531912</v>
      </c>
      <c r="I177" s="40">
        <f t="shared" si="42"/>
        <v>7.3999999999999955E-2</v>
      </c>
      <c r="J177" s="40">
        <f t="shared" si="43"/>
        <v>-1.2515644555696204E-3</v>
      </c>
    </row>
    <row r="178" spans="1:11" x14ac:dyDescent="0.15">
      <c r="A178" s="108" t="s">
        <v>19</v>
      </c>
      <c r="B178" s="38">
        <v>0.89200000000000002</v>
      </c>
      <c r="C178" s="38">
        <v>0.75700000000000001</v>
      </c>
      <c r="D178" s="108">
        <v>51.5</v>
      </c>
      <c r="E178" s="108">
        <v>49.9</v>
      </c>
      <c r="F178" s="108">
        <v>42.5</v>
      </c>
      <c r="G178" s="38">
        <f t="shared" si="40"/>
        <v>0.96893203883495138</v>
      </c>
      <c r="H178" s="38">
        <f t="shared" si="41"/>
        <v>0.82524271844660191</v>
      </c>
      <c r="I178" s="40">
        <f t="shared" si="42"/>
        <v>0.13500000000000001</v>
      </c>
      <c r="J178" s="40">
        <f t="shared" si="43"/>
        <v>0.14368932038834947</v>
      </c>
    </row>
    <row r="179" spans="1:11" x14ac:dyDescent="0.15">
      <c r="A179" s="108" t="s">
        <v>21</v>
      </c>
      <c r="B179" s="38">
        <v>0.97199999999999998</v>
      </c>
      <c r="C179" s="38">
        <v>0.96099999999999997</v>
      </c>
      <c r="D179" s="108">
        <v>42.8</v>
      </c>
      <c r="E179" s="108">
        <v>29.7</v>
      </c>
      <c r="F179" s="108">
        <v>27.9</v>
      </c>
      <c r="G179" s="38">
        <f t="shared" si="40"/>
        <v>0.69392523364485981</v>
      </c>
      <c r="H179" s="38">
        <f t="shared" si="41"/>
        <v>0.65186915887850472</v>
      </c>
      <c r="I179" s="40">
        <f t="shared" si="42"/>
        <v>1.100000000000001E-2</v>
      </c>
      <c r="J179" s="40">
        <f t="shared" si="43"/>
        <v>4.2056074766355089E-2</v>
      </c>
    </row>
    <row r="180" spans="1:11" x14ac:dyDescent="0.15">
      <c r="A180" s="108" t="s">
        <v>23</v>
      </c>
      <c r="B180" s="38">
        <v>0.82899999999999996</v>
      </c>
      <c r="C180" s="38">
        <v>0.86199999999999999</v>
      </c>
      <c r="D180" s="108">
        <v>45.8</v>
      </c>
      <c r="E180" s="108">
        <v>43.982140000000001</v>
      </c>
      <c r="F180" s="108">
        <v>43.4</v>
      </c>
      <c r="G180" s="38">
        <f t="shared" si="40"/>
        <v>0.96030873362445424</v>
      </c>
      <c r="H180" s="38">
        <f t="shared" si="41"/>
        <v>0.94759825327510916</v>
      </c>
      <c r="I180" s="40">
        <f t="shared" si="42"/>
        <v>-3.3000000000000029E-2</v>
      </c>
      <c r="J180" s="40">
        <f t="shared" si="43"/>
        <v>1.2710480349345077E-2</v>
      </c>
    </row>
    <row r="181" spans="1:11" x14ac:dyDescent="0.15">
      <c r="A181" s="108" t="s">
        <v>24</v>
      </c>
      <c r="B181" s="38">
        <v>0.84799999999999998</v>
      </c>
      <c r="C181" s="38">
        <v>0.84</v>
      </c>
      <c r="D181" s="108">
        <v>27</v>
      </c>
      <c r="E181" s="108">
        <v>22.5</v>
      </c>
      <c r="F181" s="108">
        <v>23.4</v>
      </c>
      <c r="G181" s="38">
        <f t="shared" si="40"/>
        <v>0.83333333333333337</v>
      </c>
      <c r="H181" s="38">
        <f t="shared" si="41"/>
        <v>0.86666666666666659</v>
      </c>
      <c r="I181" s="40">
        <f t="shared" si="42"/>
        <v>8.0000000000000071E-3</v>
      </c>
      <c r="J181" s="40">
        <f t="shared" si="43"/>
        <v>-3.3333333333333215E-2</v>
      </c>
    </row>
    <row r="182" spans="1:11" x14ac:dyDescent="0.15">
      <c r="A182" s="108" t="s">
        <v>25</v>
      </c>
      <c r="B182" s="38">
        <v>0.82899999999999996</v>
      </c>
      <c r="C182" s="38">
        <v>0.79700000000000004</v>
      </c>
      <c r="D182" s="108">
        <v>67.900000000000006</v>
      </c>
      <c r="E182" s="108">
        <v>62.8</v>
      </c>
      <c r="F182" s="108">
        <v>61</v>
      </c>
      <c r="G182" s="38">
        <f t="shared" si="40"/>
        <v>0.92488954344624441</v>
      </c>
      <c r="H182" s="38">
        <f t="shared" si="41"/>
        <v>0.89837997054491892</v>
      </c>
      <c r="I182" s="40">
        <f t="shared" si="42"/>
        <v>3.1999999999999917E-2</v>
      </c>
      <c r="J182" s="40">
        <f t="shared" si="43"/>
        <v>2.6509572901325495E-2</v>
      </c>
    </row>
    <row r="183" spans="1:11" x14ac:dyDescent="0.15">
      <c r="A183" s="108" t="s">
        <v>27</v>
      </c>
      <c r="B183" s="38">
        <v>0.95899999999999996</v>
      </c>
      <c r="C183" s="38">
        <v>0.94599999999999995</v>
      </c>
      <c r="D183" s="108">
        <v>69.599999999999994</v>
      </c>
      <c r="E183" s="108">
        <v>65.2</v>
      </c>
      <c r="F183" s="108">
        <v>68.3</v>
      </c>
      <c r="G183" s="38">
        <f t="shared" si="40"/>
        <v>0.93678160919540243</v>
      </c>
      <c r="H183" s="38">
        <f t="shared" si="41"/>
        <v>0.98132183908045978</v>
      </c>
      <c r="I183" s="40">
        <f t="shared" si="42"/>
        <v>1.3000000000000012E-2</v>
      </c>
      <c r="J183" s="40">
        <f t="shared" si="43"/>
        <v>-4.4540229885057347E-2</v>
      </c>
    </row>
    <row r="184" spans="1:11" x14ac:dyDescent="0.15">
      <c r="A184" s="108" t="s">
        <v>199</v>
      </c>
      <c r="B184" s="38">
        <f>AVERAGE(B172:B183)</f>
        <v>0.87191666666666678</v>
      </c>
      <c r="C184" s="38">
        <f t="shared" ref="C184:H184" si="44">AVERAGE(C172:C183)</f>
        <v>0.83658333333333335</v>
      </c>
      <c r="D184" s="38">
        <f t="shared" si="44"/>
        <v>66.041666666666671</v>
      </c>
      <c r="E184" s="38">
        <f t="shared" si="44"/>
        <v>60.440178333333328</v>
      </c>
      <c r="F184" s="38">
        <f t="shared" si="44"/>
        <v>59.48333333333332</v>
      </c>
      <c r="G184" s="38">
        <f t="shared" si="44"/>
        <v>0.89793568952707969</v>
      </c>
      <c r="H184" s="38">
        <f t="shared" si="44"/>
        <v>0.87966316068944483</v>
      </c>
      <c r="I184" s="40">
        <f t="shared" si="42"/>
        <v>3.5333333333333439E-2</v>
      </c>
      <c r="J184" s="40">
        <f>G184-H184</f>
        <v>1.827252883763486E-2</v>
      </c>
    </row>
    <row r="189" spans="1:11" x14ac:dyDescent="0.15">
      <c r="A189" s="109" t="s">
        <v>0</v>
      </c>
      <c r="B189" s="118" t="s">
        <v>250</v>
      </c>
      <c r="C189" s="118"/>
      <c r="D189" s="118" t="s">
        <v>251</v>
      </c>
      <c r="E189" s="118"/>
      <c r="F189" s="118" t="s">
        <v>247</v>
      </c>
      <c r="G189" s="118"/>
      <c r="H189" s="118" t="s">
        <v>252</v>
      </c>
      <c r="I189" s="118"/>
    </row>
    <row r="190" spans="1:11" x14ac:dyDescent="0.15">
      <c r="A190" s="109"/>
      <c r="B190" s="109" t="s">
        <v>248</v>
      </c>
      <c r="C190" s="109" t="s">
        <v>249</v>
      </c>
      <c r="D190" s="109" t="s">
        <v>248</v>
      </c>
      <c r="E190" s="109" t="s">
        <v>249</v>
      </c>
      <c r="F190" s="109" t="s">
        <v>248</v>
      </c>
      <c r="G190" s="109" t="s">
        <v>249</v>
      </c>
      <c r="H190" s="109" t="s">
        <v>248</v>
      </c>
      <c r="I190" s="109" t="s">
        <v>249</v>
      </c>
      <c r="J190" s="32" t="s">
        <v>253</v>
      </c>
      <c r="K190" s="32" t="s">
        <v>254</v>
      </c>
    </row>
    <row r="191" spans="1:11" ht="14.25" x14ac:dyDescent="0.2">
      <c r="A191" s="109" t="s">
        <v>7</v>
      </c>
      <c r="B191" s="115">
        <v>0.90431053938162942</v>
      </c>
      <c r="C191" s="116">
        <v>0.88738433762130442</v>
      </c>
      <c r="D191" s="115">
        <v>0.89053183877891728</v>
      </c>
      <c r="E191" s="116">
        <v>0.89005485332697343</v>
      </c>
      <c r="F191" s="113">
        <v>38.057142857142857</v>
      </c>
      <c r="G191" s="113">
        <v>37.957142857142856</v>
      </c>
      <c r="H191" s="38">
        <f>F191/J191</f>
        <v>0.942008486562942</v>
      </c>
      <c r="I191" s="5">
        <f>G191/J191</f>
        <v>0.93953323903818953</v>
      </c>
      <c r="J191" s="109">
        <v>40.4</v>
      </c>
      <c r="K191" s="114">
        <v>633</v>
      </c>
    </row>
    <row r="192" spans="1:11" ht="14.25" x14ac:dyDescent="0.2">
      <c r="A192" s="109" t="s">
        <v>9</v>
      </c>
      <c r="B192" s="115">
        <v>0.83022774327122151</v>
      </c>
      <c r="C192" s="115">
        <v>0.85544889892715981</v>
      </c>
      <c r="D192" s="115">
        <v>0.53645466083768156</v>
      </c>
      <c r="E192" s="115">
        <v>0.56423635594415456</v>
      </c>
      <c r="F192" s="113">
        <v>41.528571428571425</v>
      </c>
      <c r="G192" s="113">
        <v>45.542857142857144</v>
      </c>
      <c r="H192" s="38">
        <f t="shared" ref="H192:H202" si="45">F192/J192</f>
        <v>0.68528995756718525</v>
      </c>
      <c r="I192" s="38">
        <f t="shared" ref="I192:I202" si="46">G192/J192</f>
        <v>0.75153229608675154</v>
      </c>
      <c r="J192" s="109">
        <v>60.6</v>
      </c>
      <c r="K192" s="114">
        <v>759</v>
      </c>
    </row>
    <row r="193" spans="1:12" ht="14.25" x14ac:dyDescent="0.2">
      <c r="A193" s="109" t="s">
        <v>11</v>
      </c>
      <c r="B193" s="115">
        <v>0.79703126644909994</v>
      </c>
      <c r="C193" s="116">
        <v>0.7529213601431729</v>
      </c>
      <c r="D193" s="115">
        <v>0.63498704921299065</v>
      </c>
      <c r="E193" s="116">
        <v>0.61197449691173544</v>
      </c>
      <c r="F193" s="113">
        <v>42.214285714285715</v>
      </c>
      <c r="G193" s="113">
        <v>41.81428571428571</v>
      </c>
      <c r="H193" s="38">
        <f t="shared" si="45"/>
        <v>0.6272553597962216</v>
      </c>
      <c r="I193" s="5">
        <f t="shared" si="46"/>
        <v>0.62131182339206104</v>
      </c>
      <c r="J193" s="109">
        <v>67.3</v>
      </c>
      <c r="K193" s="114">
        <v>1357</v>
      </c>
    </row>
    <row r="194" spans="1:12" ht="14.25" x14ac:dyDescent="0.2">
      <c r="A194" s="109" t="s">
        <v>13</v>
      </c>
      <c r="B194" s="115">
        <v>0.978494623655914</v>
      </c>
      <c r="C194" s="116">
        <v>0.88948626045400236</v>
      </c>
      <c r="D194" s="115">
        <v>0.98858911985846976</v>
      </c>
      <c r="E194" s="116">
        <v>0.98752764263600179</v>
      </c>
      <c r="F194" s="113">
        <v>78.814285714285703</v>
      </c>
      <c r="G194" s="113">
        <v>71.228571428571428</v>
      </c>
      <c r="H194" s="38">
        <f t="shared" si="45"/>
        <v>0.932713440405748</v>
      </c>
      <c r="I194" s="5">
        <f t="shared" si="46"/>
        <v>0.84294167371090445</v>
      </c>
      <c r="J194" s="109">
        <v>84.5</v>
      </c>
      <c r="K194" s="114">
        <v>1674</v>
      </c>
    </row>
    <row r="195" spans="1:12" ht="14.25" x14ac:dyDescent="0.2">
      <c r="A195" s="109" t="s">
        <v>15</v>
      </c>
      <c r="B195" s="115">
        <v>0.98159865327683293</v>
      </c>
      <c r="C195" s="116">
        <v>0.88407732048528476</v>
      </c>
      <c r="D195" s="115">
        <v>0.93820488721804518</v>
      </c>
      <c r="E195" s="115">
        <v>0.95159774436090228</v>
      </c>
      <c r="F195" s="113">
        <v>49.771428571428565</v>
      </c>
      <c r="G195" s="113">
        <v>49.614285714285707</v>
      </c>
      <c r="H195" s="38">
        <f t="shared" si="45"/>
        <v>0.66097514703092386</v>
      </c>
      <c r="I195" s="5">
        <f t="shared" si="46"/>
        <v>0.65888825649781813</v>
      </c>
      <c r="J195" s="109">
        <v>75.3</v>
      </c>
      <c r="K195" s="114">
        <v>2461</v>
      </c>
    </row>
    <row r="196" spans="1:12" ht="14.25" x14ac:dyDescent="0.2">
      <c r="A196" s="109" t="s">
        <v>17</v>
      </c>
      <c r="B196" s="115">
        <v>0.97178683385579934</v>
      </c>
      <c r="C196" s="116">
        <v>0.90746753246753242</v>
      </c>
      <c r="D196" s="115">
        <v>0.91083725987676689</v>
      </c>
      <c r="E196" s="116">
        <v>0.8667736757624398</v>
      </c>
      <c r="F196" s="113">
        <v>117.21428571428569</v>
      </c>
      <c r="G196" s="113">
        <v>116.32857142857145</v>
      </c>
      <c r="H196" s="38">
        <f t="shared" si="45"/>
        <v>0.73350616842481653</v>
      </c>
      <c r="I196" s="5">
        <f t="shared" si="46"/>
        <v>0.72796352583586632</v>
      </c>
      <c r="J196" s="109">
        <v>159.80000000000001</v>
      </c>
      <c r="K196" s="114">
        <v>2552</v>
      </c>
    </row>
    <row r="197" spans="1:12" ht="14.25" x14ac:dyDescent="0.2">
      <c r="A197" s="109" t="s">
        <v>19</v>
      </c>
      <c r="B197" s="115">
        <v>0.87487161166435945</v>
      </c>
      <c r="C197" s="116">
        <v>0.67355870137989549</v>
      </c>
      <c r="D197" s="115">
        <v>0.75771637122002089</v>
      </c>
      <c r="E197" s="116">
        <v>0.71345151199165802</v>
      </c>
      <c r="F197" s="113">
        <v>34.24285714285714</v>
      </c>
      <c r="G197" s="113">
        <v>34.200000000000003</v>
      </c>
      <c r="H197" s="38">
        <f t="shared" si="45"/>
        <v>0.66490984743411918</v>
      </c>
      <c r="I197" s="5">
        <f t="shared" si="46"/>
        <v>0.66407766990291273</v>
      </c>
      <c r="J197" s="109">
        <v>51.5</v>
      </c>
      <c r="K197" s="114">
        <v>3199</v>
      </c>
    </row>
    <row r="198" spans="1:12" ht="14.25" x14ac:dyDescent="0.2">
      <c r="A198" s="109" t="s">
        <v>21</v>
      </c>
      <c r="B198" s="115">
        <v>0.97206114918292041</v>
      </c>
      <c r="C198" s="116">
        <v>0.95703742751713228</v>
      </c>
      <c r="D198" s="115">
        <v>0.87326855488939426</v>
      </c>
      <c r="E198" s="117">
        <v>0.87285507545999585</v>
      </c>
      <c r="F198" s="113">
        <v>31.37142857142857</v>
      </c>
      <c r="G198" s="113">
        <v>31.128571428571426</v>
      </c>
      <c r="H198" s="38">
        <f t="shared" si="45"/>
        <v>0.73297730307076103</v>
      </c>
      <c r="I198" s="5">
        <f t="shared" si="46"/>
        <v>0.72730307076101464</v>
      </c>
      <c r="J198" s="109">
        <v>42.8</v>
      </c>
      <c r="K198" s="114">
        <v>542</v>
      </c>
    </row>
    <row r="199" spans="1:12" ht="14.25" x14ac:dyDescent="0.2">
      <c r="A199" s="109" t="s">
        <v>23</v>
      </c>
      <c r="B199" s="115">
        <v>0.9127266564988985</v>
      </c>
      <c r="C199" s="116">
        <v>0.90103372309778007</v>
      </c>
      <c r="D199" s="115">
        <v>0.73834162074989929</v>
      </c>
      <c r="E199" s="116">
        <v>0.73041257895444167</v>
      </c>
      <c r="F199" s="113">
        <v>38.057142857142857</v>
      </c>
      <c r="G199" s="113">
        <v>39</v>
      </c>
      <c r="H199" s="38">
        <f t="shared" si="45"/>
        <v>0.83094198378041173</v>
      </c>
      <c r="I199" s="38">
        <f t="shared" si="46"/>
        <v>0.85152838427947608</v>
      </c>
      <c r="J199" s="109">
        <v>45.8</v>
      </c>
      <c r="K199" s="114">
        <v>843</v>
      </c>
    </row>
    <row r="200" spans="1:12" ht="14.25" x14ac:dyDescent="0.2">
      <c r="A200" s="109" t="s">
        <v>24</v>
      </c>
      <c r="B200" s="115">
        <v>0.88527088818068445</v>
      </c>
      <c r="C200" s="116">
        <v>0.8437023694055702</v>
      </c>
      <c r="D200" s="115">
        <v>0.79419959473150969</v>
      </c>
      <c r="E200" s="116">
        <v>0.77722897669706181</v>
      </c>
      <c r="F200" s="113">
        <v>20.328571428571429</v>
      </c>
      <c r="G200" s="113">
        <v>21.814285714285713</v>
      </c>
      <c r="H200" s="38">
        <f t="shared" si="45"/>
        <v>0.75291005291005297</v>
      </c>
      <c r="I200" s="38">
        <f t="shared" si="46"/>
        <v>0.80793650793650784</v>
      </c>
      <c r="J200" s="109">
        <v>27</v>
      </c>
      <c r="K200" s="114">
        <v>1031</v>
      </c>
    </row>
    <row r="201" spans="1:12" ht="14.25" x14ac:dyDescent="0.2">
      <c r="A201" s="109" t="s">
        <v>25</v>
      </c>
      <c r="B201" s="115">
        <v>0.98247151621384754</v>
      </c>
      <c r="C201" s="116">
        <v>0.97063978965819464</v>
      </c>
      <c r="D201" s="115">
        <v>0.80586654724585749</v>
      </c>
      <c r="E201" s="115">
        <v>0.80922525750111962</v>
      </c>
      <c r="F201" s="113">
        <v>56.285714285714292</v>
      </c>
      <c r="G201" s="113">
        <v>56.085714285714289</v>
      </c>
      <c r="H201" s="38">
        <f t="shared" si="45"/>
        <v>0.82895013675573326</v>
      </c>
      <c r="I201" s="5">
        <f t="shared" si="46"/>
        <v>0.82600462865558588</v>
      </c>
      <c r="J201" s="109">
        <v>67.900000000000006</v>
      </c>
      <c r="K201" s="114">
        <v>978</v>
      </c>
    </row>
    <row r="202" spans="1:12" ht="14.25" x14ac:dyDescent="0.2">
      <c r="A202" s="109" t="s">
        <v>27</v>
      </c>
      <c r="B202" s="115">
        <v>0.97491496598639449</v>
      </c>
      <c r="C202" s="116">
        <v>0.93339002267573701</v>
      </c>
      <c r="D202" s="115">
        <v>0.8762939958592133</v>
      </c>
      <c r="E202" s="115">
        <v>0.87784679089026907</v>
      </c>
      <c r="F202" s="113">
        <v>53.828571428571422</v>
      </c>
      <c r="G202" s="113">
        <v>53.442857142857136</v>
      </c>
      <c r="H202" s="38">
        <f t="shared" si="45"/>
        <v>0.77339901477832507</v>
      </c>
      <c r="I202" s="5">
        <f t="shared" si="46"/>
        <v>0.76785714285714279</v>
      </c>
      <c r="J202" s="109">
        <v>69.599999999999994</v>
      </c>
      <c r="K202" s="114">
        <v>1008</v>
      </c>
    </row>
    <row r="203" spans="1:12" x14ac:dyDescent="0.15">
      <c r="A203" s="109" t="s">
        <v>199</v>
      </c>
      <c r="B203" s="38">
        <f>AVERAGE(B191:B202)</f>
        <v>0.92214720396813343</v>
      </c>
      <c r="C203" s="5">
        <f t="shared" ref="C203:I203" si="47">AVERAGE(C191:C202)</f>
        <v>0.87134564531939718</v>
      </c>
      <c r="D203" s="38">
        <f t="shared" si="47"/>
        <v>0.81210762503989731</v>
      </c>
      <c r="E203" s="5">
        <f t="shared" si="47"/>
        <v>0.8044320800363961</v>
      </c>
      <c r="F203" s="52"/>
      <c r="G203" s="52"/>
      <c r="H203" s="38">
        <f t="shared" si="47"/>
        <v>0.7638197415431035</v>
      </c>
      <c r="I203" s="38">
        <f t="shared" si="47"/>
        <v>0.76557318491285253</v>
      </c>
    </row>
    <row r="204" spans="1:12" x14ac:dyDescent="0.15">
      <c r="C204" s="40">
        <f>B203-C203</f>
        <v>5.0801558648736256E-2</v>
      </c>
      <c r="E204" s="40">
        <f>D203-E203</f>
        <v>7.6755450035012052E-3</v>
      </c>
      <c r="I204" s="40">
        <f>H203-I203</f>
        <v>-1.7534433697490304E-3</v>
      </c>
    </row>
    <row r="208" spans="1:12" ht="14.25" x14ac:dyDescent="0.2">
      <c r="A208" s="110"/>
      <c r="B208" s="110"/>
      <c r="C208" s="110"/>
      <c r="D208" s="110"/>
      <c r="E208" s="110"/>
      <c r="F208" s="110"/>
      <c r="G208" s="110"/>
      <c r="H208" s="110"/>
      <c r="I208" s="110"/>
      <c r="J208" s="110"/>
      <c r="K208" s="110"/>
      <c r="L208" s="110"/>
    </row>
    <row r="209" spans="1:12" ht="14.25" x14ac:dyDescent="0.2">
      <c r="A209" s="111"/>
      <c r="B209" s="111"/>
      <c r="C209" s="111"/>
      <c r="D209" s="111"/>
      <c r="E209" s="111"/>
      <c r="F209" s="111"/>
      <c r="G209" s="111"/>
      <c r="H209" s="111"/>
      <c r="I209" s="111"/>
      <c r="J209" s="111"/>
      <c r="K209" s="111"/>
      <c r="L209" s="111"/>
    </row>
    <row r="210" spans="1:12" ht="14.25" x14ac:dyDescent="0.2">
      <c r="A210" s="112"/>
      <c r="B210" s="112"/>
      <c r="C210" s="112"/>
      <c r="D210" s="112"/>
      <c r="E210" s="112"/>
      <c r="F210" s="112"/>
      <c r="G210" s="112"/>
      <c r="H210" s="112"/>
      <c r="I210" s="112"/>
      <c r="J210" s="112"/>
      <c r="K210" s="112"/>
      <c r="L210" s="112"/>
    </row>
    <row r="211" spans="1:12" ht="14.25" x14ac:dyDescent="0.2">
      <c r="A211" s="114"/>
      <c r="B211" s="114"/>
      <c r="C211" s="114"/>
      <c r="D211" s="114"/>
      <c r="E211" s="114"/>
      <c r="F211" s="114"/>
      <c r="G211" s="114"/>
      <c r="H211" s="114"/>
      <c r="I211" s="114"/>
      <c r="J211" s="114"/>
      <c r="K211" s="114"/>
      <c r="L211" s="114"/>
    </row>
  </sheetData>
  <mergeCells count="14">
    <mergeCell ref="B189:C189"/>
    <mergeCell ref="D189:E189"/>
    <mergeCell ref="F189:G189"/>
    <mergeCell ref="H189:I189"/>
    <mergeCell ref="B170:C170"/>
    <mergeCell ref="D170:F170"/>
    <mergeCell ref="G170:H170"/>
    <mergeCell ref="A149:C149"/>
    <mergeCell ref="P65:R65"/>
    <mergeCell ref="S58:U58"/>
    <mergeCell ref="D135:H135"/>
    <mergeCell ref="B153:C153"/>
    <mergeCell ref="D153:E153"/>
    <mergeCell ref="F153:G15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原方法数据</vt:lpstr>
      <vt:lpstr>Sheet2</vt:lpstr>
      <vt:lpstr>Sheet1</vt:lpstr>
      <vt:lpstr>Path_1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2019-04-15T15:02:19Z</dcterms:modified>
</cp:coreProperties>
</file>