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19" i="1"/>
  <c r="D30" i="1"/>
  <c r="D29" i="1"/>
  <c r="D25" i="1"/>
  <c r="D26" i="1"/>
  <c r="D28" i="1"/>
  <c r="D27" i="1"/>
  <c r="D19" i="1"/>
  <c r="D24" i="1"/>
  <c r="D23" i="1"/>
  <c r="D22" i="1"/>
  <c r="D21" i="1"/>
  <c r="K30" i="1" l="1"/>
  <c r="J30" i="1"/>
  <c r="K29" i="1"/>
  <c r="J29" i="1"/>
  <c r="M29" i="1" s="1"/>
  <c r="L29" i="1"/>
  <c r="K28" i="1"/>
  <c r="J28" i="1"/>
  <c r="M28" i="1" s="1"/>
  <c r="L28" i="1"/>
  <c r="K27" i="1"/>
  <c r="J27" i="1"/>
  <c r="M27" i="1" s="1"/>
  <c r="L27" i="1"/>
  <c r="L26" i="1"/>
  <c r="K26" i="1"/>
  <c r="J26" i="1"/>
  <c r="M26" i="1" s="1"/>
  <c r="K25" i="1"/>
  <c r="J25" i="1"/>
  <c r="M25" i="1" s="1"/>
  <c r="K24" i="1"/>
  <c r="J24" i="1"/>
  <c r="L24" i="1"/>
  <c r="K23" i="1"/>
  <c r="J23" i="1"/>
  <c r="M23" i="1" s="1"/>
  <c r="K22" i="1"/>
  <c r="J22" i="1"/>
  <c r="L22" i="1"/>
  <c r="L21" i="1"/>
  <c r="K21" i="1"/>
  <c r="J21" i="1"/>
  <c r="M21" i="1" s="1"/>
  <c r="L20" i="1"/>
  <c r="K20" i="1"/>
  <c r="J20" i="1"/>
  <c r="M20" i="1"/>
  <c r="K19" i="1"/>
  <c r="J19" i="1"/>
  <c r="M19" i="1" s="1"/>
  <c r="M24" i="1" l="1"/>
  <c r="M30" i="1"/>
  <c r="L19" i="1"/>
  <c r="M22" i="1"/>
  <c r="L23" i="1"/>
  <c r="L25" i="1"/>
  <c r="L30" i="1"/>
  <c r="J14" i="1"/>
  <c r="I14" i="1"/>
  <c r="C14" i="1"/>
  <c r="K14" i="1" s="1"/>
  <c r="J13" i="1"/>
  <c r="I13" i="1"/>
  <c r="C13" i="1"/>
  <c r="E13" i="1" s="1"/>
  <c r="J12" i="1"/>
  <c r="I12" i="1"/>
  <c r="C12" i="1"/>
  <c r="K12" i="1" s="1"/>
  <c r="J11" i="1"/>
  <c r="I11" i="1"/>
  <c r="C11" i="1"/>
  <c r="E11" i="1" s="1"/>
  <c r="K10" i="1"/>
  <c r="J10" i="1"/>
  <c r="I10" i="1"/>
  <c r="E10" i="1"/>
  <c r="J9" i="1"/>
  <c r="I9" i="1"/>
  <c r="C9" i="1"/>
  <c r="K9" i="1" s="1"/>
  <c r="J8" i="1"/>
  <c r="I8" i="1"/>
  <c r="C8" i="1"/>
  <c r="E8" i="1" s="1"/>
  <c r="J7" i="1"/>
  <c r="I7" i="1"/>
  <c r="E7" i="1"/>
  <c r="L7" i="1" s="1"/>
  <c r="C7" i="1"/>
  <c r="K7" i="1" s="1"/>
  <c r="J6" i="1"/>
  <c r="I6" i="1"/>
  <c r="C6" i="1"/>
  <c r="E6" i="1" s="1"/>
  <c r="L6" i="1" s="1"/>
  <c r="K5" i="1"/>
  <c r="J5" i="1"/>
  <c r="I5" i="1"/>
  <c r="E5" i="1"/>
  <c r="L5" i="1" s="1"/>
  <c r="K4" i="1"/>
  <c r="J4" i="1"/>
  <c r="I4" i="1"/>
  <c r="E4" i="1"/>
  <c r="J3" i="1"/>
  <c r="I3" i="1"/>
  <c r="C3" i="1"/>
  <c r="K3" i="1" s="1"/>
  <c r="L10" i="1" l="1"/>
  <c r="E12" i="1"/>
  <c r="L12" i="1" s="1"/>
  <c r="L8" i="1"/>
  <c r="E9" i="1"/>
  <c r="L9" i="1" s="1"/>
  <c r="L11" i="1"/>
  <c r="L4" i="1"/>
  <c r="E14" i="1"/>
  <c r="L14" i="1" s="1"/>
  <c r="L13" i="1"/>
  <c r="K6" i="1"/>
  <c r="K8" i="1"/>
  <c r="K11" i="1"/>
  <c r="K13" i="1"/>
  <c r="E3" i="1"/>
  <c r="L3" i="1" s="1"/>
</calcChain>
</file>

<file path=xl/sharedStrings.xml><?xml version="1.0" encoding="utf-8"?>
<sst xmlns="http://schemas.openxmlformats.org/spreadsheetml/2006/main" count="73" uniqueCount="35">
  <si>
    <t>I/O</t>
    <phoneticPr fontId="1" type="noConversion"/>
  </si>
  <si>
    <t>SASIMI method</t>
    <phoneticPr fontId="1" type="noConversion"/>
  </si>
  <si>
    <t>Our</t>
    <phoneticPr fontId="1" type="noConversion"/>
  </si>
  <si>
    <t>area</t>
    <phoneticPr fontId="1" type="noConversion"/>
  </si>
  <si>
    <t>whole time</t>
    <phoneticPr fontId="1" type="noConversion"/>
  </si>
  <si>
    <t>single time</t>
    <phoneticPr fontId="1" type="noConversion"/>
  </si>
  <si>
    <t>Area</t>
    <phoneticPr fontId="1" type="noConversion"/>
  </si>
  <si>
    <t>whole time/s</t>
    <phoneticPr fontId="1" type="noConversion"/>
  </si>
  <si>
    <t>step</t>
    <phoneticPr fontId="1" type="noConversion"/>
  </si>
  <si>
    <t>single time/s</t>
    <phoneticPr fontId="1" type="noConversion"/>
  </si>
  <si>
    <t>ratio</t>
    <phoneticPr fontId="1" type="noConversion"/>
  </si>
  <si>
    <t>60/26</t>
    <phoneticPr fontId="1" type="noConversion"/>
  </si>
  <si>
    <t>33/25</t>
    <phoneticPr fontId="1" type="noConversion"/>
  </si>
  <si>
    <t>233/140</t>
    <phoneticPr fontId="1" type="noConversion"/>
  </si>
  <si>
    <t>50/22</t>
    <phoneticPr fontId="1" type="noConversion"/>
  </si>
  <si>
    <t>178/123</t>
    <phoneticPr fontId="1" type="noConversion"/>
  </si>
  <si>
    <t>207/108</t>
    <phoneticPr fontId="1" type="noConversion"/>
  </si>
  <si>
    <t>14/8</t>
    <phoneticPr fontId="1" type="noConversion"/>
  </si>
  <si>
    <t>64/33</t>
    <phoneticPr fontId="1" type="noConversion"/>
  </si>
  <si>
    <t>16/16</t>
    <phoneticPr fontId="1" type="noConversion"/>
  </si>
  <si>
    <t>仅改变error estimation，用两个节点相等概率计算</t>
    <phoneticPr fontId="1" type="noConversion"/>
  </si>
  <si>
    <t>修改更接近SASIMI</t>
    <phoneticPr fontId="1" type="noConversion"/>
  </si>
  <si>
    <t>circuit</t>
    <phoneticPr fontId="1" type="noConversion"/>
  </si>
  <si>
    <t>c880</t>
    <phoneticPr fontId="1" type="noConversion"/>
  </si>
  <si>
    <t>c1908</t>
    <phoneticPr fontId="1" type="noConversion"/>
  </si>
  <si>
    <t>c2670</t>
    <phoneticPr fontId="1" type="noConversion"/>
  </si>
  <si>
    <t>c3540</t>
    <phoneticPr fontId="1" type="noConversion"/>
  </si>
  <si>
    <t>c5315</t>
    <phoneticPr fontId="1" type="noConversion"/>
  </si>
  <si>
    <t>c7552</t>
    <phoneticPr fontId="1" type="noConversion"/>
  </si>
  <si>
    <t>alu4</t>
    <phoneticPr fontId="1" type="noConversion"/>
  </si>
  <si>
    <t>RCA32</t>
    <phoneticPr fontId="1" type="noConversion"/>
  </si>
  <si>
    <t>CLA32</t>
    <phoneticPr fontId="1" type="noConversion"/>
  </si>
  <si>
    <t>KSA32</t>
    <phoneticPr fontId="1" type="noConversion"/>
  </si>
  <si>
    <t>MUL8</t>
    <phoneticPr fontId="1" type="noConversion"/>
  </si>
  <si>
    <t>WTM8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</si>
</sst>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0_ "/>
    <numFmt numFmtId="178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/>
    <xf numFmtId="178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A13" workbookViewId="0">
      <selection activeCell="M33" sqref="M33"/>
    </sheetView>
  </sheetViews>
  <sheetFormatPr defaultRowHeight="13.5" x14ac:dyDescent="0.15"/>
  <cols>
    <col min="3" max="3" width="8.875" customWidth="1"/>
    <col min="4" max="4" width="14.5" customWidth="1"/>
    <col min="5" max="5" width="7.75" customWidth="1"/>
    <col min="6" max="6" width="11.875" customWidth="1"/>
    <col min="7" max="7" width="8.5" customWidth="1"/>
    <col min="8" max="8" width="14" customWidth="1"/>
    <col min="9" max="9" width="8.75" customWidth="1"/>
    <col min="10" max="10" width="14.625" customWidth="1"/>
    <col min="11" max="11" width="9.25" customWidth="1"/>
    <col min="12" max="12" width="12.25" customWidth="1"/>
    <col min="13" max="13" width="13.75" customWidth="1"/>
  </cols>
  <sheetData>
    <row r="1" spans="1:14" x14ac:dyDescent="0.15">
      <c r="A1" s="1" t="s">
        <v>0</v>
      </c>
      <c r="B1" s="9" t="s">
        <v>1</v>
      </c>
      <c r="C1" s="9"/>
      <c r="D1" s="9"/>
      <c r="E1" s="9"/>
      <c r="F1" s="9" t="s">
        <v>2</v>
      </c>
      <c r="G1" s="9"/>
      <c r="H1" s="9"/>
      <c r="I1" s="9"/>
      <c r="J1" s="1" t="s">
        <v>3</v>
      </c>
      <c r="K1" s="1" t="s">
        <v>4</v>
      </c>
      <c r="L1" s="3" t="s">
        <v>5</v>
      </c>
      <c r="N1" s="8" t="s">
        <v>20</v>
      </c>
    </row>
    <row r="2" spans="1:14" x14ac:dyDescent="0.15">
      <c r="A2" s="1"/>
      <c r="B2" s="1" t="s">
        <v>6</v>
      </c>
      <c r="C2" s="1" t="s">
        <v>7</v>
      </c>
      <c r="D2" s="1" t="s">
        <v>8</v>
      </c>
      <c r="E2" s="1" t="s">
        <v>9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10</v>
      </c>
      <c r="L2" s="1" t="s">
        <v>10</v>
      </c>
    </row>
    <row r="3" spans="1:14" x14ac:dyDescent="0.15">
      <c r="A3" s="1" t="s">
        <v>11</v>
      </c>
      <c r="B3" s="1">
        <v>492</v>
      </c>
      <c r="C3" s="1">
        <f>4*60+12</f>
        <v>252</v>
      </c>
      <c r="D3" s="1">
        <v>11</v>
      </c>
      <c r="E3" s="4">
        <f>C3/D3</f>
        <v>22.90909090909091</v>
      </c>
      <c r="F3" s="1">
        <v>487</v>
      </c>
      <c r="G3" s="1">
        <v>370</v>
      </c>
      <c r="H3" s="1">
        <v>12</v>
      </c>
      <c r="I3" s="4">
        <f>G3/H3</f>
        <v>30.833333333333332</v>
      </c>
      <c r="J3" s="5">
        <f>(B3-F3)/N3</f>
        <v>8.3472454090150246E-3</v>
      </c>
      <c r="K3" s="6">
        <f t="shared" ref="K3:K14" si="0">G3/C3</f>
        <v>1.4682539682539681</v>
      </c>
      <c r="L3" s="6">
        <f>I3/E3</f>
        <v>1.3458994708994707</v>
      </c>
      <c r="N3" s="1">
        <v>599</v>
      </c>
    </row>
    <row r="4" spans="1:14" x14ac:dyDescent="0.15">
      <c r="A4" s="1" t="s">
        <v>12</v>
      </c>
      <c r="B4" s="1">
        <v>279</v>
      </c>
      <c r="C4" s="1">
        <v>1595</v>
      </c>
      <c r="D4" s="1">
        <v>62</v>
      </c>
      <c r="E4" s="4">
        <f t="shared" ref="E4:E14" si="1">C4/D4</f>
        <v>25.725806451612904</v>
      </c>
      <c r="F4" s="1">
        <v>279</v>
      </c>
      <c r="G4" s="1">
        <v>2458</v>
      </c>
      <c r="H4" s="1">
        <v>69</v>
      </c>
      <c r="I4" s="4">
        <f t="shared" ref="I4:I14" si="2">G4/H4</f>
        <v>35.623188405797102</v>
      </c>
      <c r="J4" s="5">
        <f t="shared" ref="J4:J14" si="3">(B4-F4)/N4</f>
        <v>0</v>
      </c>
      <c r="K4" s="6">
        <f t="shared" si="0"/>
        <v>1.5410658307210032</v>
      </c>
      <c r="L4" s="6">
        <f t="shared" ref="L4:L14" si="4">I4/E4</f>
        <v>1.3847258189087275</v>
      </c>
      <c r="N4" s="1">
        <v>1013</v>
      </c>
    </row>
    <row r="5" spans="1:14" x14ac:dyDescent="0.15">
      <c r="A5" s="1" t="s">
        <v>13</v>
      </c>
      <c r="B5" s="1">
        <v>905</v>
      </c>
      <c r="C5" s="1">
        <v>663</v>
      </c>
      <c r="D5" s="1">
        <v>14</v>
      </c>
      <c r="E5" s="4">
        <f t="shared" si="1"/>
        <v>47.357142857142854</v>
      </c>
      <c r="F5" s="1">
        <v>873</v>
      </c>
      <c r="G5" s="1">
        <v>5054</v>
      </c>
      <c r="H5" s="1">
        <v>58</v>
      </c>
      <c r="I5" s="4">
        <f t="shared" si="2"/>
        <v>87.137931034482762</v>
      </c>
      <c r="J5" s="5">
        <f t="shared" si="3"/>
        <v>2.2315202231520222E-2</v>
      </c>
      <c r="K5" s="6">
        <f t="shared" si="0"/>
        <v>7.6229260935143284</v>
      </c>
      <c r="L5" s="6">
        <f t="shared" si="4"/>
        <v>1.8400166432620795</v>
      </c>
      <c r="N5" s="1">
        <v>1434</v>
      </c>
    </row>
    <row r="6" spans="1:14" x14ac:dyDescent="0.15">
      <c r="A6" s="1" t="s">
        <v>14</v>
      </c>
      <c r="B6" s="1">
        <v>1504</v>
      </c>
      <c r="C6" s="1">
        <f>38*60</f>
        <v>2280</v>
      </c>
      <c r="D6" s="1">
        <v>13</v>
      </c>
      <c r="E6" s="4">
        <f t="shared" si="1"/>
        <v>175.38461538461539</v>
      </c>
      <c r="F6" s="1">
        <v>1278</v>
      </c>
      <c r="G6" s="1">
        <v>17473</v>
      </c>
      <c r="H6" s="1">
        <v>80</v>
      </c>
      <c r="I6" s="4">
        <f t="shared" si="2"/>
        <v>218.41249999999999</v>
      </c>
      <c r="J6" s="5">
        <f t="shared" si="3"/>
        <v>0.13993808049535603</v>
      </c>
      <c r="K6" s="6">
        <f t="shared" si="0"/>
        <v>7.6635964912280699</v>
      </c>
      <c r="L6" s="6">
        <f t="shared" si="4"/>
        <v>1.2453344298245614</v>
      </c>
      <c r="N6" s="1">
        <v>1615</v>
      </c>
    </row>
    <row r="7" spans="1:14" x14ac:dyDescent="0.15">
      <c r="A7" s="1" t="s">
        <v>15</v>
      </c>
      <c r="B7" s="1">
        <v>2325</v>
      </c>
      <c r="C7" s="1">
        <f>65*60+37</f>
        <v>3937</v>
      </c>
      <c r="D7" s="1">
        <v>23</v>
      </c>
      <c r="E7" s="4">
        <f t="shared" si="1"/>
        <v>171.17391304347825</v>
      </c>
      <c r="F7" s="1">
        <v>2221</v>
      </c>
      <c r="G7" s="1">
        <v>24445</v>
      </c>
      <c r="H7" s="1">
        <v>59</v>
      </c>
      <c r="I7" s="4">
        <f t="shared" si="2"/>
        <v>414.32203389830511</v>
      </c>
      <c r="J7" s="5">
        <f t="shared" si="3"/>
        <v>4.2763157894736843E-2</v>
      </c>
      <c r="K7" s="6">
        <f t="shared" si="0"/>
        <v>6.2090424180848363</v>
      </c>
      <c r="L7" s="6">
        <f t="shared" si="4"/>
        <v>2.4204741629822246</v>
      </c>
      <c r="N7" s="1">
        <v>2432</v>
      </c>
    </row>
    <row r="8" spans="1:14" x14ac:dyDescent="0.15">
      <c r="A8" s="1" t="s">
        <v>16</v>
      </c>
      <c r="B8" s="1">
        <v>2512</v>
      </c>
      <c r="C8" s="1">
        <f>60*60+16</f>
        <v>3616</v>
      </c>
      <c r="D8" s="1">
        <v>6</v>
      </c>
      <c r="E8" s="4">
        <f t="shared" si="1"/>
        <v>602.66666666666663</v>
      </c>
      <c r="F8" s="1">
        <v>2289</v>
      </c>
      <c r="G8" s="1">
        <v>35821</v>
      </c>
      <c r="H8" s="1">
        <v>48</v>
      </c>
      <c r="I8" s="4">
        <f t="shared" si="2"/>
        <v>746.27083333333337</v>
      </c>
      <c r="J8" s="5">
        <f t="shared" si="3"/>
        <v>8.0826386371873865E-2</v>
      </c>
      <c r="K8" s="6">
        <f t="shared" si="0"/>
        <v>9.90625</v>
      </c>
      <c r="L8" s="6">
        <f t="shared" si="4"/>
        <v>1.2382812500000002</v>
      </c>
      <c r="N8" s="1">
        <v>2759</v>
      </c>
    </row>
    <row r="9" spans="1:14" x14ac:dyDescent="0.15">
      <c r="A9" s="7" t="s">
        <v>17</v>
      </c>
      <c r="B9" s="1">
        <v>1845</v>
      </c>
      <c r="C9" s="1">
        <f>195*60+32</f>
        <v>11732</v>
      </c>
      <c r="D9" s="1">
        <v>36</v>
      </c>
      <c r="E9" s="4">
        <f t="shared" si="1"/>
        <v>325.88888888888891</v>
      </c>
      <c r="F9" s="1">
        <v>1197</v>
      </c>
      <c r="G9" s="1">
        <v>77075</v>
      </c>
      <c r="H9" s="1">
        <v>265</v>
      </c>
      <c r="I9" s="4">
        <f t="shared" si="2"/>
        <v>290.84905660377359</v>
      </c>
      <c r="J9" s="5">
        <f t="shared" si="3"/>
        <v>0.2364963503649635</v>
      </c>
      <c r="K9" s="6">
        <f t="shared" si="0"/>
        <v>6.5696385952949194</v>
      </c>
      <c r="L9" s="6">
        <f t="shared" si="4"/>
        <v>0.89247920539855508</v>
      </c>
      <c r="N9" s="1">
        <v>2740</v>
      </c>
    </row>
    <row r="10" spans="1:14" x14ac:dyDescent="0.15">
      <c r="A10" s="1" t="s">
        <v>18</v>
      </c>
      <c r="B10" s="1">
        <v>661</v>
      </c>
      <c r="C10" s="1">
        <v>67</v>
      </c>
      <c r="D10" s="1">
        <v>2</v>
      </c>
      <c r="E10" s="4">
        <f t="shared" si="1"/>
        <v>33.5</v>
      </c>
      <c r="F10" s="1">
        <v>651</v>
      </c>
      <c r="G10" s="1">
        <v>173</v>
      </c>
      <c r="H10" s="1">
        <v>5</v>
      </c>
      <c r="I10" s="4">
        <f t="shared" si="2"/>
        <v>34.6</v>
      </c>
      <c r="J10" s="5">
        <f t="shared" si="3"/>
        <v>1.4471780028943559E-2</v>
      </c>
      <c r="K10" s="6">
        <f t="shared" si="0"/>
        <v>2.5820895522388061</v>
      </c>
      <c r="L10" s="6">
        <f t="shared" si="4"/>
        <v>1.0328358208955224</v>
      </c>
      <c r="N10" s="1">
        <v>691</v>
      </c>
    </row>
    <row r="11" spans="1:14" x14ac:dyDescent="0.15">
      <c r="A11" s="1" t="s">
        <v>18</v>
      </c>
      <c r="B11" s="1">
        <v>831</v>
      </c>
      <c r="C11" s="1">
        <f>13*60+26</f>
        <v>806</v>
      </c>
      <c r="D11" s="1">
        <v>20</v>
      </c>
      <c r="E11" s="4">
        <f t="shared" si="1"/>
        <v>40.299999999999997</v>
      </c>
      <c r="F11" s="1">
        <v>779</v>
      </c>
      <c r="G11" s="1">
        <v>2361</v>
      </c>
      <c r="H11" s="1">
        <v>45</v>
      </c>
      <c r="I11" s="4">
        <f t="shared" si="2"/>
        <v>52.466666666666669</v>
      </c>
      <c r="J11" s="5">
        <f t="shared" si="3"/>
        <v>4.8918156161806212E-2</v>
      </c>
      <c r="K11" s="6">
        <f t="shared" si="0"/>
        <v>2.9292803970223327</v>
      </c>
      <c r="L11" s="6">
        <f t="shared" si="4"/>
        <v>1.3019023986765923</v>
      </c>
      <c r="N11" s="1">
        <v>1063</v>
      </c>
    </row>
    <row r="12" spans="1:14" x14ac:dyDescent="0.15">
      <c r="A12" s="1" t="s">
        <v>18</v>
      </c>
      <c r="B12" s="1">
        <v>849</v>
      </c>
      <c r="C12" s="1">
        <f>47*60+9</f>
        <v>2829</v>
      </c>
      <c r="D12" s="1">
        <v>68</v>
      </c>
      <c r="E12" s="4">
        <f t="shared" si="1"/>
        <v>41.602941176470587</v>
      </c>
      <c r="F12" s="1">
        <v>844</v>
      </c>
      <c r="G12" s="1">
        <v>4465</v>
      </c>
      <c r="H12" s="1">
        <v>74</v>
      </c>
      <c r="I12" s="4">
        <f t="shared" si="2"/>
        <v>60.337837837837839</v>
      </c>
      <c r="J12" s="5">
        <f t="shared" si="3"/>
        <v>4.4326241134751776E-3</v>
      </c>
      <c r="K12" s="6">
        <f t="shared" si="0"/>
        <v>1.5782962177447861</v>
      </c>
      <c r="L12" s="6">
        <f t="shared" si="4"/>
        <v>1.4503262541438575</v>
      </c>
      <c r="N12" s="1">
        <v>1128</v>
      </c>
    </row>
    <row r="13" spans="1:14" x14ac:dyDescent="0.15">
      <c r="A13" s="1" t="s">
        <v>19</v>
      </c>
      <c r="B13" s="1">
        <v>1038</v>
      </c>
      <c r="C13" s="1">
        <f>12*60+58</f>
        <v>778</v>
      </c>
      <c r="D13" s="1">
        <v>8</v>
      </c>
      <c r="E13" s="4">
        <f t="shared" si="1"/>
        <v>97.25</v>
      </c>
      <c r="F13" s="1">
        <v>1002</v>
      </c>
      <c r="G13" s="1">
        <v>2099</v>
      </c>
      <c r="H13" s="1">
        <v>16</v>
      </c>
      <c r="I13" s="4">
        <f t="shared" si="2"/>
        <v>131.1875</v>
      </c>
      <c r="J13" s="5">
        <f t="shared" si="3"/>
        <v>2.8213166144200628E-2</v>
      </c>
      <c r="K13" s="6">
        <f t="shared" si="0"/>
        <v>2.6979434447300772</v>
      </c>
      <c r="L13" s="6">
        <f t="shared" si="4"/>
        <v>1.3489717223650386</v>
      </c>
      <c r="N13" s="1">
        <v>1276</v>
      </c>
    </row>
    <row r="14" spans="1:14" x14ac:dyDescent="0.15">
      <c r="A14" s="1" t="s">
        <v>19</v>
      </c>
      <c r="B14" s="1">
        <v>1029</v>
      </c>
      <c r="C14" s="1">
        <f>30*60+56</f>
        <v>1856</v>
      </c>
      <c r="D14" s="1">
        <v>17</v>
      </c>
      <c r="E14" s="4">
        <f t="shared" si="1"/>
        <v>109.17647058823529</v>
      </c>
      <c r="F14" s="1">
        <v>1017</v>
      </c>
      <c r="G14" s="1">
        <v>4064</v>
      </c>
      <c r="H14" s="1">
        <v>29</v>
      </c>
      <c r="I14" s="4">
        <f t="shared" si="2"/>
        <v>140.13793103448276</v>
      </c>
      <c r="J14" s="5">
        <f t="shared" si="3"/>
        <v>1.0869565217391304E-2</v>
      </c>
      <c r="K14" s="6">
        <f t="shared" si="0"/>
        <v>2.1896551724137931</v>
      </c>
      <c r="L14" s="6">
        <f t="shared" si="4"/>
        <v>1.2835909631391202</v>
      </c>
      <c r="N14" s="1">
        <v>1104</v>
      </c>
    </row>
    <row r="17" spans="1:15" x14ac:dyDescent="0.15">
      <c r="A17" s="2" t="s">
        <v>22</v>
      </c>
      <c r="B17" s="2" t="s">
        <v>0</v>
      </c>
      <c r="C17" s="9" t="s">
        <v>1</v>
      </c>
      <c r="D17" s="9"/>
      <c r="E17" s="9"/>
      <c r="F17" s="9"/>
      <c r="G17" s="9" t="s">
        <v>2</v>
      </c>
      <c r="H17" s="9"/>
      <c r="I17" s="9"/>
      <c r="J17" s="9"/>
      <c r="K17" s="2" t="s">
        <v>3</v>
      </c>
      <c r="L17" s="2" t="s">
        <v>4</v>
      </c>
      <c r="M17" s="3" t="s">
        <v>5</v>
      </c>
      <c r="O17" s="8" t="s">
        <v>21</v>
      </c>
    </row>
    <row r="18" spans="1:15" x14ac:dyDescent="0.15">
      <c r="A18" s="2"/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  <c r="L18" s="2" t="s">
        <v>10</v>
      </c>
      <c r="M18" s="2" t="s">
        <v>10</v>
      </c>
    </row>
    <row r="19" spans="1:15" x14ac:dyDescent="0.15">
      <c r="A19" s="2" t="s">
        <v>23</v>
      </c>
      <c r="B19" s="2" t="s">
        <v>11</v>
      </c>
      <c r="C19" s="2">
        <v>495</v>
      </c>
      <c r="D19" s="2">
        <f>3*60+55</f>
        <v>235</v>
      </c>
      <c r="E19" s="2">
        <v>10</v>
      </c>
      <c r="F19" s="4">
        <f>D19/E19</f>
        <v>23.5</v>
      </c>
      <c r="G19" s="2">
        <v>487</v>
      </c>
      <c r="H19" s="2">
        <v>370</v>
      </c>
      <c r="I19" s="2">
        <v>12</v>
      </c>
      <c r="J19" s="4">
        <f>H19/I19</f>
        <v>30.833333333333332</v>
      </c>
      <c r="K19" s="5">
        <f>(C19-G19)/O19</f>
        <v>1.335559265442404E-2</v>
      </c>
      <c r="L19" s="6">
        <f t="shared" ref="L19:L30" si="5">H19/D19</f>
        <v>1.574468085106383</v>
      </c>
      <c r="M19" s="6">
        <f>J19/F19</f>
        <v>1.3120567375886525</v>
      </c>
      <c r="O19" s="2">
        <v>599</v>
      </c>
    </row>
    <row r="20" spans="1:15" x14ac:dyDescent="0.15">
      <c r="A20" s="2" t="s">
        <v>24</v>
      </c>
      <c r="B20" s="2" t="s">
        <v>12</v>
      </c>
      <c r="C20" s="2">
        <v>279</v>
      </c>
      <c r="D20" s="2">
        <v>1318</v>
      </c>
      <c r="E20" s="2">
        <v>51</v>
      </c>
      <c r="F20" s="4">
        <f t="shared" ref="F20:F30" si="6">D20/E20</f>
        <v>25.843137254901961</v>
      </c>
      <c r="G20" s="2">
        <v>279</v>
      </c>
      <c r="H20" s="2">
        <v>2458</v>
      </c>
      <c r="I20" s="2">
        <v>69</v>
      </c>
      <c r="J20" s="4">
        <f t="shared" ref="J20:J30" si="7">H20/I20</f>
        <v>35.623188405797102</v>
      </c>
      <c r="K20" s="5">
        <f t="shared" ref="K20:K30" si="8">(C20-G20)/O20</f>
        <v>0</v>
      </c>
      <c r="L20" s="6">
        <f t="shared" si="5"/>
        <v>1.8649468892261001</v>
      </c>
      <c r="M20" s="6">
        <f t="shared" ref="M20:M30" si="9">J20/F20</f>
        <v>1.3784390050801609</v>
      </c>
      <c r="O20" s="2">
        <v>1013</v>
      </c>
    </row>
    <row r="21" spans="1:15" x14ac:dyDescent="0.15">
      <c r="A21" s="2" t="s">
        <v>25</v>
      </c>
      <c r="B21" s="2" t="s">
        <v>13</v>
      </c>
      <c r="C21" s="2">
        <v>923</v>
      </c>
      <c r="D21" s="2">
        <f>10*60+3</f>
        <v>603</v>
      </c>
      <c r="E21" s="2">
        <v>12</v>
      </c>
      <c r="F21" s="4">
        <f t="shared" si="6"/>
        <v>50.25</v>
      </c>
      <c r="G21" s="2">
        <v>873</v>
      </c>
      <c r="H21" s="2">
        <v>5054</v>
      </c>
      <c r="I21" s="2">
        <v>58</v>
      </c>
      <c r="J21" s="4">
        <f t="shared" si="7"/>
        <v>87.137931034482762</v>
      </c>
      <c r="K21" s="5">
        <f t="shared" si="8"/>
        <v>3.4867503486750349E-2</v>
      </c>
      <c r="L21" s="6">
        <f t="shared" si="5"/>
        <v>8.381426202321725</v>
      </c>
      <c r="M21" s="6">
        <f t="shared" si="9"/>
        <v>1.7340881797907017</v>
      </c>
      <c r="O21" s="2">
        <v>1434</v>
      </c>
    </row>
    <row r="22" spans="1:15" x14ac:dyDescent="0.15">
      <c r="A22" s="2" t="s">
        <v>26</v>
      </c>
      <c r="B22" s="2" t="s">
        <v>14</v>
      </c>
      <c r="C22" s="2">
        <v>1504</v>
      </c>
      <c r="D22" s="2">
        <f>39*60+31</f>
        <v>2371</v>
      </c>
      <c r="E22" s="2">
        <v>13</v>
      </c>
      <c r="F22" s="4">
        <f t="shared" si="6"/>
        <v>182.38461538461539</v>
      </c>
      <c r="G22" s="2">
        <v>1278</v>
      </c>
      <c r="H22" s="2">
        <v>17473</v>
      </c>
      <c r="I22" s="2">
        <v>80</v>
      </c>
      <c r="J22" s="4">
        <f t="shared" si="7"/>
        <v>218.41249999999999</v>
      </c>
      <c r="K22" s="5">
        <f t="shared" si="8"/>
        <v>0.13993808049535603</v>
      </c>
      <c r="L22" s="6">
        <f t="shared" si="5"/>
        <v>7.3694643610291015</v>
      </c>
      <c r="M22" s="6">
        <f t="shared" si="9"/>
        <v>1.197537958667229</v>
      </c>
      <c r="O22" s="2">
        <v>1615</v>
      </c>
    </row>
    <row r="23" spans="1:15" x14ac:dyDescent="0.15">
      <c r="A23" s="2" t="s">
        <v>27</v>
      </c>
      <c r="B23" s="2" t="s">
        <v>15</v>
      </c>
      <c r="C23" s="2">
        <v>2351</v>
      </c>
      <c r="D23" s="2">
        <f>46*60+29</f>
        <v>2789</v>
      </c>
      <c r="E23" s="2">
        <v>15</v>
      </c>
      <c r="F23" s="4">
        <f t="shared" si="6"/>
        <v>185.93333333333334</v>
      </c>
      <c r="G23" s="2">
        <v>2221</v>
      </c>
      <c r="H23" s="2">
        <v>24445</v>
      </c>
      <c r="I23" s="2">
        <v>59</v>
      </c>
      <c r="J23" s="4">
        <f t="shared" si="7"/>
        <v>414.32203389830511</v>
      </c>
      <c r="K23" s="5">
        <f t="shared" si="8"/>
        <v>5.3453947368421052E-2</v>
      </c>
      <c r="L23" s="6">
        <f t="shared" si="5"/>
        <v>8.7647902474005015</v>
      </c>
      <c r="M23" s="6">
        <f t="shared" si="9"/>
        <v>2.2283365035763989</v>
      </c>
      <c r="O23" s="2">
        <v>2432</v>
      </c>
    </row>
    <row r="24" spans="1:15" x14ac:dyDescent="0.15">
      <c r="A24" s="2" t="s">
        <v>28</v>
      </c>
      <c r="B24" s="2" t="s">
        <v>16</v>
      </c>
      <c r="C24" s="2">
        <v>2425</v>
      </c>
      <c r="D24" s="2">
        <f>52*60+36</f>
        <v>3156</v>
      </c>
      <c r="E24" s="2">
        <v>5</v>
      </c>
      <c r="F24" s="4">
        <f t="shared" si="6"/>
        <v>631.20000000000005</v>
      </c>
      <c r="G24" s="2">
        <v>2289</v>
      </c>
      <c r="H24" s="2">
        <v>35821</v>
      </c>
      <c r="I24" s="2">
        <v>48</v>
      </c>
      <c r="J24" s="4">
        <f t="shared" si="7"/>
        <v>746.27083333333337</v>
      </c>
      <c r="K24" s="5">
        <f t="shared" si="8"/>
        <v>4.9293222181949981E-2</v>
      </c>
      <c r="L24" s="6">
        <f t="shared" si="5"/>
        <v>11.350126742712295</v>
      </c>
      <c r="M24" s="6">
        <f t="shared" si="9"/>
        <v>1.1823048690325306</v>
      </c>
      <c r="O24" s="2">
        <v>2759</v>
      </c>
    </row>
    <row r="25" spans="1:15" x14ac:dyDescent="0.15">
      <c r="A25" s="2" t="s">
        <v>29</v>
      </c>
      <c r="B25" s="7" t="s">
        <v>17</v>
      </c>
      <c r="C25" s="2">
        <v>1858</v>
      </c>
      <c r="D25" s="2">
        <f>189*60+54</f>
        <v>11394</v>
      </c>
      <c r="E25" s="2">
        <v>34</v>
      </c>
      <c r="F25" s="4">
        <f t="shared" si="6"/>
        <v>335.11764705882354</v>
      </c>
      <c r="G25" s="2">
        <v>1197</v>
      </c>
      <c r="H25" s="2">
        <v>77075</v>
      </c>
      <c r="I25" s="2">
        <v>265</v>
      </c>
      <c r="J25" s="4">
        <f t="shared" si="7"/>
        <v>290.84905660377359</v>
      </c>
      <c r="K25" s="5">
        <f t="shared" si="8"/>
        <v>0.24124087591240875</v>
      </c>
      <c r="L25" s="6">
        <f t="shared" si="5"/>
        <v>6.7645251886958047</v>
      </c>
      <c r="M25" s="6">
        <f t="shared" si="9"/>
        <v>0.8679013449647448</v>
      </c>
      <c r="O25" s="2">
        <v>2740</v>
      </c>
    </row>
    <row r="26" spans="1:15" x14ac:dyDescent="0.15">
      <c r="A26" s="2" t="s">
        <v>30</v>
      </c>
      <c r="B26" s="2" t="s">
        <v>18</v>
      </c>
      <c r="C26" s="2">
        <v>661</v>
      </c>
      <c r="D26" s="2">
        <f>83</f>
        <v>83</v>
      </c>
      <c r="E26" s="2">
        <v>2</v>
      </c>
      <c r="F26" s="4">
        <f t="shared" si="6"/>
        <v>41.5</v>
      </c>
      <c r="G26" s="2">
        <v>651</v>
      </c>
      <c r="H26" s="2">
        <v>173</v>
      </c>
      <c r="I26" s="2">
        <v>5</v>
      </c>
      <c r="J26" s="4">
        <f t="shared" si="7"/>
        <v>34.6</v>
      </c>
      <c r="K26" s="5">
        <f t="shared" si="8"/>
        <v>1.4471780028943559E-2</v>
      </c>
      <c r="L26" s="6">
        <f t="shared" si="5"/>
        <v>2.0843373493975905</v>
      </c>
      <c r="M26" s="6">
        <f t="shared" si="9"/>
        <v>0.83373493975903623</v>
      </c>
      <c r="O26" s="2">
        <v>691</v>
      </c>
    </row>
    <row r="27" spans="1:15" x14ac:dyDescent="0.15">
      <c r="A27" s="2" t="s">
        <v>31</v>
      </c>
      <c r="B27" s="2" t="s">
        <v>18</v>
      </c>
      <c r="C27" s="2">
        <v>831</v>
      </c>
      <c r="D27" s="2">
        <f>12*60+30</f>
        <v>750</v>
      </c>
      <c r="E27" s="2">
        <v>18</v>
      </c>
      <c r="F27" s="4">
        <f t="shared" si="6"/>
        <v>41.666666666666664</v>
      </c>
      <c r="G27" s="2">
        <v>779</v>
      </c>
      <c r="H27" s="2">
        <v>2361</v>
      </c>
      <c r="I27" s="2">
        <v>45</v>
      </c>
      <c r="J27" s="4">
        <f t="shared" si="7"/>
        <v>52.466666666666669</v>
      </c>
      <c r="K27" s="5">
        <f t="shared" si="8"/>
        <v>4.8918156161806212E-2</v>
      </c>
      <c r="L27" s="6">
        <f t="shared" si="5"/>
        <v>3.1480000000000001</v>
      </c>
      <c r="M27" s="6">
        <f t="shared" si="9"/>
        <v>1.2592000000000001</v>
      </c>
      <c r="O27" s="2">
        <v>1063</v>
      </c>
    </row>
    <row r="28" spans="1:15" x14ac:dyDescent="0.15">
      <c r="A28" s="2" t="s">
        <v>32</v>
      </c>
      <c r="B28" s="2" t="s">
        <v>18</v>
      </c>
      <c r="C28" s="2">
        <v>849</v>
      </c>
      <c r="D28" s="2">
        <f>31*60+36</f>
        <v>1896</v>
      </c>
      <c r="E28" s="2">
        <v>41</v>
      </c>
      <c r="F28" s="4">
        <f t="shared" si="6"/>
        <v>46.243902439024389</v>
      </c>
      <c r="G28" s="2">
        <v>844</v>
      </c>
      <c r="H28" s="2">
        <v>4465</v>
      </c>
      <c r="I28" s="2">
        <v>74</v>
      </c>
      <c r="J28" s="4">
        <f t="shared" si="7"/>
        <v>60.337837837837839</v>
      </c>
      <c r="K28" s="5">
        <f t="shared" si="8"/>
        <v>4.4326241134751776E-3</v>
      </c>
      <c r="L28" s="6">
        <f t="shared" si="5"/>
        <v>2.3549578059071732</v>
      </c>
      <c r="M28" s="6">
        <f t="shared" si="9"/>
        <v>1.3047739194891095</v>
      </c>
      <c r="O28" s="2">
        <v>1128</v>
      </c>
    </row>
    <row r="29" spans="1:15" x14ac:dyDescent="0.15">
      <c r="A29" s="2" t="s">
        <v>33</v>
      </c>
      <c r="B29" s="2" t="s">
        <v>19</v>
      </c>
      <c r="C29" s="2">
        <v>1040</v>
      </c>
      <c r="D29" s="2">
        <f>12*60+31</f>
        <v>751</v>
      </c>
      <c r="E29" s="2">
        <v>7</v>
      </c>
      <c r="F29" s="4">
        <f t="shared" si="6"/>
        <v>107.28571428571429</v>
      </c>
      <c r="G29" s="2">
        <v>1002</v>
      </c>
      <c r="H29" s="2">
        <v>2099</v>
      </c>
      <c r="I29" s="2">
        <v>16</v>
      </c>
      <c r="J29" s="4">
        <f t="shared" si="7"/>
        <v>131.1875</v>
      </c>
      <c r="K29" s="5">
        <f t="shared" si="8"/>
        <v>2.9780564263322883E-2</v>
      </c>
      <c r="L29" s="6">
        <f t="shared" si="5"/>
        <v>2.7949400798934754</v>
      </c>
      <c r="M29" s="6">
        <f t="shared" si="9"/>
        <v>1.2227862849533955</v>
      </c>
      <c r="O29" s="2">
        <v>1276</v>
      </c>
    </row>
    <row r="30" spans="1:15" x14ac:dyDescent="0.15">
      <c r="A30" s="2" t="s">
        <v>34</v>
      </c>
      <c r="B30" s="2" t="s">
        <v>19</v>
      </c>
      <c r="C30" s="2">
        <v>1029</v>
      </c>
      <c r="D30" s="2">
        <f>33*60+53</f>
        <v>2033</v>
      </c>
      <c r="E30" s="2">
        <v>18</v>
      </c>
      <c r="F30" s="4">
        <f t="shared" si="6"/>
        <v>112.94444444444444</v>
      </c>
      <c r="G30" s="2">
        <v>1017</v>
      </c>
      <c r="H30" s="2">
        <v>4064</v>
      </c>
      <c r="I30" s="2">
        <v>29</v>
      </c>
      <c r="J30" s="4">
        <f t="shared" si="7"/>
        <v>140.13793103448276</v>
      </c>
      <c r="K30" s="5">
        <f t="shared" si="8"/>
        <v>1.0869565217391304E-2</v>
      </c>
      <c r="L30" s="6">
        <f t="shared" si="5"/>
        <v>1.999016232169208</v>
      </c>
      <c r="M30" s="6">
        <f t="shared" si="9"/>
        <v>1.2407686958291637</v>
      </c>
      <c r="O30" s="2">
        <v>1104</v>
      </c>
    </row>
  </sheetData>
  <mergeCells count="4">
    <mergeCell ref="B1:E1"/>
    <mergeCell ref="F1:I1"/>
    <mergeCell ref="C17:F17"/>
    <mergeCell ref="G17:J1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2018-04-25T11:35:15Z</dcterms:modified>
</cp:coreProperties>
</file>