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86" i="2" l="1"/>
  <c r="G85" i="2"/>
  <c r="G84" i="2"/>
  <c r="G83" i="2"/>
  <c r="G82" i="2"/>
  <c r="G81" i="2"/>
  <c r="G80" i="2"/>
  <c r="F81" i="2"/>
  <c r="F82" i="2"/>
  <c r="F83" i="2"/>
  <c r="F84" i="2"/>
  <c r="F85" i="2"/>
  <c r="F86" i="2"/>
  <c r="F80" i="2"/>
  <c r="B23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G16" i="3" l="1"/>
  <c r="G18" i="3"/>
  <c r="G20" i="3"/>
  <c r="G15" i="3"/>
  <c r="G17" i="3"/>
  <c r="G19" i="3"/>
  <c r="G21" i="3"/>
  <c r="D22" i="3"/>
  <c r="G18" i="2"/>
  <c r="G130" i="2" l="1"/>
  <c r="G129" i="2"/>
  <c r="G128" i="2"/>
  <c r="G127" i="2"/>
  <c r="G126" i="2"/>
  <c r="G125" i="2"/>
  <c r="G124" i="2"/>
  <c r="F125" i="2"/>
  <c r="F126" i="2"/>
  <c r="F127" i="2"/>
  <c r="F128" i="2"/>
  <c r="F129" i="2"/>
  <c r="F130" i="2"/>
  <c r="F124" i="2"/>
  <c r="G119" i="2"/>
  <c r="G118" i="2"/>
  <c r="G117" i="2"/>
  <c r="G116" i="2"/>
  <c r="G115" i="2"/>
  <c r="G114" i="2"/>
  <c r="G113" i="2"/>
  <c r="F114" i="2"/>
  <c r="F115" i="2"/>
  <c r="F116" i="2"/>
  <c r="F117" i="2"/>
  <c r="F118" i="2"/>
  <c r="F119" i="2"/>
  <c r="F113" i="2"/>
  <c r="G108" i="2"/>
  <c r="G107" i="2"/>
  <c r="G106" i="2"/>
  <c r="G105" i="2"/>
  <c r="G104" i="2"/>
  <c r="G103" i="2"/>
  <c r="G102" i="2"/>
  <c r="F103" i="2"/>
  <c r="F104" i="2"/>
  <c r="F105" i="2"/>
  <c r="F106" i="2"/>
  <c r="F107" i="2"/>
  <c r="F108" i="2"/>
  <c r="F102" i="2"/>
  <c r="G97" i="2"/>
  <c r="G96" i="2"/>
  <c r="G95" i="2"/>
  <c r="G94" i="2"/>
  <c r="G93" i="2"/>
  <c r="G92" i="2"/>
  <c r="G91" i="2"/>
  <c r="F92" i="2"/>
  <c r="F93" i="2"/>
  <c r="F94" i="2"/>
  <c r="F95" i="2"/>
  <c r="F96" i="2"/>
  <c r="F97" i="2"/>
  <c r="F91" i="2"/>
  <c r="G75" i="2"/>
  <c r="G74" i="2"/>
  <c r="G73" i="2"/>
  <c r="G72" i="2"/>
  <c r="G71" i="2"/>
  <c r="G70" i="2"/>
  <c r="G69" i="2"/>
  <c r="F70" i="2"/>
  <c r="F71" i="2"/>
  <c r="F72" i="2"/>
  <c r="F73" i="2"/>
  <c r="F74" i="2"/>
  <c r="F75" i="2"/>
  <c r="F69" i="2"/>
  <c r="G64" i="2"/>
  <c r="G63" i="2"/>
  <c r="G62" i="2"/>
  <c r="G61" i="2"/>
  <c r="G60" i="2"/>
  <c r="G59" i="2"/>
  <c r="G58" i="2"/>
  <c r="F59" i="2"/>
  <c r="F60" i="2"/>
  <c r="F61" i="2"/>
  <c r="F62" i="2"/>
  <c r="F63" i="2"/>
  <c r="F64" i="2"/>
  <c r="F58" i="2"/>
  <c r="G53" i="2"/>
  <c r="G52" i="2"/>
  <c r="G51" i="2"/>
  <c r="G50" i="2"/>
  <c r="G49" i="2"/>
  <c r="G48" i="2"/>
  <c r="G47" i="2"/>
  <c r="F48" i="2"/>
  <c r="F49" i="2"/>
  <c r="F50" i="2"/>
  <c r="F51" i="2"/>
  <c r="F52" i="2"/>
  <c r="F53" i="2"/>
  <c r="F47" i="2"/>
  <c r="G42" i="2" l="1"/>
  <c r="G41" i="2"/>
  <c r="G40" i="2"/>
  <c r="G39" i="2"/>
  <c r="G38" i="2"/>
  <c r="G37" i="2"/>
  <c r="G36" i="2"/>
  <c r="F37" i="2"/>
  <c r="F38" i="2"/>
  <c r="F39" i="2"/>
  <c r="F40" i="2"/>
  <c r="F41" i="2"/>
  <c r="F42" i="2"/>
  <c r="F36" i="2"/>
  <c r="G31" i="2"/>
  <c r="G30" i="2"/>
  <c r="G29" i="2"/>
  <c r="G28" i="2"/>
  <c r="G27" i="2"/>
  <c r="G26" i="2"/>
  <c r="G25" i="2"/>
  <c r="F26" i="2"/>
  <c r="F27" i="2"/>
  <c r="F28" i="2"/>
  <c r="F29" i="2"/>
  <c r="F30" i="2"/>
  <c r="F31" i="2"/>
  <c r="F25" i="2"/>
  <c r="G20" i="2"/>
  <c r="G19" i="2"/>
  <c r="G17" i="2"/>
  <c r="G16" i="2"/>
  <c r="G15" i="2"/>
  <c r="G14" i="2"/>
  <c r="F15" i="2"/>
  <c r="F16" i="2"/>
  <c r="F17" i="2"/>
  <c r="F18" i="2"/>
  <c r="F19" i="2"/>
  <c r="F20" i="2"/>
  <c r="F14" i="2"/>
  <c r="B132" i="2" l="1"/>
  <c r="B121" i="2"/>
  <c r="B110" i="2"/>
  <c r="B99" i="2"/>
  <c r="B88" i="2"/>
  <c r="B77" i="2"/>
  <c r="B66" i="2"/>
  <c r="B55" i="2"/>
  <c r="B44" i="2"/>
  <c r="B33" i="2"/>
  <c r="B22" i="2"/>
  <c r="F4" i="2"/>
  <c r="F5" i="2"/>
  <c r="F6" i="2"/>
  <c r="F7" i="2"/>
  <c r="F8" i="2"/>
  <c r="F9" i="2"/>
  <c r="B11" i="2"/>
  <c r="G4" i="2" s="1"/>
  <c r="F3" i="2"/>
  <c r="J54" i="2"/>
  <c r="G7" i="2" l="1"/>
  <c r="G3" i="2"/>
  <c r="G5" i="2"/>
  <c r="G6" i="2"/>
  <c r="G8" i="2"/>
  <c r="G9" i="2"/>
  <c r="I149" i="2"/>
  <c r="C149" i="2" l="1"/>
  <c r="D149" i="2"/>
  <c r="H149" i="2"/>
  <c r="Q25" i="2" l="1"/>
  <c r="Q14" i="2"/>
  <c r="Q36" i="2"/>
  <c r="Q47" i="2"/>
  <c r="Q3" i="2"/>
  <c r="K125" i="2" l="1"/>
  <c r="K126" i="2"/>
  <c r="K127" i="2"/>
  <c r="K128" i="2"/>
  <c r="K129" i="2"/>
  <c r="K130" i="2"/>
  <c r="K114" i="2"/>
  <c r="K115" i="2"/>
  <c r="K116" i="2"/>
  <c r="K117" i="2"/>
  <c r="K118" i="2"/>
  <c r="K119" i="2"/>
  <c r="K103" i="2"/>
  <c r="K104" i="2"/>
  <c r="K105" i="2"/>
  <c r="K106" i="2"/>
  <c r="K107" i="2"/>
  <c r="K108" i="2"/>
  <c r="K97" i="2"/>
  <c r="K92" i="2"/>
  <c r="K93" i="2"/>
  <c r="K94" i="2"/>
  <c r="K95" i="2"/>
  <c r="K96" i="2"/>
  <c r="K81" i="2"/>
  <c r="K82" i="2"/>
  <c r="K83" i="2"/>
  <c r="K84" i="2"/>
  <c r="K85" i="2"/>
  <c r="K86" i="2"/>
  <c r="K70" i="2"/>
  <c r="K71" i="2"/>
  <c r="K72" i="2"/>
  <c r="K73" i="2"/>
  <c r="K74" i="2"/>
  <c r="K75" i="2"/>
  <c r="K59" i="2"/>
  <c r="K60" i="2"/>
  <c r="K61" i="2"/>
  <c r="K62" i="2"/>
  <c r="K63" i="2"/>
  <c r="K64" i="2"/>
  <c r="K48" i="2"/>
  <c r="K49" i="2"/>
  <c r="K50" i="2"/>
  <c r="K51" i="2"/>
  <c r="K52" i="2"/>
  <c r="K53" i="2"/>
  <c r="K37" i="2"/>
  <c r="K38" i="2"/>
  <c r="K39" i="2"/>
  <c r="K40" i="2"/>
  <c r="K41" i="2"/>
  <c r="K42" i="2"/>
  <c r="K26" i="2"/>
  <c r="K27" i="2"/>
  <c r="K28" i="2"/>
  <c r="K29" i="2"/>
  <c r="K30" i="2"/>
  <c r="K31" i="2"/>
  <c r="K7" i="2"/>
  <c r="K9" i="2"/>
  <c r="K15" i="2"/>
  <c r="K16" i="2"/>
  <c r="K17" i="2"/>
  <c r="K18" i="2"/>
  <c r="K19" i="2"/>
  <c r="K20" i="2"/>
  <c r="K4" i="2"/>
  <c r="K5" i="2"/>
  <c r="K6" i="2"/>
  <c r="K8" i="2"/>
  <c r="K124" i="2"/>
  <c r="K131" i="2" s="1"/>
  <c r="K113" i="2"/>
  <c r="K120" i="2" s="1"/>
  <c r="K102" i="2"/>
  <c r="K109" i="2" s="1"/>
  <c r="K80" i="2"/>
  <c r="K87" i="2" s="1"/>
  <c r="K69" i="2"/>
  <c r="K76" i="2" s="1"/>
  <c r="K91" i="2"/>
  <c r="K98" i="2" s="1"/>
  <c r="K58" i="2"/>
  <c r="K65" i="2" s="1"/>
  <c r="K47" i="2"/>
  <c r="K54" i="2" s="1"/>
  <c r="K36" i="2"/>
  <c r="K43" i="2" s="1"/>
  <c r="K25" i="2"/>
  <c r="K32" i="2" s="1"/>
  <c r="K14" i="2"/>
  <c r="K21" i="2" s="1"/>
  <c r="K3" i="2"/>
  <c r="K10" i="2" s="1"/>
  <c r="V53" i="2" l="1"/>
  <c r="V52" i="2"/>
  <c r="V51" i="2"/>
  <c r="V50" i="2"/>
  <c r="Y48" i="2"/>
  <c r="X48" i="2"/>
  <c r="S48" i="2" s="1"/>
  <c r="R48" i="2" s="1"/>
  <c r="V48" i="2"/>
  <c r="Y47" i="2"/>
  <c r="Y49" i="2" s="1"/>
  <c r="X47" i="2"/>
  <c r="V47" i="2"/>
  <c r="V49" i="2" s="1"/>
  <c r="S47" i="2"/>
  <c r="R47" i="2" s="1"/>
  <c r="V42" i="2"/>
  <c r="V41" i="2"/>
  <c r="V40" i="2"/>
  <c r="V39" i="2"/>
  <c r="Y37" i="2"/>
  <c r="X37" i="2"/>
  <c r="S37" i="2" s="1"/>
  <c r="R37" i="2" s="1"/>
  <c r="V37" i="2"/>
  <c r="Y36" i="2"/>
  <c r="X36" i="2"/>
  <c r="S36" i="2" s="1"/>
  <c r="R36" i="2" s="1"/>
  <c r="V36" i="2"/>
  <c r="V32" i="2"/>
  <c r="V31" i="2"/>
  <c r="V30" i="2"/>
  <c r="Y28" i="2"/>
  <c r="X28" i="2"/>
  <c r="S28" i="2" s="1"/>
  <c r="R28" i="2" s="1"/>
  <c r="V28" i="2"/>
  <c r="Y27" i="2"/>
  <c r="X27" i="2"/>
  <c r="S27" i="2" s="1"/>
  <c r="R27" i="2" s="1"/>
  <c r="V27" i="2"/>
  <c r="Y26" i="2"/>
  <c r="X26" i="2"/>
  <c r="S26" i="2" s="1"/>
  <c r="R26" i="2" s="1"/>
  <c r="V26" i="2"/>
  <c r="Y25" i="2"/>
  <c r="Y29" i="2" s="1"/>
  <c r="X25" i="2"/>
  <c r="V25" i="2"/>
  <c r="S25" i="2"/>
  <c r="R25" i="2" s="1"/>
  <c r="V21" i="2"/>
  <c r="V20" i="2"/>
  <c r="V19" i="2"/>
  <c r="Y17" i="2"/>
  <c r="X17" i="2"/>
  <c r="S17" i="2" s="1"/>
  <c r="R17" i="2" s="1"/>
  <c r="V17" i="2"/>
  <c r="Y16" i="2"/>
  <c r="X16" i="2"/>
  <c r="S16" i="2" s="1"/>
  <c r="R16" i="2" s="1"/>
  <c r="V16" i="2"/>
  <c r="Y15" i="2"/>
  <c r="X15" i="2"/>
  <c r="V15" i="2"/>
  <c r="S15" i="2"/>
  <c r="R15" i="2" s="1"/>
  <c r="Y14" i="2"/>
  <c r="X14" i="2"/>
  <c r="V14" i="2"/>
  <c r="S14" i="2"/>
  <c r="R14" i="2" s="1"/>
  <c r="V10" i="2"/>
  <c r="V9" i="2"/>
  <c r="V8" i="2"/>
  <c r="Y6" i="2"/>
  <c r="X6" i="2"/>
  <c r="S6" i="2" s="1"/>
  <c r="R6" i="2" s="1"/>
  <c r="V6" i="2"/>
  <c r="Y5" i="2"/>
  <c r="X5" i="2"/>
  <c r="S5" i="2" s="1"/>
  <c r="R5" i="2" s="1"/>
  <c r="V5" i="2"/>
  <c r="Y4" i="2"/>
  <c r="X4" i="2"/>
  <c r="S4" i="2" s="1"/>
  <c r="R4" i="2" s="1"/>
  <c r="V4" i="2"/>
  <c r="Y3" i="2"/>
  <c r="X3" i="2"/>
  <c r="S3" i="2" s="1"/>
  <c r="R3" i="2" s="1"/>
  <c r="V3" i="2"/>
  <c r="O10" i="2"/>
  <c r="O32" i="2"/>
  <c r="O21" i="2"/>
  <c r="Y7" i="2" l="1"/>
  <c r="Y18" i="2"/>
  <c r="Y38" i="2"/>
  <c r="V18" i="2"/>
  <c r="V38" i="2"/>
  <c r="V29" i="2"/>
  <c r="V7" i="2"/>
  <c r="AE8" i="2" s="1"/>
  <c r="W7" i="2" l="1"/>
  <c r="AE7" i="2"/>
  <c r="D125" i="2" l="1"/>
  <c r="D126" i="2"/>
  <c r="D127" i="2"/>
  <c r="D128" i="2"/>
  <c r="D129" i="2"/>
  <c r="D130" i="2"/>
  <c r="D124" i="2"/>
  <c r="D131" i="2" s="1"/>
  <c r="D114" i="2"/>
  <c r="D115" i="2"/>
  <c r="D116" i="2"/>
  <c r="D117" i="2"/>
  <c r="D118" i="2"/>
  <c r="D119" i="2"/>
  <c r="D113" i="2"/>
  <c r="D103" i="2"/>
  <c r="D104" i="2"/>
  <c r="D105" i="2"/>
  <c r="D106" i="2"/>
  <c r="D107" i="2"/>
  <c r="D108" i="2"/>
  <c r="D102" i="2"/>
  <c r="D92" i="2"/>
  <c r="D93" i="2"/>
  <c r="D94" i="2"/>
  <c r="D95" i="2"/>
  <c r="D96" i="2"/>
  <c r="D97" i="2"/>
  <c r="D91" i="2"/>
  <c r="D81" i="2"/>
  <c r="D82" i="2"/>
  <c r="D83" i="2"/>
  <c r="D84" i="2"/>
  <c r="D85" i="2"/>
  <c r="D86" i="2"/>
  <c r="D80" i="2"/>
  <c r="D70" i="2"/>
  <c r="D71" i="2"/>
  <c r="D72" i="2"/>
  <c r="D73" i="2"/>
  <c r="D74" i="2"/>
  <c r="D75" i="2"/>
  <c r="D69" i="2"/>
  <c r="D59" i="2"/>
  <c r="D60" i="2"/>
  <c r="D61" i="2"/>
  <c r="D62" i="2"/>
  <c r="D63" i="2"/>
  <c r="D64" i="2"/>
  <c r="D58" i="2"/>
  <c r="D48" i="2"/>
  <c r="D49" i="2"/>
  <c r="D50" i="2"/>
  <c r="D51" i="2"/>
  <c r="D52" i="2"/>
  <c r="D53" i="2"/>
  <c r="D47" i="2"/>
  <c r="D37" i="2"/>
  <c r="D38" i="2"/>
  <c r="D39" i="2"/>
  <c r="D40" i="2"/>
  <c r="D41" i="2"/>
  <c r="D42" i="2"/>
  <c r="D36" i="2"/>
  <c r="D43" i="2" s="1"/>
  <c r="D26" i="2"/>
  <c r="D27" i="2"/>
  <c r="D28" i="2"/>
  <c r="D29" i="2"/>
  <c r="D30" i="2"/>
  <c r="D31" i="2"/>
  <c r="D25" i="2"/>
  <c r="D15" i="2"/>
  <c r="D16" i="2"/>
  <c r="D17" i="2"/>
  <c r="D18" i="2"/>
  <c r="D19" i="2"/>
  <c r="D20" i="2"/>
  <c r="D14" i="2"/>
  <c r="D4" i="2"/>
  <c r="D5" i="2"/>
  <c r="D6" i="2"/>
  <c r="D7" i="2"/>
  <c r="D8" i="2"/>
  <c r="D9" i="2"/>
  <c r="D3" i="2"/>
  <c r="L48" i="2"/>
  <c r="L37" i="2"/>
  <c r="Q37" i="2" s="1"/>
  <c r="L26" i="2"/>
  <c r="L15" i="2"/>
  <c r="L4" i="2"/>
  <c r="Q4" i="2" s="1"/>
  <c r="D87" i="2" l="1"/>
  <c r="L27" i="2"/>
  <c r="Q26" i="2"/>
  <c r="D10" i="2"/>
  <c r="D54" i="2"/>
  <c r="D98" i="2"/>
  <c r="D32" i="2"/>
  <c r="D120" i="2"/>
  <c r="L5" i="2"/>
  <c r="L38" i="2"/>
  <c r="L16" i="2"/>
  <c r="Q15" i="2"/>
  <c r="L49" i="2"/>
  <c r="Q48" i="2"/>
  <c r="D21" i="2"/>
  <c r="D65" i="2"/>
  <c r="D76" i="2"/>
  <c r="D109" i="2"/>
  <c r="O53" i="2"/>
  <c r="O52" i="2"/>
  <c r="O51" i="2"/>
  <c r="O50" i="2"/>
  <c r="O49" i="2"/>
  <c r="O48" i="2"/>
  <c r="O47" i="2"/>
  <c r="O42" i="2"/>
  <c r="O41" i="2"/>
  <c r="O40" i="2"/>
  <c r="O39" i="2"/>
  <c r="O38" i="2"/>
  <c r="O37" i="2"/>
  <c r="O36" i="2"/>
  <c r="O31" i="2"/>
  <c r="O30" i="2"/>
  <c r="O29" i="2"/>
  <c r="O28" i="2"/>
  <c r="O27" i="2"/>
  <c r="O26" i="2"/>
  <c r="O25" i="2"/>
  <c r="O20" i="2"/>
  <c r="O19" i="2"/>
  <c r="O18" i="2"/>
  <c r="O17" i="2"/>
  <c r="O16" i="2"/>
  <c r="O15" i="2"/>
  <c r="O14" i="2"/>
  <c r="O9" i="2"/>
  <c r="O8" i="2"/>
  <c r="O7" i="2"/>
  <c r="O6" i="2"/>
  <c r="O5" i="2"/>
  <c r="O4" i="2"/>
  <c r="O3" i="2"/>
  <c r="L50" i="2" l="1"/>
  <c r="Q49" i="2"/>
  <c r="Q5" i="2"/>
  <c r="L6" i="2"/>
  <c r="L17" i="2"/>
  <c r="Q16" i="2"/>
  <c r="Q38" i="2"/>
  <c r="L39" i="2"/>
  <c r="L28" i="2"/>
  <c r="Q27" i="2"/>
  <c r="Q39" i="2" l="1"/>
  <c r="L40" i="2"/>
  <c r="Q6" i="2"/>
  <c r="L7" i="2"/>
  <c r="L29" i="2"/>
  <c r="Q28" i="2"/>
  <c r="L18" i="2"/>
  <c r="Q17" i="2"/>
  <c r="L51" i="2"/>
  <c r="Q50" i="2"/>
  <c r="Q7" i="2" l="1"/>
  <c r="L8" i="2"/>
  <c r="Q40" i="2"/>
  <c r="L41" i="2"/>
  <c r="L19" i="2"/>
  <c r="Q18" i="2"/>
  <c r="L52" i="2"/>
  <c r="Q51" i="2"/>
  <c r="L30" i="2"/>
  <c r="Q29" i="2"/>
  <c r="Q41" i="2" l="1"/>
  <c r="L42" i="2"/>
  <c r="Q42" i="2" s="1"/>
  <c r="L53" i="2"/>
  <c r="Q53" i="2" s="1"/>
  <c r="Q52" i="2"/>
  <c r="Q8" i="2"/>
  <c r="L9" i="2"/>
  <c r="L31" i="2"/>
  <c r="Q30" i="2"/>
  <c r="L20" i="2"/>
  <c r="Q19" i="2"/>
  <c r="Q31" i="2" l="1"/>
  <c r="L32" i="2"/>
  <c r="Q32" i="2" s="1"/>
  <c r="Q9" i="2"/>
  <c r="L10" i="2"/>
  <c r="Q10" i="2" s="1"/>
  <c r="Q20" i="2"/>
  <c r="L21" i="2"/>
  <c r="Q21" i="2" s="1"/>
</calcChain>
</file>

<file path=xl/sharedStrings.xml><?xml version="1.0" encoding="utf-8"?>
<sst xmlns="http://schemas.openxmlformats.org/spreadsheetml/2006/main" count="348" uniqueCount="143">
  <si>
    <t>c880</t>
    <phoneticPr fontId="1" type="noConversion"/>
  </si>
  <si>
    <t>threshold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</si>
  <si>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</si>
  <si>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</si>
  <si>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</si>
  <si>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time/s</t>
    <phoneticPr fontId="1" type="noConversion"/>
  </si>
  <si>
    <t>c2670</t>
    <phoneticPr fontId="1" type="noConversion"/>
  </si>
  <si>
    <t>c3540</t>
    <phoneticPr fontId="1" type="noConversion"/>
  </si>
  <si>
    <t>c5315</t>
    <phoneticPr fontId="1" type="noConversion"/>
  </si>
  <si>
    <t>c7552</t>
    <phoneticPr fontId="1" type="noConversion"/>
  </si>
  <si>
    <t>alu4</t>
    <phoneticPr fontId="1" type="noConversion"/>
  </si>
  <si>
    <t>RCA32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</si>
  <si>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</si>
  <si>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</si>
  <si>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</si>
  <si>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WTM8</t>
    <phoneticPr fontId="1" type="noConversion"/>
  </si>
  <si>
    <t>c1908</t>
    <phoneticPr fontId="1" type="noConversion"/>
  </si>
  <si>
    <t>error rate</t>
    <phoneticPr fontId="1" type="noConversion"/>
  </si>
  <si>
    <t>average error</t>
    <phoneticPr fontId="1" type="noConversion"/>
  </si>
  <si>
    <t>rate %</t>
    <phoneticPr fontId="1" type="noConversion"/>
  </si>
  <si>
    <t>没有用我的方法而是用SASIMI估计误差的方法时</t>
    <phoneticPr fontId="1" type="noConversion"/>
  </si>
  <si>
    <t>circuit</t>
    <phoneticPr fontId="1" type="noConversion"/>
  </si>
  <si>
    <t>I/O</t>
    <phoneticPr fontId="1" type="noConversion"/>
  </si>
  <si>
    <t>60/26</t>
    <phoneticPr fontId="1" type="noConversion"/>
  </si>
  <si>
    <t>33/25</t>
    <phoneticPr fontId="1" type="noConversion"/>
  </si>
  <si>
    <t>233/140</t>
    <phoneticPr fontId="1" type="noConversion"/>
  </si>
  <si>
    <t>50/22</t>
    <phoneticPr fontId="1" type="noConversion"/>
  </si>
  <si>
    <t>178/123</t>
    <phoneticPr fontId="1" type="noConversion"/>
  </si>
  <si>
    <t>207/108</t>
    <phoneticPr fontId="1" type="noConversion"/>
  </si>
  <si>
    <t>14/8</t>
    <phoneticPr fontId="1" type="noConversion"/>
  </si>
  <si>
    <t>64/33</t>
    <phoneticPr fontId="1" type="noConversion"/>
  </si>
  <si>
    <t>16/16</t>
    <phoneticPr fontId="1" type="noConversion"/>
  </si>
  <si>
    <t>SASIMI</t>
    <phoneticPr fontId="1" type="noConversion"/>
  </si>
  <si>
    <t>appro ratio</t>
    <phoneticPr fontId="1" type="noConversion"/>
  </si>
  <si>
    <t>Wu</t>
    <phoneticPr fontId="1" type="noConversion"/>
  </si>
  <si>
    <t>OUR</t>
    <phoneticPr fontId="1" type="noConversion"/>
  </si>
  <si>
    <t>Arithmean</t>
    <phoneticPr fontId="1" type="noConversion"/>
  </si>
  <si>
    <t>threshold %</t>
    <phoneticPr fontId="1" type="noConversion"/>
  </si>
  <si>
    <t>204m</t>
    <phoneticPr fontId="1" type="noConversion"/>
  </si>
  <si>
    <t>1m49s</t>
    <phoneticPr fontId="1" type="noConversion"/>
  </si>
  <si>
    <t>28m25s</t>
    <phoneticPr fontId="1" type="noConversion"/>
  </si>
  <si>
    <t>55m55s</t>
    <phoneticPr fontId="1" type="noConversion"/>
  </si>
  <si>
    <t>52m11s</t>
    <phoneticPr fontId="1" type="noConversion"/>
  </si>
  <si>
    <t>31m5s</t>
    <phoneticPr fontId="1" type="noConversion"/>
  </si>
  <si>
    <t>726m</t>
    <phoneticPr fontId="1" type="noConversion"/>
  </si>
  <si>
    <t>57m18s</t>
    <phoneticPr fontId="1" type="noConversion"/>
  </si>
  <si>
    <t>75m22s</t>
    <phoneticPr fontId="1" type="noConversion"/>
  </si>
  <si>
    <t>213m</t>
    <phoneticPr fontId="1" type="noConversion"/>
  </si>
  <si>
    <t>210m</t>
    <phoneticPr fontId="1" type="noConversion"/>
  </si>
  <si>
    <t>115m</t>
    <phoneticPr fontId="1" type="noConversion"/>
  </si>
  <si>
    <t>101m</t>
    <phoneticPr fontId="1" type="noConversion"/>
  </si>
  <si>
    <t>212m</t>
    <phoneticPr fontId="1" type="noConversion"/>
  </si>
  <si>
    <t>87m15s</t>
    <phoneticPr fontId="1" type="noConversion"/>
  </si>
  <si>
    <t>167m</t>
    <phoneticPr fontId="1" type="noConversion"/>
  </si>
  <si>
    <t>24m15s</t>
    <phoneticPr fontId="1" type="noConversion"/>
  </si>
  <si>
    <t>44m47s</t>
    <phoneticPr fontId="1" type="noConversion"/>
  </si>
  <si>
    <t>25m47s</t>
    <phoneticPr fontId="1" type="noConversion"/>
  </si>
  <si>
    <t>56s</t>
    <phoneticPr fontId="1" type="noConversion"/>
  </si>
  <si>
    <t>41m33s</t>
    <phoneticPr fontId="1" type="noConversion"/>
  </si>
  <si>
    <t>278m</t>
    <phoneticPr fontId="1" type="noConversion"/>
  </si>
  <si>
    <t>543m</t>
    <phoneticPr fontId="1" type="noConversion"/>
  </si>
  <si>
    <t>473m</t>
    <phoneticPr fontId="1" type="noConversion"/>
  </si>
  <si>
    <t>125m</t>
    <phoneticPr fontId="1" type="noConversion"/>
  </si>
  <si>
    <t>110m</t>
    <phoneticPr fontId="1" type="noConversion"/>
  </si>
  <si>
    <t>473m</t>
    <phoneticPr fontId="1" type="noConversion"/>
  </si>
  <si>
    <t>392m</t>
    <phoneticPr fontId="1" type="noConversion"/>
  </si>
  <si>
    <t>1m24s</t>
    <phoneticPr fontId="1" type="noConversion"/>
  </si>
  <si>
    <t>24m32s</t>
    <phoneticPr fontId="1" type="noConversion"/>
  </si>
  <si>
    <t>47m8s</t>
    <phoneticPr fontId="1" type="noConversion"/>
  </si>
  <si>
    <t>25m6s</t>
    <phoneticPr fontId="1" type="noConversion"/>
  </si>
  <si>
    <t>42m53s</t>
    <phoneticPr fontId="1" type="noConversion"/>
  </si>
  <si>
    <t>125m</t>
    <phoneticPr fontId="1" type="noConversion"/>
  </si>
  <si>
    <t>485m</t>
    <phoneticPr fontId="1" type="noConversion"/>
  </si>
  <si>
    <t>550m</t>
    <phoneticPr fontId="1" type="noConversion"/>
  </si>
  <si>
    <t>1m53s</t>
    <phoneticPr fontId="1" type="noConversion"/>
  </si>
  <si>
    <t>26m53s</t>
    <phoneticPr fontId="1" type="noConversion"/>
  </si>
  <si>
    <t>52m43s</t>
    <phoneticPr fontId="1" type="noConversion"/>
  </si>
  <si>
    <t>30m12s</t>
    <phoneticPr fontId="1" type="noConversion"/>
  </si>
  <si>
    <t>46m32s</t>
    <phoneticPr fontId="1" type="noConversion"/>
  </si>
  <si>
    <t>要调查原因</t>
    <phoneticPr fontId="1" type="noConversion"/>
  </si>
  <si>
    <t>215m</t>
    <phoneticPr fontId="1" type="noConversion"/>
  </si>
  <si>
    <t>112m</t>
    <phoneticPr fontId="1" type="noConversion"/>
  </si>
  <si>
    <t>204m</t>
    <phoneticPr fontId="1" type="noConversion"/>
  </si>
  <si>
    <t>215m</t>
    <phoneticPr fontId="1" type="noConversion"/>
  </si>
  <si>
    <t>157m</t>
    <phoneticPr fontId="1" type="noConversion"/>
  </si>
  <si>
    <t>244m</t>
    <phoneticPr fontId="1" type="noConversion"/>
  </si>
  <si>
    <t>282m</t>
    <phoneticPr fontId="1" type="noConversion"/>
  </si>
  <si>
    <t>160m</t>
    <phoneticPr fontId="1" type="noConversion"/>
  </si>
  <si>
    <t>214m</t>
    <phoneticPr fontId="1" type="noConversion"/>
  </si>
  <si>
    <t>190m</t>
    <phoneticPr fontId="1" type="noConversion"/>
  </si>
  <si>
    <t>337m</t>
    <phoneticPr fontId="1" type="noConversion"/>
  </si>
  <si>
    <t>166m</t>
    <phoneticPr fontId="1" type="noConversion"/>
  </si>
  <si>
    <t>564m</t>
    <phoneticPr fontId="1" type="noConversion"/>
  </si>
  <si>
    <t>651m</t>
    <phoneticPr fontId="1" type="noConversion"/>
  </si>
  <si>
    <t>1m51s</t>
    <phoneticPr fontId="1" type="noConversion"/>
  </si>
  <si>
    <t>28m7s</t>
    <phoneticPr fontId="1" type="noConversion"/>
  </si>
  <si>
    <t>54m47s</t>
    <phoneticPr fontId="1" type="noConversion"/>
  </si>
  <si>
    <t>31m17s</t>
    <phoneticPr fontId="1" type="noConversion"/>
  </si>
  <si>
    <t>52m35s</t>
    <phoneticPr fontId="1" type="noConversion"/>
  </si>
  <si>
    <t>576m</t>
    <phoneticPr fontId="1" type="noConversion"/>
  </si>
  <si>
    <t>1075m</t>
    <phoneticPr fontId="1" type="noConversion"/>
  </si>
  <si>
    <t>2m57s</t>
    <phoneticPr fontId="1" type="noConversion"/>
  </si>
  <si>
    <t>34m15s</t>
    <phoneticPr fontId="1" type="noConversion"/>
  </si>
  <si>
    <t>71m46s</t>
    <phoneticPr fontId="1" type="noConversion"/>
  </si>
  <si>
    <t>30m1s</t>
    <phoneticPr fontId="1" type="noConversion"/>
  </si>
  <si>
    <t>64m52s</t>
    <phoneticPr fontId="1" type="noConversion"/>
  </si>
  <si>
    <t>255m</t>
    <phoneticPr fontId="1" type="noConversion"/>
  </si>
  <si>
    <t>188m</t>
    <phoneticPr fontId="1" type="noConversion"/>
  </si>
  <si>
    <t>407m</t>
    <phoneticPr fontId="1" type="noConversion"/>
  </si>
  <si>
    <t>597m</t>
    <phoneticPr fontId="1" type="noConversion"/>
  </si>
  <si>
    <t>3m43s</t>
    <phoneticPr fontId="1" type="noConversion"/>
  </si>
  <si>
    <t>39m20s</t>
    <phoneticPr fontId="1" type="noConversion"/>
  </si>
  <si>
    <t>74m23s</t>
    <phoneticPr fontId="1" type="noConversion"/>
  </si>
  <si>
    <t>34m58s</t>
    <phoneticPr fontId="1" type="noConversion"/>
  </si>
  <si>
    <t>70m36s</t>
    <phoneticPr fontId="1" type="noConversion"/>
  </si>
  <si>
    <t>Average area ratio</t>
    <phoneticPr fontId="1" type="noConversion"/>
  </si>
  <si>
    <t>1284m</t>
    <phoneticPr fontId="1" type="noConversion"/>
  </si>
  <si>
    <t>217m</t>
    <phoneticPr fontId="1" type="noConversion"/>
  </si>
  <si>
    <t>whole time</t>
    <phoneticPr fontId="1" type="noConversion"/>
  </si>
  <si>
    <t>error propagation time</t>
    <phoneticPr fontId="1" type="noConversion"/>
  </si>
  <si>
    <t>time ratio</t>
    <phoneticPr fontId="1" type="noConversion"/>
  </si>
  <si>
    <t>time/s</t>
    <phoneticPr fontId="1" type="noConversion"/>
  </si>
  <si>
    <t>AEM value</t>
    <phoneticPr fontId="1" type="noConversion"/>
  </si>
  <si>
    <t>Our_Previous</t>
    <phoneticPr fontId="1" type="noConversion"/>
  </si>
  <si>
    <t>Our_confid</t>
    <phoneticPr fontId="1" type="noConversion"/>
  </si>
  <si>
    <t>mean</t>
    <phoneticPr fontId="1" type="noConversion"/>
  </si>
  <si>
    <t>circuit</t>
    <phoneticPr fontId="1" type="noConversion"/>
  </si>
  <si>
    <t>I/O</t>
    <phoneticPr fontId="1" type="noConversion"/>
  </si>
  <si>
    <t>估计AEM</t>
    <phoneticPr fontId="1" type="noConversion"/>
  </si>
  <si>
    <t>全仿真AEM</t>
    <phoneticPr fontId="1" type="noConversion"/>
  </si>
  <si>
    <t>mul8</t>
    <phoneticPr fontId="1" type="noConversion"/>
  </si>
  <si>
    <t>wtm8</t>
    <phoneticPr fontId="1" type="noConversion"/>
  </si>
  <si>
    <t>16/16</t>
    <phoneticPr fontId="1" type="noConversion"/>
  </si>
  <si>
    <t>95%置信区间AEM</t>
    <phoneticPr fontId="1" type="noConversion"/>
  </si>
  <si>
    <t>f</t>
    <phoneticPr fontId="1" type="noConversion"/>
  </si>
  <si>
    <t>g</t>
    <phoneticPr fontId="1" type="noConversion"/>
  </si>
  <si>
    <t>24/12</t>
    <phoneticPr fontId="1" type="noConversion"/>
  </si>
  <si>
    <t>delay</t>
    <phoneticPr fontId="1" type="noConversion"/>
  </si>
  <si>
    <t>area*delay</t>
    <phoneticPr fontId="1" type="noConversion"/>
  </si>
  <si>
    <t>area*delay ratio</t>
    <phoneticPr fontId="1" type="noConversion"/>
  </si>
  <si>
    <t>delay</t>
    <phoneticPr fontId="1" type="noConversion"/>
  </si>
  <si>
    <t>此芯片我这边的area为2090，后面好好找对应的芯片</t>
    <phoneticPr fontId="1" type="noConversion"/>
  </si>
  <si>
    <t>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</si>
</sst>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8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6"/>
  <sheetViews>
    <sheetView tabSelected="1" topLeftCell="A76" zoomScale="115" zoomScaleNormal="115" workbookViewId="0">
      <selection activeCell="E88" sqref="E88"/>
    </sheetView>
  </sheetViews>
  <sheetFormatPr defaultRowHeight="13.5" x14ac:dyDescent="0.15"/>
  <cols>
    <col min="3" max="3" width="17.25" customWidth="1"/>
    <col min="4" max="7" width="12.875" customWidth="1"/>
    <col min="8" max="8" width="21.375" customWidth="1"/>
    <col min="9" max="9" width="15.375" style="6" customWidth="1"/>
    <col min="10" max="10" width="11.125" style="6" customWidth="1"/>
    <col min="11" max="11" width="15.375" customWidth="1"/>
    <col min="12" max="12" width="8.375" customWidth="1"/>
    <col min="13" max="13" width="13.25" customWidth="1"/>
    <col min="15" max="15" width="11.875" customWidth="1"/>
    <col min="16" max="16" width="11.125" customWidth="1"/>
    <col min="17" max="17" width="9.5" bestFit="1" customWidth="1"/>
  </cols>
  <sheetData>
    <row r="1" spans="1:31" x14ac:dyDescent="0.15">
      <c r="A1" t="s">
        <v>0</v>
      </c>
      <c r="B1" t="s">
        <v>17</v>
      </c>
      <c r="C1" s="6"/>
      <c r="D1" s="6"/>
      <c r="E1" s="6"/>
      <c r="F1" s="6"/>
      <c r="G1" s="6"/>
      <c r="H1" s="6"/>
      <c r="L1" s="5" t="s">
        <v>11</v>
      </c>
      <c r="M1" s="6" t="s">
        <v>18</v>
      </c>
      <c r="N1" s="6"/>
      <c r="O1" s="6"/>
      <c r="P1" s="6"/>
      <c r="R1" s="5" t="s">
        <v>11</v>
      </c>
      <c r="S1" t="s">
        <v>20</v>
      </c>
      <c r="X1" s="18" t="s">
        <v>32</v>
      </c>
    </row>
    <row r="2" spans="1:31" x14ac:dyDescent="0.15">
      <c r="A2" s="3" t="s">
        <v>1</v>
      </c>
      <c r="B2" s="1" t="s">
        <v>2</v>
      </c>
      <c r="C2" s="1" t="s">
        <v>3</v>
      </c>
      <c r="D2" s="1" t="s">
        <v>4</v>
      </c>
      <c r="E2" s="39" t="s">
        <v>137</v>
      </c>
      <c r="F2" s="39" t="s">
        <v>138</v>
      </c>
      <c r="G2" s="39" t="s">
        <v>139</v>
      </c>
      <c r="H2" s="39" t="s">
        <v>5</v>
      </c>
      <c r="I2" s="11" t="s">
        <v>119</v>
      </c>
      <c r="J2" s="18" t="s">
        <v>118</v>
      </c>
      <c r="K2" s="18" t="s">
        <v>120</v>
      </c>
      <c r="L2" s="3" t="s">
        <v>37</v>
      </c>
      <c r="M2" s="1" t="s">
        <v>2</v>
      </c>
      <c r="N2" s="1" t="s">
        <v>3</v>
      </c>
      <c r="O2" s="1" t="s">
        <v>4</v>
      </c>
      <c r="P2" s="1" t="s">
        <v>5</v>
      </c>
      <c r="Q2" s="11" t="s">
        <v>122</v>
      </c>
      <c r="R2" s="15" t="s">
        <v>1</v>
      </c>
      <c r="S2" s="21" t="s">
        <v>19</v>
      </c>
      <c r="T2" s="21" t="s">
        <v>2</v>
      </c>
      <c r="U2" s="21" t="s">
        <v>3</v>
      </c>
      <c r="V2" s="21" t="s">
        <v>4</v>
      </c>
      <c r="X2" s="16" t="s">
        <v>17</v>
      </c>
      <c r="Y2" s="16" t="s">
        <v>33</v>
      </c>
    </row>
    <row r="3" spans="1:31" x14ac:dyDescent="0.15">
      <c r="A3" s="4">
        <v>1E-3</v>
      </c>
      <c r="B3" s="1">
        <v>599</v>
      </c>
      <c r="C3" s="1">
        <v>548</v>
      </c>
      <c r="D3" s="1">
        <f t="shared" ref="D3:D9" si="0">C3/B3</f>
        <v>0.91485809682804675</v>
      </c>
      <c r="E3" s="39">
        <v>38.5</v>
      </c>
      <c r="F3" s="39">
        <f>C3*E3</f>
        <v>21098</v>
      </c>
      <c r="G3" s="39">
        <f>F3/B11</f>
        <v>0.87183259227425247</v>
      </c>
      <c r="H3" s="1"/>
      <c r="I3" s="11">
        <v>5</v>
      </c>
      <c r="J3" s="6">
        <v>102</v>
      </c>
      <c r="K3">
        <f t="shared" ref="K3:K9" si="1">I3/J3</f>
        <v>4.9019607843137254E-2</v>
      </c>
      <c r="L3" s="1">
        <v>1.5299999999999999E-3</v>
      </c>
      <c r="M3" s="1">
        <v>691</v>
      </c>
      <c r="N3" s="1">
        <v>272</v>
      </c>
      <c r="O3" s="20">
        <f>N3/M3</f>
        <v>0.39363241678726485</v>
      </c>
      <c r="P3" s="1"/>
      <c r="Q3">
        <f>L3*(POWER(2,33)-1)/100</f>
        <v>131425.99924229999</v>
      </c>
      <c r="R3" s="21">
        <f>S3/100*(2^33-1)</f>
        <v>4354033.6433752459</v>
      </c>
      <c r="S3" s="21">
        <f>X3</f>
        <v>5.0687622789783886E-2</v>
      </c>
      <c r="T3" s="21">
        <v>691</v>
      </c>
      <c r="U3" s="21">
        <v>167</v>
      </c>
      <c r="V3" s="21">
        <f>U3/T3</f>
        <v>0.24167872648335745</v>
      </c>
      <c r="X3" s="15">
        <f>Z3/AA3*0.6</f>
        <v>5.0687622789783886E-2</v>
      </c>
      <c r="Y3" s="15">
        <f>1-0.7*AB3/AC3</f>
        <v>0.70972222222222225</v>
      </c>
      <c r="Z3">
        <v>43</v>
      </c>
      <c r="AA3">
        <v>509</v>
      </c>
      <c r="AB3">
        <v>209</v>
      </c>
      <c r="AC3">
        <v>504</v>
      </c>
    </row>
    <row r="4" spans="1:31" x14ac:dyDescent="0.15">
      <c r="A4" s="4">
        <v>3.0000000000000001E-3</v>
      </c>
      <c r="B4" s="1">
        <v>599</v>
      </c>
      <c r="C4" s="1">
        <v>548</v>
      </c>
      <c r="D4" s="19">
        <f t="shared" si="0"/>
        <v>0.91485809682804675</v>
      </c>
      <c r="E4" s="39">
        <v>38.5</v>
      </c>
      <c r="F4" s="39">
        <f t="shared" ref="F4:F9" si="2">C4*E4</f>
        <v>21098</v>
      </c>
      <c r="G4" s="39">
        <f>F4/B11</f>
        <v>0.87183259227425247</v>
      </c>
      <c r="H4" s="1"/>
      <c r="I4" s="6">
        <v>5</v>
      </c>
      <c r="J4" s="6">
        <v>112</v>
      </c>
      <c r="K4">
        <f t="shared" si="1"/>
        <v>4.4642857142857144E-2</v>
      </c>
      <c r="L4" s="4">
        <f t="shared" ref="L4:L10" si="3">L3*2</f>
        <v>3.0599999999999998E-3</v>
      </c>
      <c r="M4" s="1">
        <v>691</v>
      </c>
      <c r="N4" s="12">
        <v>259</v>
      </c>
      <c r="O4" s="20">
        <f t="shared" ref="O4:O10" si="4">N4/M4</f>
        <v>0.3748191027496382</v>
      </c>
      <c r="P4" s="1"/>
      <c r="Q4">
        <f t="shared" ref="Q4:Q10" si="5">L4*(POWER(2,33)-1)/100</f>
        <v>262851.99848459999</v>
      </c>
      <c r="R4" s="21">
        <f>S4/100*(2^33-1)</f>
        <v>8809323.8831080552</v>
      </c>
      <c r="S4" s="21">
        <f>X4</f>
        <v>0.10255402750491159</v>
      </c>
      <c r="T4" s="21">
        <v>691</v>
      </c>
      <c r="U4" s="21">
        <v>137</v>
      </c>
      <c r="V4" s="21">
        <f t="shared" ref="V4:V10" si="6">U4/T4</f>
        <v>0.19826338639652677</v>
      </c>
      <c r="X4" s="15">
        <f>Z4/AA4*0.6</f>
        <v>0.10255402750491159</v>
      </c>
      <c r="Y4" s="15">
        <f>1-0.7*AB4/AC4</f>
        <v>0.6430555555555556</v>
      </c>
      <c r="Z4">
        <v>87</v>
      </c>
      <c r="AA4">
        <v>509</v>
      </c>
      <c r="AB4">
        <v>257</v>
      </c>
      <c r="AC4">
        <v>504</v>
      </c>
    </row>
    <row r="5" spans="1:31" x14ac:dyDescent="0.15">
      <c r="A5" s="4">
        <v>5.0000000000000001E-3</v>
      </c>
      <c r="B5" s="1">
        <v>599</v>
      </c>
      <c r="C5" s="12">
        <v>537</v>
      </c>
      <c r="D5" s="19">
        <f t="shared" si="0"/>
        <v>0.89649415692821366</v>
      </c>
      <c r="E5" s="39">
        <v>38.200000000000003</v>
      </c>
      <c r="F5" s="39">
        <f t="shared" si="2"/>
        <v>20513.400000000001</v>
      </c>
      <c r="G5" s="39">
        <f>F5/B11</f>
        <v>0.8476751681845982</v>
      </c>
      <c r="H5" s="1"/>
      <c r="I5" s="6">
        <v>8</v>
      </c>
      <c r="J5" s="6">
        <v>161</v>
      </c>
      <c r="K5">
        <f t="shared" si="1"/>
        <v>4.9689440993788817E-2</v>
      </c>
      <c r="L5" s="4">
        <f t="shared" si="3"/>
        <v>6.1199999999999996E-3</v>
      </c>
      <c r="M5" s="1">
        <v>691</v>
      </c>
      <c r="N5" s="12">
        <v>235</v>
      </c>
      <c r="O5" s="20">
        <f t="shared" si="4"/>
        <v>0.34008683068017365</v>
      </c>
      <c r="P5" s="1"/>
      <c r="Q5">
        <f t="shared" si="5"/>
        <v>525703.99696919997</v>
      </c>
      <c r="R5" s="21">
        <f>S5/100*(2^33-1)</f>
        <v>21567655.0241611</v>
      </c>
      <c r="S5" s="21">
        <f>X5</f>
        <v>0.25108055009823183</v>
      </c>
      <c r="T5" s="21">
        <v>691</v>
      </c>
      <c r="U5" s="21">
        <v>112</v>
      </c>
      <c r="V5" s="21">
        <f t="shared" si="6"/>
        <v>0.16208393632416787</v>
      </c>
      <c r="X5" s="15">
        <f>Z5/AA5*0.6</f>
        <v>0.25108055009823183</v>
      </c>
      <c r="Y5" s="15">
        <f>1-0.7*AB5/AC5</f>
        <v>0.47361111111111109</v>
      </c>
      <c r="Z5">
        <v>213</v>
      </c>
      <c r="AA5">
        <v>509</v>
      </c>
      <c r="AB5">
        <v>379</v>
      </c>
      <c r="AC5">
        <v>504</v>
      </c>
    </row>
    <row r="6" spans="1:31" x14ac:dyDescent="0.15">
      <c r="A6" s="4">
        <v>8.0000000000000002E-3</v>
      </c>
      <c r="B6" s="1">
        <v>599</v>
      </c>
      <c r="C6" s="1">
        <v>526</v>
      </c>
      <c r="D6" s="19">
        <f t="shared" si="0"/>
        <v>0.87813021702838068</v>
      </c>
      <c r="E6" s="39">
        <v>38.1</v>
      </c>
      <c r="F6" s="39">
        <f t="shared" si="2"/>
        <v>20040.600000000002</v>
      </c>
      <c r="G6" s="39">
        <f>F6/B11</f>
        <v>0.8281376551678542</v>
      </c>
      <c r="H6" s="1"/>
      <c r="I6" s="6">
        <v>8</v>
      </c>
      <c r="J6" s="6">
        <v>167</v>
      </c>
      <c r="K6">
        <f t="shared" si="1"/>
        <v>4.790419161676647E-2</v>
      </c>
      <c r="L6" s="19">
        <f t="shared" si="3"/>
        <v>1.2239999999999999E-2</v>
      </c>
      <c r="M6" s="1">
        <v>691</v>
      </c>
      <c r="N6" s="1">
        <v>222</v>
      </c>
      <c r="O6" s="20">
        <f t="shared" si="4"/>
        <v>0.32127351664254705</v>
      </c>
      <c r="P6" s="1"/>
      <c r="Q6">
        <f t="shared" si="5"/>
        <v>1051407.9939383999</v>
      </c>
      <c r="R6" s="21">
        <f>S6/100*(2^33-1)</f>
        <v>34427242.761571698</v>
      </c>
      <c r="S6" s="21">
        <f>X6</f>
        <v>0.40078585461689581</v>
      </c>
      <c r="T6" s="21">
        <v>691</v>
      </c>
      <c r="U6" s="21">
        <v>99</v>
      </c>
      <c r="V6" s="21">
        <f t="shared" si="6"/>
        <v>0.14327062228654125</v>
      </c>
      <c r="X6" s="15">
        <f>Z6/AA6*0.6</f>
        <v>0.40078585461689581</v>
      </c>
      <c r="Y6" s="15">
        <f>1-0.7*AB6/AC6</f>
        <v>0.39444444444444449</v>
      </c>
      <c r="Z6">
        <v>340</v>
      </c>
      <c r="AA6">
        <v>509</v>
      </c>
      <c r="AB6">
        <v>436</v>
      </c>
      <c r="AC6">
        <v>504</v>
      </c>
      <c r="AE6" t="s">
        <v>36</v>
      </c>
    </row>
    <row r="7" spans="1:31" x14ac:dyDescent="0.15">
      <c r="A7" s="4">
        <v>0.01</v>
      </c>
      <c r="B7" s="1">
        <v>599</v>
      </c>
      <c r="C7" s="12">
        <v>526</v>
      </c>
      <c r="D7" s="19">
        <f t="shared" si="0"/>
        <v>0.87813021702838068</v>
      </c>
      <c r="E7" s="39">
        <v>38.1</v>
      </c>
      <c r="F7" s="39">
        <f t="shared" si="2"/>
        <v>20040.600000000002</v>
      </c>
      <c r="G7" s="39">
        <f>F7/B11</f>
        <v>0.8281376551678542</v>
      </c>
      <c r="H7" s="1"/>
      <c r="I7" s="6">
        <v>9</v>
      </c>
      <c r="J7" s="6">
        <v>193</v>
      </c>
      <c r="K7">
        <f t="shared" si="1"/>
        <v>4.6632124352331605E-2</v>
      </c>
      <c r="L7" s="4">
        <f t="shared" si="3"/>
        <v>2.4479999999999998E-2</v>
      </c>
      <c r="M7" s="1">
        <v>691</v>
      </c>
      <c r="N7" s="36">
        <v>185</v>
      </c>
      <c r="O7" s="20">
        <f t="shared" si="4"/>
        <v>0.26772793053545585</v>
      </c>
      <c r="P7" s="1"/>
      <c r="Q7">
        <f t="shared" si="5"/>
        <v>2102815.9878767999</v>
      </c>
      <c r="R7" s="4"/>
      <c r="S7" s="21"/>
      <c r="T7" s="21">
        <v>691</v>
      </c>
      <c r="U7" s="14"/>
      <c r="V7" s="21">
        <f>U7/T7+AVERAGE(V3:V6)</f>
        <v>0.18632416787264833</v>
      </c>
      <c r="W7">
        <f>AVERAGE(V7,V18,V29,V38,V49)</f>
        <v>0.27376172378984986</v>
      </c>
      <c r="X7" s="15"/>
      <c r="Y7" s="15">
        <f>AVERAGE(Y3:Y6)</f>
        <v>0.5552083333333333</v>
      </c>
      <c r="AD7" t="s">
        <v>32</v>
      </c>
      <c r="AE7">
        <f>AVERAGE(Y7,Y18,Y29,Y38,Y49)</f>
        <v>0.62777777777777788</v>
      </c>
    </row>
    <row r="8" spans="1:31" x14ac:dyDescent="0.15">
      <c r="A8" s="4">
        <v>0.03</v>
      </c>
      <c r="B8" s="1">
        <v>599</v>
      </c>
      <c r="C8" s="1">
        <v>505</v>
      </c>
      <c r="D8" s="19">
        <f t="shared" si="0"/>
        <v>0.84307178631051749</v>
      </c>
      <c r="E8" s="39">
        <v>34.200000000000003</v>
      </c>
      <c r="F8" s="39">
        <f t="shared" si="2"/>
        <v>17271</v>
      </c>
      <c r="G8" s="39">
        <f>F8/B11</f>
        <v>0.71368948247078468</v>
      </c>
      <c r="H8" s="1"/>
      <c r="I8" s="6">
        <v>11</v>
      </c>
      <c r="J8" s="6">
        <v>243</v>
      </c>
      <c r="K8">
        <f t="shared" si="1"/>
        <v>4.5267489711934158E-2</v>
      </c>
      <c r="L8" s="4">
        <f t="shared" si="3"/>
        <v>4.8959999999999997E-2</v>
      </c>
      <c r="M8" s="1">
        <v>691</v>
      </c>
      <c r="N8" s="1">
        <v>167</v>
      </c>
      <c r="O8" s="20">
        <f t="shared" si="4"/>
        <v>0.24167872648335745</v>
      </c>
      <c r="P8" s="1"/>
      <c r="Q8">
        <f t="shared" si="5"/>
        <v>4205631.9757535998</v>
      </c>
      <c r="R8" s="4"/>
      <c r="S8" s="21"/>
      <c r="T8" s="21">
        <v>691</v>
      </c>
      <c r="U8" s="21"/>
      <c r="V8" s="21">
        <f t="shared" si="6"/>
        <v>0</v>
      </c>
      <c r="X8" s="15"/>
      <c r="Y8" s="15"/>
      <c r="AD8" t="s">
        <v>35</v>
      </c>
      <c r="AE8">
        <f>AVERAGE(V7,V18,V29,V38,V49)</f>
        <v>0.27376172378984986</v>
      </c>
    </row>
    <row r="9" spans="1:31" x14ac:dyDescent="0.15">
      <c r="A9" s="4">
        <v>0.05</v>
      </c>
      <c r="B9" s="1">
        <v>599</v>
      </c>
      <c r="C9" s="2">
        <v>487</v>
      </c>
      <c r="D9" s="19">
        <f t="shared" si="0"/>
        <v>0.81302170283806341</v>
      </c>
      <c r="E9" s="39">
        <v>33.200000000000003</v>
      </c>
      <c r="F9" s="39">
        <f t="shared" si="2"/>
        <v>16168.400000000001</v>
      </c>
      <c r="G9" s="39">
        <f>F9/B11</f>
        <v>0.66812674589662646</v>
      </c>
      <c r="H9" s="1"/>
      <c r="I9" s="11">
        <v>16</v>
      </c>
      <c r="J9" s="6">
        <v>370</v>
      </c>
      <c r="K9">
        <f t="shared" si="1"/>
        <v>4.3243243243243246E-2</v>
      </c>
      <c r="L9" s="19">
        <f t="shared" si="3"/>
        <v>9.7919999999999993E-2</v>
      </c>
      <c r="M9" s="1">
        <v>691</v>
      </c>
      <c r="N9" s="2">
        <v>137</v>
      </c>
      <c r="O9" s="20">
        <f t="shared" si="4"/>
        <v>0.19826338639652677</v>
      </c>
      <c r="P9" s="1"/>
      <c r="Q9">
        <f t="shared" si="5"/>
        <v>8411263.9515071996</v>
      </c>
      <c r="R9" s="4"/>
      <c r="S9" s="21"/>
      <c r="T9" s="21">
        <v>691</v>
      </c>
      <c r="U9" s="14"/>
      <c r="V9" s="21">
        <f t="shared" si="6"/>
        <v>0</v>
      </c>
      <c r="X9" s="15"/>
      <c r="Y9" s="15"/>
    </row>
    <row r="10" spans="1:31" x14ac:dyDescent="0.15">
      <c r="A10" t="s">
        <v>140</v>
      </c>
      <c r="B10" s="6">
        <v>40.4</v>
      </c>
      <c r="C10" s="6"/>
      <c r="D10" s="6">
        <f>AVERAGE(D3:D9)</f>
        <v>0.87693775339852131</v>
      </c>
      <c r="E10" s="6"/>
      <c r="F10" s="6"/>
      <c r="G10" s="6"/>
      <c r="H10" s="6"/>
      <c r="K10">
        <f>AVERAGE(K3:K9)</f>
        <v>4.6628422129151241E-2</v>
      </c>
      <c r="L10" s="21">
        <f t="shared" si="3"/>
        <v>0.19583999999999999</v>
      </c>
      <c r="M10" s="21">
        <v>691</v>
      </c>
      <c r="N10" s="21">
        <v>119</v>
      </c>
      <c r="O10" s="20">
        <f t="shared" si="4"/>
        <v>0.17221418234442837</v>
      </c>
      <c r="P10" s="21"/>
      <c r="Q10">
        <f t="shared" si="5"/>
        <v>16822527.903014399</v>
      </c>
      <c r="R10" s="4"/>
      <c r="S10" s="21"/>
      <c r="T10" s="21">
        <v>691</v>
      </c>
      <c r="U10" s="21"/>
      <c r="V10" s="21">
        <f t="shared" si="6"/>
        <v>0</v>
      </c>
      <c r="X10" s="15"/>
      <c r="Y10" s="15"/>
    </row>
    <row r="11" spans="1:31" x14ac:dyDescent="0.15">
      <c r="A11" t="s">
        <v>138</v>
      </c>
      <c r="B11" s="6">
        <f>B3*B10</f>
        <v>24199.599999999999</v>
      </c>
      <c r="C11" s="6"/>
      <c r="D11" s="6"/>
      <c r="E11" s="6"/>
      <c r="F11" s="6"/>
      <c r="G11" s="6"/>
      <c r="H11" s="6"/>
      <c r="M11" s="6"/>
      <c r="N11" s="6"/>
      <c r="O11" s="6"/>
      <c r="P11" s="6"/>
      <c r="S11" s="6"/>
      <c r="T11" s="6"/>
      <c r="U11" s="6"/>
      <c r="V11" s="6"/>
      <c r="X11" s="15"/>
      <c r="Y11" s="15"/>
    </row>
    <row r="12" spans="1:31" x14ac:dyDescent="0.15">
      <c r="A12" t="s">
        <v>16</v>
      </c>
      <c r="B12" s="6"/>
      <c r="C12" s="6"/>
      <c r="D12" s="6"/>
      <c r="E12" s="6"/>
      <c r="F12" s="6"/>
      <c r="G12" s="6"/>
      <c r="H12" s="6"/>
      <c r="L12" s="5" t="s">
        <v>12</v>
      </c>
      <c r="M12" s="6"/>
      <c r="N12" s="6"/>
      <c r="O12" s="6"/>
      <c r="P12" s="6"/>
      <c r="R12" s="5" t="s">
        <v>12</v>
      </c>
      <c r="S12" s="6"/>
      <c r="T12" s="6"/>
      <c r="U12" s="6"/>
      <c r="V12" s="6"/>
      <c r="X12" s="15"/>
      <c r="Y12" s="15"/>
    </row>
    <row r="13" spans="1:31" x14ac:dyDescent="0.15">
      <c r="A13" s="3" t="s">
        <v>1</v>
      </c>
      <c r="B13" s="1" t="s">
        <v>2</v>
      </c>
      <c r="C13" s="1" t="s">
        <v>3</v>
      </c>
      <c r="D13" s="1" t="s">
        <v>4</v>
      </c>
      <c r="E13" s="39" t="s">
        <v>137</v>
      </c>
      <c r="F13" s="39" t="s">
        <v>138</v>
      </c>
      <c r="G13" s="39" t="s">
        <v>139</v>
      </c>
      <c r="H13" s="39" t="s">
        <v>5</v>
      </c>
      <c r="L13" s="3" t="s">
        <v>1</v>
      </c>
      <c r="M13" s="1" t="s">
        <v>2</v>
      </c>
      <c r="N13" s="1" t="s">
        <v>3</v>
      </c>
      <c r="O13" s="1" t="s">
        <v>4</v>
      </c>
      <c r="P13" s="1" t="s">
        <v>121</v>
      </c>
      <c r="R13" s="15" t="s">
        <v>1</v>
      </c>
      <c r="S13" s="21" t="s">
        <v>19</v>
      </c>
      <c r="T13" s="21" t="s">
        <v>2</v>
      </c>
      <c r="U13" s="21" t="s">
        <v>3</v>
      </c>
      <c r="V13" s="21" t="s">
        <v>4</v>
      </c>
      <c r="X13" s="15"/>
      <c r="Y13" s="15"/>
    </row>
    <row r="14" spans="1:31" x14ac:dyDescent="0.15">
      <c r="A14" s="4">
        <v>1E-3</v>
      </c>
      <c r="B14" s="1">
        <v>1013</v>
      </c>
      <c r="C14" s="12">
        <v>746</v>
      </c>
      <c r="D14" s="1">
        <f t="shared" ref="D14:D20" si="7">C14/B14</f>
        <v>0.73642645607107604</v>
      </c>
      <c r="E14" s="39">
        <v>60.5</v>
      </c>
      <c r="F14" s="39">
        <f>E14*C14</f>
        <v>45133</v>
      </c>
      <c r="G14" s="39">
        <f>F14/B22</f>
        <v>0.73521123089604123</v>
      </c>
      <c r="H14" s="1"/>
      <c r="I14" s="6">
        <v>27</v>
      </c>
      <c r="J14" s="6">
        <v>660</v>
      </c>
      <c r="K14">
        <f>I14/J14</f>
        <v>4.0909090909090909E-2</v>
      </c>
      <c r="L14" s="19">
        <v>1.5299999999999999E-3</v>
      </c>
      <c r="M14" s="1">
        <v>1063</v>
      </c>
      <c r="N14" s="36">
        <v>324</v>
      </c>
      <c r="O14" s="20">
        <f>N14/M14</f>
        <v>0.3047977422389464</v>
      </c>
      <c r="P14" s="19"/>
      <c r="Q14">
        <f>L14*(POWER(2,33)-1)/100</f>
        <v>131425.99924229999</v>
      </c>
      <c r="R14" s="21">
        <f>S14/100*(2^33-1)</f>
        <v>4252777.0470176823</v>
      </c>
      <c r="S14" s="21">
        <f>X14</f>
        <v>4.950884086444008E-2</v>
      </c>
      <c r="T14" s="21">
        <v>1063</v>
      </c>
      <c r="U14" s="21">
        <v>206</v>
      </c>
      <c r="V14" s="21">
        <f>U14/T14</f>
        <v>0.19379115710253997</v>
      </c>
      <c r="X14" s="15">
        <f>Z14/AA14*0.6</f>
        <v>4.950884086444008E-2</v>
      </c>
      <c r="Y14" s="15">
        <f>1-0.7*AB14/AC14</f>
        <v>0.59166666666666667</v>
      </c>
      <c r="Z14">
        <v>42</v>
      </c>
      <c r="AA14">
        <v>509</v>
      </c>
      <c r="AB14">
        <v>294</v>
      </c>
      <c r="AC14">
        <v>504</v>
      </c>
    </row>
    <row r="15" spans="1:31" x14ac:dyDescent="0.15">
      <c r="A15" s="4">
        <v>3.0000000000000001E-3</v>
      </c>
      <c r="B15" s="1">
        <v>1013</v>
      </c>
      <c r="C15" s="12">
        <v>720</v>
      </c>
      <c r="D15" s="19">
        <f t="shared" si="7"/>
        <v>0.71076011846001974</v>
      </c>
      <c r="E15" s="39">
        <v>60.4</v>
      </c>
      <c r="F15" s="40">
        <f t="shared" ref="F15:F20" si="8">E15*C15</f>
        <v>43488</v>
      </c>
      <c r="G15" s="39">
        <f>F15/B22</f>
        <v>0.70841437549480513</v>
      </c>
      <c r="H15" s="1"/>
      <c r="I15" s="6">
        <v>31</v>
      </c>
      <c r="J15" s="6">
        <v>793</v>
      </c>
      <c r="K15">
        <f t="shared" ref="K15:K20" si="9">I15/J15</f>
        <v>3.9092055485498108E-2</v>
      </c>
      <c r="L15" s="4">
        <f t="shared" ref="L15:L21" si="10">L14*2</f>
        <v>3.0599999999999998E-3</v>
      </c>
      <c r="M15" s="1">
        <v>1063</v>
      </c>
      <c r="N15" s="1">
        <v>290</v>
      </c>
      <c r="O15" s="20">
        <f t="shared" ref="O15:O21" si="11">N15/M15</f>
        <v>0.27281279397930386</v>
      </c>
      <c r="P15" s="1"/>
      <c r="Q15">
        <f t="shared" ref="Q15:Q21" si="12">L15*(POWER(2,33)-1)/100</f>
        <v>262851.99848459999</v>
      </c>
      <c r="R15" s="21">
        <f>S15/100*(2^33-1)</f>
        <v>13062100.930125738</v>
      </c>
      <c r="S15" s="21">
        <f>X15</f>
        <v>0.15206286836935168</v>
      </c>
      <c r="T15" s="21">
        <v>1063</v>
      </c>
      <c r="U15" s="21">
        <v>156</v>
      </c>
      <c r="V15" s="21">
        <f t="shared" ref="V15:V21" si="13">U15/T15</f>
        <v>0.14675446848541862</v>
      </c>
      <c r="X15" s="15">
        <f>Z15/AA15*0.6</f>
        <v>0.15206286836935168</v>
      </c>
      <c r="Y15" s="15">
        <f>1-0.7*AB15/AC15</f>
        <v>0.38750000000000007</v>
      </c>
      <c r="Z15">
        <v>129</v>
      </c>
      <c r="AA15">
        <v>509</v>
      </c>
      <c r="AB15">
        <v>441</v>
      </c>
      <c r="AC15">
        <v>504</v>
      </c>
    </row>
    <row r="16" spans="1:31" x14ac:dyDescent="0.15">
      <c r="A16" s="4">
        <v>5.0000000000000001E-3</v>
      </c>
      <c r="B16" s="1">
        <v>1013</v>
      </c>
      <c r="C16" s="12">
        <v>720</v>
      </c>
      <c r="D16" s="19">
        <f t="shared" si="7"/>
        <v>0.71076011846001974</v>
      </c>
      <c r="E16" s="39">
        <v>60.4</v>
      </c>
      <c r="F16" s="40">
        <f t="shared" si="8"/>
        <v>43488</v>
      </c>
      <c r="G16" s="39">
        <f>F16/B22</f>
        <v>0.70841437549480513</v>
      </c>
      <c r="H16" s="1"/>
      <c r="I16" s="6">
        <v>35</v>
      </c>
      <c r="J16" s="6">
        <v>870</v>
      </c>
      <c r="K16">
        <f t="shared" si="9"/>
        <v>4.0229885057471264E-2</v>
      </c>
      <c r="L16" s="4">
        <f t="shared" si="10"/>
        <v>6.1199999999999996E-3</v>
      </c>
      <c r="M16" s="1">
        <v>1063</v>
      </c>
      <c r="N16" s="36">
        <v>264</v>
      </c>
      <c r="O16" s="20">
        <f t="shared" si="11"/>
        <v>0.24835371589840075</v>
      </c>
      <c r="P16" s="1"/>
      <c r="Q16">
        <f t="shared" si="12"/>
        <v>525703.99696919997</v>
      </c>
      <c r="R16" s="21">
        <f>S16/100*(2^33-1)</f>
        <v>30174465.714554023</v>
      </c>
      <c r="S16" s="21">
        <f>X16</f>
        <v>0.35127701375245574</v>
      </c>
      <c r="T16" s="21">
        <v>1063</v>
      </c>
      <c r="U16" s="21">
        <v>125</v>
      </c>
      <c r="V16" s="21">
        <f t="shared" si="13"/>
        <v>0.11759172154280338</v>
      </c>
      <c r="X16" s="15">
        <f>Z16/AA16*0.6</f>
        <v>0.35127701375245574</v>
      </c>
      <c r="Y16" s="15">
        <f>1-0.7*AB16/AC16</f>
        <v>0.36250000000000004</v>
      </c>
      <c r="Z16">
        <v>298</v>
      </c>
      <c r="AA16">
        <v>509</v>
      </c>
      <c r="AB16">
        <v>459</v>
      </c>
      <c r="AC16">
        <v>504</v>
      </c>
    </row>
    <row r="17" spans="1:29" x14ac:dyDescent="0.15">
      <c r="A17" s="4">
        <v>8.0000000000000002E-3</v>
      </c>
      <c r="B17" s="1">
        <v>1013</v>
      </c>
      <c r="C17" s="12">
        <v>693</v>
      </c>
      <c r="D17" s="19">
        <f t="shared" si="7"/>
        <v>0.68410661401776895</v>
      </c>
      <c r="E17" s="39">
        <v>60.4</v>
      </c>
      <c r="F17" s="40">
        <f t="shared" si="8"/>
        <v>41857.199999999997</v>
      </c>
      <c r="G17" s="39">
        <f>F17/B22</f>
        <v>0.68184883641374994</v>
      </c>
      <c r="H17" s="1"/>
      <c r="I17" s="6">
        <v>31</v>
      </c>
      <c r="J17" s="6">
        <v>776</v>
      </c>
      <c r="K17">
        <f t="shared" si="9"/>
        <v>3.994845360824742E-2</v>
      </c>
      <c r="L17" s="19">
        <f t="shared" si="10"/>
        <v>1.2239999999999999E-2</v>
      </c>
      <c r="M17" s="1">
        <v>1063</v>
      </c>
      <c r="N17" s="36">
        <v>235</v>
      </c>
      <c r="O17" s="20">
        <f t="shared" si="11"/>
        <v>0.22107243650047037</v>
      </c>
      <c r="P17" s="1"/>
      <c r="Q17">
        <f t="shared" si="12"/>
        <v>1051407.9939383999</v>
      </c>
      <c r="R17" s="21">
        <f>S17/100*(2^33-1)</f>
        <v>38882533.001304515</v>
      </c>
      <c r="S17" s="21">
        <f>X17</f>
        <v>0.45265225933202358</v>
      </c>
      <c r="T17" s="21">
        <v>1063</v>
      </c>
      <c r="U17" s="21">
        <v>107</v>
      </c>
      <c r="V17" s="21">
        <f t="shared" si="13"/>
        <v>0.1006585136406397</v>
      </c>
      <c r="X17" s="15">
        <f>Z17/AA17*0.6</f>
        <v>0.45265225933202358</v>
      </c>
      <c r="Y17" s="15">
        <f>1-0.7*AB17/AC17</f>
        <v>0.3486111111111112</v>
      </c>
      <c r="Z17">
        <v>384</v>
      </c>
      <c r="AA17">
        <v>509</v>
      </c>
      <c r="AB17">
        <v>469</v>
      </c>
      <c r="AC17">
        <v>504</v>
      </c>
    </row>
    <row r="18" spans="1:29" x14ac:dyDescent="0.15">
      <c r="A18" s="4">
        <v>0.01</v>
      </c>
      <c r="B18" s="1">
        <v>1013</v>
      </c>
      <c r="C18" s="12">
        <v>680</v>
      </c>
      <c r="D18" s="19">
        <f t="shared" si="7"/>
        <v>0.67127344521224086</v>
      </c>
      <c r="E18" s="36">
        <v>60.6</v>
      </c>
      <c r="F18" s="40">
        <f t="shared" si="8"/>
        <v>41208</v>
      </c>
      <c r="G18" s="39">
        <f>F18/B22</f>
        <v>0.67127344521224086</v>
      </c>
      <c r="H18" s="1"/>
      <c r="I18" s="6">
        <v>36</v>
      </c>
      <c r="J18" s="6">
        <v>875</v>
      </c>
      <c r="K18">
        <f t="shared" si="9"/>
        <v>4.1142857142857141E-2</v>
      </c>
      <c r="L18" s="4">
        <f t="shared" si="10"/>
        <v>2.4479999999999998E-2</v>
      </c>
      <c r="M18" s="1">
        <v>1063</v>
      </c>
      <c r="N18" s="12">
        <v>233</v>
      </c>
      <c r="O18" s="20">
        <f t="shared" si="11"/>
        <v>0.21919096895578552</v>
      </c>
      <c r="P18" s="1"/>
      <c r="Q18">
        <f t="shared" si="12"/>
        <v>2102815.9878767999</v>
      </c>
      <c r="R18" s="4"/>
      <c r="S18" s="21"/>
      <c r="T18" s="21">
        <v>1063</v>
      </c>
      <c r="U18" s="14"/>
      <c r="V18" s="21">
        <f>U18/T18+AVERAGE(V14:V17)</f>
        <v>0.13969896519285041</v>
      </c>
      <c r="X18" s="15"/>
      <c r="Y18" s="15">
        <f>AVERAGE(Y14:Y17)</f>
        <v>0.4225694444444445</v>
      </c>
    </row>
    <row r="19" spans="1:29" x14ac:dyDescent="0.15">
      <c r="A19" s="4">
        <v>0.03</v>
      </c>
      <c r="B19" s="1">
        <v>1013</v>
      </c>
      <c r="C19" s="12">
        <v>444</v>
      </c>
      <c r="D19" s="19">
        <f t="shared" si="7"/>
        <v>0.43830207305034552</v>
      </c>
      <c r="E19" s="39">
        <v>50.4</v>
      </c>
      <c r="F19" s="40">
        <f t="shared" si="8"/>
        <v>22377.599999999999</v>
      </c>
      <c r="G19" s="39">
        <f>F19/B22</f>
        <v>0.3645284567943467</v>
      </c>
      <c r="H19" s="1"/>
      <c r="I19" s="6">
        <v>99</v>
      </c>
      <c r="J19" s="6">
        <v>2440</v>
      </c>
      <c r="K19">
        <f t="shared" si="9"/>
        <v>4.0573770491803281E-2</v>
      </c>
      <c r="L19" s="4">
        <f t="shared" si="10"/>
        <v>4.8959999999999997E-2</v>
      </c>
      <c r="M19" s="1">
        <v>1063</v>
      </c>
      <c r="N19" s="1">
        <v>184</v>
      </c>
      <c r="O19" s="20">
        <f t="shared" si="11"/>
        <v>0.17309501411100658</v>
      </c>
      <c r="P19" s="1"/>
      <c r="Q19">
        <f t="shared" si="12"/>
        <v>4205631.9757535998</v>
      </c>
      <c r="R19" s="4"/>
      <c r="S19" s="21"/>
      <c r="T19" s="21">
        <v>1063</v>
      </c>
      <c r="U19" s="21"/>
      <c r="V19" s="21">
        <f t="shared" si="13"/>
        <v>0</v>
      </c>
      <c r="X19" s="15"/>
      <c r="Y19" s="15"/>
    </row>
    <row r="20" spans="1:29" x14ac:dyDescent="0.15">
      <c r="A20" s="4">
        <v>0.05</v>
      </c>
      <c r="B20" s="1">
        <v>1013</v>
      </c>
      <c r="C20" s="2">
        <v>279</v>
      </c>
      <c r="D20" s="19">
        <f t="shared" si="7"/>
        <v>0.27541954590325762</v>
      </c>
      <c r="E20" s="39">
        <v>23.8</v>
      </c>
      <c r="F20" s="40">
        <f t="shared" si="8"/>
        <v>6640.2</v>
      </c>
      <c r="G20" s="39">
        <f>F20/B22</f>
        <v>0.10816807248345761</v>
      </c>
      <c r="H20" s="1"/>
      <c r="I20" s="6">
        <v>103</v>
      </c>
      <c r="J20" s="6">
        <v>2458</v>
      </c>
      <c r="K20">
        <f t="shared" si="9"/>
        <v>4.1903986981285599E-2</v>
      </c>
      <c r="L20" s="19">
        <f t="shared" si="10"/>
        <v>9.7919999999999993E-2</v>
      </c>
      <c r="M20" s="1">
        <v>1063</v>
      </c>
      <c r="N20" s="12">
        <v>154</v>
      </c>
      <c r="O20" s="20">
        <f t="shared" si="11"/>
        <v>0.14487300094073377</v>
      </c>
      <c r="P20" s="1"/>
      <c r="Q20">
        <f t="shared" si="12"/>
        <v>8411263.9515071996</v>
      </c>
      <c r="R20" s="4"/>
      <c r="S20" s="21"/>
      <c r="T20" s="21">
        <v>1063</v>
      </c>
      <c r="U20" s="14"/>
      <c r="V20" s="21">
        <f t="shared" si="13"/>
        <v>0</v>
      </c>
      <c r="X20" s="15"/>
      <c r="Y20" s="15"/>
    </row>
    <row r="21" spans="1:29" x14ac:dyDescent="0.15">
      <c r="A21" t="s">
        <v>140</v>
      </c>
      <c r="B21" s="6">
        <v>60.6</v>
      </c>
      <c r="C21" s="6"/>
      <c r="D21" s="6">
        <f>AVERAGE(D14:D20)</f>
        <v>0.60386405302496127</v>
      </c>
      <c r="E21" s="6"/>
      <c r="F21" s="6"/>
      <c r="G21" s="6"/>
      <c r="H21" s="6"/>
      <c r="K21">
        <f>AVERAGE(K14:K20)</f>
        <v>4.0542871382321967E-2</v>
      </c>
      <c r="L21" s="21">
        <f t="shared" si="10"/>
        <v>0.19583999999999999</v>
      </c>
      <c r="M21" s="21">
        <v>1063</v>
      </c>
      <c r="N21" s="12">
        <v>138</v>
      </c>
      <c r="O21" s="20">
        <f t="shared" si="11"/>
        <v>0.12982126058325494</v>
      </c>
      <c r="P21" s="21"/>
      <c r="Q21">
        <f t="shared" si="12"/>
        <v>16822527.903014399</v>
      </c>
      <c r="R21" s="4"/>
      <c r="S21" s="21"/>
      <c r="T21" s="21">
        <v>1063</v>
      </c>
      <c r="U21" s="21"/>
      <c r="V21" s="21">
        <f t="shared" si="13"/>
        <v>0</v>
      </c>
      <c r="X21" s="15"/>
      <c r="Y21" s="15"/>
    </row>
    <row r="22" spans="1:29" x14ac:dyDescent="0.15">
      <c r="A22" t="s">
        <v>138</v>
      </c>
      <c r="B22" s="6">
        <f>B21*B14</f>
        <v>61387.8</v>
      </c>
      <c r="C22" s="6"/>
      <c r="D22" s="6"/>
      <c r="E22" s="6"/>
      <c r="F22" s="6"/>
      <c r="G22" s="6"/>
      <c r="H22" s="6"/>
      <c r="M22" s="6"/>
      <c r="N22" s="6"/>
      <c r="O22" s="6"/>
      <c r="P22" s="6"/>
      <c r="S22" s="6"/>
      <c r="T22" s="6"/>
      <c r="U22" s="6"/>
      <c r="V22" s="6"/>
      <c r="X22" s="15"/>
      <c r="Y22" s="15"/>
    </row>
    <row r="23" spans="1:29" x14ac:dyDescent="0.15">
      <c r="A23" s="5" t="s">
        <v>6</v>
      </c>
      <c r="B23" s="6"/>
      <c r="C23" s="6"/>
      <c r="D23" s="6"/>
      <c r="E23" s="6"/>
      <c r="F23" s="6"/>
      <c r="G23" s="6"/>
      <c r="H23" s="6"/>
      <c r="L23" s="5" t="s">
        <v>13</v>
      </c>
      <c r="M23" s="6"/>
      <c r="N23" s="6"/>
      <c r="O23" s="6"/>
      <c r="P23" s="6"/>
      <c r="R23" s="5" t="s">
        <v>13</v>
      </c>
      <c r="S23" s="6"/>
      <c r="T23" s="6"/>
      <c r="U23" s="6"/>
      <c r="V23" s="6"/>
      <c r="X23" s="15"/>
      <c r="Y23" s="15"/>
    </row>
    <row r="24" spans="1:29" x14ac:dyDescent="0.15">
      <c r="A24" s="3" t="s">
        <v>1</v>
      </c>
      <c r="B24" s="1" t="s">
        <v>2</v>
      </c>
      <c r="C24" s="1" t="s">
        <v>3</v>
      </c>
      <c r="D24" s="1" t="s">
        <v>4</v>
      </c>
      <c r="E24" s="39" t="s">
        <v>137</v>
      </c>
      <c r="F24" s="39" t="s">
        <v>138</v>
      </c>
      <c r="G24" s="39" t="s">
        <v>139</v>
      </c>
      <c r="H24" s="39" t="s">
        <v>5</v>
      </c>
      <c r="L24" s="3" t="s">
        <v>1</v>
      </c>
      <c r="M24" s="1" t="s">
        <v>2</v>
      </c>
      <c r="N24" s="1" t="s">
        <v>3</v>
      </c>
      <c r="O24" s="1" t="s">
        <v>4</v>
      </c>
      <c r="P24" s="1" t="s">
        <v>5</v>
      </c>
      <c r="R24" s="15" t="s">
        <v>1</v>
      </c>
      <c r="S24" s="21" t="s">
        <v>19</v>
      </c>
      <c r="T24" s="21" t="s">
        <v>2</v>
      </c>
      <c r="U24" s="21" t="s">
        <v>3</v>
      </c>
      <c r="V24" s="21" t="s">
        <v>4</v>
      </c>
      <c r="X24" s="15"/>
      <c r="Y24" s="15"/>
    </row>
    <row r="25" spans="1:29" x14ac:dyDescent="0.15">
      <c r="A25" s="4">
        <v>1E-3</v>
      </c>
      <c r="B25" s="1">
        <v>1434</v>
      </c>
      <c r="C25" s="1">
        <v>960</v>
      </c>
      <c r="D25" s="1">
        <f t="shared" ref="D25:D31" si="14">C25/B25</f>
        <v>0.66945606694560666</v>
      </c>
      <c r="E25" s="39">
        <v>47.4</v>
      </c>
      <c r="F25" s="39">
        <f>E25*C25</f>
        <v>45504</v>
      </c>
      <c r="G25" s="39">
        <f>F25/B33</f>
        <v>0.47150397582796072</v>
      </c>
      <c r="H25" s="1"/>
      <c r="I25" s="6">
        <v>133</v>
      </c>
      <c r="J25" s="6">
        <v>2516</v>
      </c>
      <c r="K25">
        <f>I25/J25</f>
        <v>5.2861685214626392E-2</v>
      </c>
      <c r="L25" s="19">
        <v>1.5299999999999999E-3</v>
      </c>
      <c r="M25" s="1">
        <v>1128</v>
      </c>
      <c r="N25" s="1">
        <v>392</v>
      </c>
      <c r="O25" s="20">
        <f>N25/M25</f>
        <v>0.3475177304964539</v>
      </c>
      <c r="P25" s="1" t="s">
        <v>38</v>
      </c>
      <c r="Q25">
        <f>L25*(POWER(2,33)-1)/100</f>
        <v>131425.99924229999</v>
      </c>
      <c r="R25" s="21">
        <f>S25/100*(2^33-1)</f>
        <v>4354033.6433752459</v>
      </c>
      <c r="S25" s="21">
        <f>X25</f>
        <v>5.0687622789783886E-2</v>
      </c>
      <c r="T25" s="21">
        <v>1128</v>
      </c>
      <c r="U25" s="21">
        <v>209</v>
      </c>
      <c r="V25" s="21">
        <f>U25/T25</f>
        <v>0.18528368794326242</v>
      </c>
      <c r="X25" s="15">
        <f>Z25/AA25*0.6</f>
        <v>5.0687622789783886E-2</v>
      </c>
      <c r="Y25" s="15">
        <f>1-0.7*AB25/AC25</f>
        <v>0.83888888888888891</v>
      </c>
      <c r="Z25">
        <v>43</v>
      </c>
      <c r="AA25">
        <v>509</v>
      </c>
      <c r="AB25">
        <v>116</v>
      </c>
      <c r="AC25">
        <v>504</v>
      </c>
    </row>
    <row r="26" spans="1:29" x14ac:dyDescent="0.15">
      <c r="A26" s="4">
        <v>3.0000000000000001E-3</v>
      </c>
      <c r="B26" s="1">
        <v>1434</v>
      </c>
      <c r="C26" s="12">
        <v>957</v>
      </c>
      <c r="D26" s="19">
        <f t="shared" si="14"/>
        <v>0.66736401673640167</v>
      </c>
      <c r="E26" s="39">
        <v>46.8</v>
      </c>
      <c r="F26" s="40">
        <f t="shared" ref="F26:F31" si="15">E26*C26</f>
        <v>44787.6</v>
      </c>
      <c r="G26" s="39">
        <f>F26/B33</f>
        <v>0.464080772411049</v>
      </c>
      <c r="H26" s="1"/>
      <c r="I26" s="6">
        <v>138</v>
      </c>
      <c r="J26" s="6">
        <v>2632</v>
      </c>
      <c r="K26">
        <f t="shared" ref="K26:K31" si="16">I26/J26</f>
        <v>5.243161094224924E-2</v>
      </c>
      <c r="L26" s="4">
        <f t="shared" ref="L26:L32" si="17">L25*2</f>
        <v>3.0599999999999998E-3</v>
      </c>
      <c r="M26" s="1">
        <v>1128</v>
      </c>
      <c r="N26" s="12">
        <v>373</v>
      </c>
      <c r="O26" s="20">
        <f t="shared" ref="O26:O32" si="18">N26/M26</f>
        <v>0.33067375886524825</v>
      </c>
      <c r="P26" s="1" t="s">
        <v>47</v>
      </c>
      <c r="Q26">
        <f t="shared" ref="Q26:Q32" si="19">L26*(POWER(2,33)-1)/100</f>
        <v>262851.99848459999</v>
      </c>
      <c r="R26" s="21">
        <f>S26/100*(2^33-1)</f>
        <v>21466398.427803535</v>
      </c>
      <c r="S26" s="21">
        <f>X26</f>
        <v>0.24990176817288801</v>
      </c>
      <c r="T26" s="21">
        <v>1128</v>
      </c>
      <c r="U26" s="21">
        <v>149</v>
      </c>
      <c r="V26" s="21">
        <f t="shared" ref="V26:V32" si="20">U26/T26</f>
        <v>0.13209219858156029</v>
      </c>
      <c r="X26" s="15">
        <f>Z26/AA26*0.6</f>
        <v>0.24990176817288801</v>
      </c>
      <c r="Y26" s="15">
        <f>1-0.7*AB26/AC26</f>
        <v>0.74583333333333335</v>
      </c>
      <c r="Z26">
        <v>212</v>
      </c>
      <c r="AA26">
        <v>509</v>
      </c>
      <c r="AB26">
        <v>183</v>
      </c>
      <c r="AC26">
        <v>504</v>
      </c>
    </row>
    <row r="27" spans="1:29" x14ac:dyDescent="0.15">
      <c r="A27" s="4">
        <v>5.0000000000000001E-3</v>
      </c>
      <c r="B27" s="1">
        <v>1434</v>
      </c>
      <c r="C27" s="12">
        <v>957</v>
      </c>
      <c r="D27" s="19">
        <f t="shared" si="14"/>
        <v>0.66736401673640167</v>
      </c>
      <c r="E27" s="39">
        <v>46.8</v>
      </c>
      <c r="F27" s="40">
        <f t="shared" si="15"/>
        <v>44787.6</v>
      </c>
      <c r="G27" s="39">
        <f>F27/B33</f>
        <v>0.464080772411049</v>
      </c>
      <c r="H27" s="1"/>
      <c r="I27" s="6">
        <v>138</v>
      </c>
      <c r="J27" s="6">
        <v>2681</v>
      </c>
      <c r="K27">
        <f t="shared" si="16"/>
        <v>5.1473330846698993E-2</v>
      </c>
      <c r="L27" s="4">
        <f t="shared" si="17"/>
        <v>6.1199999999999996E-3</v>
      </c>
      <c r="M27" s="1">
        <v>1128</v>
      </c>
      <c r="N27" s="1">
        <v>313</v>
      </c>
      <c r="O27" s="20">
        <f t="shared" si="18"/>
        <v>0.2774822695035461</v>
      </c>
      <c r="P27" s="1" t="s">
        <v>48</v>
      </c>
      <c r="Q27">
        <f t="shared" si="19"/>
        <v>525703.99696919997</v>
      </c>
      <c r="R27" s="21">
        <f>S27/100*(2^33-1)</f>
        <v>25719175.474821217</v>
      </c>
      <c r="S27" s="21">
        <f>X27</f>
        <v>0.29941060903732808</v>
      </c>
      <c r="T27" s="21">
        <v>1128</v>
      </c>
      <c r="U27" s="21">
        <v>125</v>
      </c>
      <c r="V27" s="21">
        <f t="shared" si="20"/>
        <v>0.11081560283687943</v>
      </c>
      <c r="X27" s="15">
        <f>Z27/AA27*0.6</f>
        <v>0.29941060903732808</v>
      </c>
      <c r="Y27" s="15">
        <f>1-0.7*AB27/AC27</f>
        <v>0.59722222222222221</v>
      </c>
      <c r="Z27">
        <v>254</v>
      </c>
      <c r="AA27">
        <v>509</v>
      </c>
      <c r="AB27">
        <v>290</v>
      </c>
      <c r="AC27">
        <v>504</v>
      </c>
    </row>
    <row r="28" spans="1:29" x14ac:dyDescent="0.15">
      <c r="A28" s="4">
        <v>8.0000000000000002E-3</v>
      </c>
      <c r="B28" s="1">
        <v>1434</v>
      </c>
      <c r="C28" s="1">
        <v>935</v>
      </c>
      <c r="D28" s="19">
        <f t="shared" si="14"/>
        <v>0.65202231520223153</v>
      </c>
      <c r="E28" s="39">
        <v>46.2</v>
      </c>
      <c r="F28" s="40">
        <f t="shared" si="15"/>
        <v>43197</v>
      </c>
      <c r="G28" s="39">
        <f>F28/B33</f>
        <v>0.44759927135725258</v>
      </c>
      <c r="H28" s="1"/>
      <c r="I28" s="6">
        <v>152</v>
      </c>
      <c r="J28" s="6">
        <v>2962</v>
      </c>
      <c r="K28">
        <f t="shared" si="16"/>
        <v>5.1316677920324107E-2</v>
      </c>
      <c r="L28" s="19">
        <f t="shared" si="17"/>
        <v>1.2239999999999999E-2</v>
      </c>
      <c r="M28" s="1">
        <v>1128</v>
      </c>
      <c r="N28" s="12">
        <v>283</v>
      </c>
      <c r="O28" s="20">
        <f t="shared" si="18"/>
        <v>0.25088652482269502</v>
      </c>
      <c r="P28" s="1" t="s">
        <v>51</v>
      </c>
      <c r="Q28">
        <f t="shared" si="19"/>
        <v>1051407.9939383999</v>
      </c>
      <c r="R28" s="21">
        <f>S28/100*(2^33-1)</f>
        <v>38781276.404946961</v>
      </c>
      <c r="S28" s="21">
        <f>X28</f>
        <v>0.45147347740667976</v>
      </c>
      <c r="T28" s="21">
        <v>1128</v>
      </c>
      <c r="U28" s="21">
        <v>119</v>
      </c>
      <c r="V28" s="21">
        <f t="shared" si="20"/>
        <v>0.10549645390070922</v>
      </c>
      <c r="X28" s="15">
        <f>Z28/AA28*0.6</f>
        <v>0.45147347740667976</v>
      </c>
      <c r="Y28" s="15">
        <f>1-0.7*AB28/AC28</f>
        <v>0.50972222222222219</v>
      </c>
      <c r="Z28">
        <v>383</v>
      </c>
      <c r="AA28">
        <v>509</v>
      </c>
      <c r="AB28">
        <v>353</v>
      </c>
      <c r="AC28">
        <v>504</v>
      </c>
    </row>
    <row r="29" spans="1:29" x14ac:dyDescent="0.15">
      <c r="A29" s="4">
        <v>0.01</v>
      </c>
      <c r="B29" s="1">
        <v>1434</v>
      </c>
      <c r="C29" s="12">
        <v>930</v>
      </c>
      <c r="D29" s="19">
        <f t="shared" si="14"/>
        <v>0.64853556485355646</v>
      </c>
      <c r="E29" s="36">
        <v>46.3</v>
      </c>
      <c r="F29" s="40">
        <f t="shared" si="15"/>
        <v>43059</v>
      </c>
      <c r="G29" s="39">
        <f>F29/B33</f>
        <v>0.4461693410508123</v>
      </c>
      <c r="H29" s="1"/>
      <c r="I29" s="6">
        <v>152</v>
      </c>
      <c r="J29" s="6">
        <v>3066</v>
      </c>
      <c r="K29">
        <f t="shared" si="16"/>
        <v>4.9575994781474231E-2</v>
      </c>
      <c r="L29" s="4">
        <f t="shared" si="17"/>
        <v>2.4479999999999998E-2</v>
      </c>
      <c r="M29" s="1">
        <v>1128</v>
      </c>
      <c r="N29" s="12">
        <v>263</v>
      </c>
      <c r="O29" s="20">
        <f t="shared" si="18"/>
        <v>0.23315602836879432</v>
      </c>
      <c r="P29" s="1" t="s">
        <v>80</v>
      </c>
      <c r="Q29">
        <f t="shared" si="19"/>
        <v>2102815.9878767999</v>
      </c>
      <c r="R29" s="4"/>
      <c r="S29" s="21"/>
      <c r="T29" s="21">
        <v>1128</v>
      </c>
      <c r="U29" s="14"/>
      <c r="V29" s="21">
        <f>U29/T29+AVERAGE(V25:V28)</f>
        <v>0.13342198581560283</v>
      </c>
      <c r="X29" s="15"/>
      <c r="Y29" s="15">
        <f>AVERAGE(Y25:Y28)</f>
        <v>0.67291666666666661</v>
      </c>
    </row>
    <row r="30" spans="1:29" x14ac:dyDescent="0.15">
      <c r="A30" s="4">
        <v>0.03</v>
      </c>
      <c r="B30" s="1">
        <v>1434</v>
      </c>
      <c r="C30" s="12">
        <v>907</v>
      </c>
      <c r="D30" s="19">
        <f t="shared" si="14"/>
        <v>0.63249651324965128</v>
      </c>
      <c r="E30" s="39">
        <v>41.3</v>
      </c>
      <c r="F30" s="40">
        <f t="shared" si="15"/>
        <v>37459.1</v>
      </c>
      <c r="G30" s="39">
        <f>F30/B33</f>
        <v>0.38814421986939968</v>
      </c>
      <c r="H30" s="1"/>
      <c r="I30" s="6">
        <v>178</v>
      </c>
      <c r="J30" s="6">
        <v>4084</v>
      </c>
      <c r="K30">
        <f t="shared" si="16"/>
        <v>4.35847208619001E-2</v>
      </c>
      <c r="L30" s="4">
        <f t="shared" si="17"/>
        <v>4.8959999999999997E-2</v>
      </c>
      <c r="M30" s="1">
        <v>1128</v>
      </c>
      <c r="N30" s="1">
        <v>217</v>
      </c>
      <c r="O30" s="20">
        <f t="shared" si="18"/>
        <v>0.19237588652482268</v>
      </c>
      <c r="P30" s="1" t="s">
        <v>83</v>
      </c>
      <c r="Q30">
        <f t="shared" si="19"/>
        <v>4205631.9757535998</v>
      </c>
      <c r="R30" s="4"/>
      <c r="S30" s="21"/>
      <c r="T30" s="21">
        <v>1128</v>
      </c>
      <c r="U30" s="21"/>
      <c r="V30" s="21">
        <f t="shared" si="20"/>
        <v>0</v>
      </c>
      <c r="X30" s="15"/>
      <c r="Y30" s="15"/>
    </row>
    <row r="31" spans="1:29" x14ac:dyDescent="0.15">
      <c r="A31" s="4">
        <v>0.05</v>
      </c>
      <c r="B31" s="1">
        <v>1434</v>
      </c>
      <c r="C31" s="2">
        <v>873</v>
      </c>
      <c r="D31" s="19">
        <f t="shared" si="14"/>
        <v>0.60878661087866104</v>
      </c>
      <c r="E31" s="39">
        <v>40.799999999999997</v>
      </c>
      <c r="F31" s="40">
        <f t="shared" si="15"/>
        <v>35618.399999999994</v>
      </c>
      <c r="G31" s="39">
        <f>F31/B33</f>
        <v>0.36907122918052554</v>
      </c>
      <c r="H31" s="1"/>
      <c r="I31" s="6">
        <v>191</v>
      </c>
      <c r="J31" s="6">
        <v>5054</v>
      </c>
      <c r="K31">
        <f t="shared" si="16"/>
        <v>3.7791848041155519E-2</v>
      </c>
      <c r="L31" s="19">
        <f t="shared" si="17"/>
        <v>9.7919999999999993E-2</v>
      </c>
      <c r="M31" s="1">
        <v>1128</v>
      </c>
      <c r="N31" s="2">
        <v>175</v>
      </c>
      <c r="O31" s="20">
        <f t="shared" si="18"/>
        <v>0.15514184397163119</v>
      </c>
      <c r="P31" s="1" t="s">
        <v>88</v>
      </c>
      <c r="Q31">
        <f t="shared" si="19"/>
        <v>8411263.9515071996</v>
      </c>
      <c r="R31" s="4"/>
      <c r="S31" s="21"/>
      <c r="T31" s="21">
        <v>1128</v>
      </c>
      <c r="U31" s="14"/>
      <c r="V31" s="21">
        <f t="shared" si="20"/>
        <v>0</v>
      </c>
      <c r="X31" s="15"/>
      <c r="Y31" s="15"/>
    </row>
    <row r="32" spans="1:29" x14ac:dyDescent="0.15">
      <c r="A32" t="s">
        <v>140</v>
      </c>
      <c r="B32" s="6">
        <v>67.3</v>
      </c>
      <c r="C32" s="6"/>
      <c r="D32" s="6">
        <f>AVERAGE(D25:D31)</f>
        <v>0.64943215780035857</v>
      </c>
      <c r="E32" s="6"/>
      <c r="F32" s="6"/>
      <c r="G32" s="6"/>
      <c r="H32" s="6"/>
      <c r="K32">
        <f>AVERAGE(K25:K31)</f>
        <v>4.8433695515489802E-2</v>
      </c>
      <c r="L32" s="21">
        <f t="shared" si="17"/>
        <v>0.19583999999999999</v>
      </c>
      <c r="M32" s="21">
        <v>1128</v>
      </c>
      <c r="N32" s="12">
        <v>155</v>
      </c>
      <c r="O32" s="20">
        <f t="shared" si="18"/>
        <v>0.13741134751773049</v>
      </c>
      <c r="P32" s="21" t="s">
        <v>117</v>
      </c>
      <c r="Q32">
        <f t="shared" si="19"/>
        <v>16822527.903014399</v>
      </c>
      <c r="R32" s="4"/>
      <c r="S32" s="21"/>
      <c r="T32" s="21">
        <v>1128</v>
      </c>
      <c r="U32" s="21"/>
      <c r="V32" s="21">
        <f t="shared" si="20"/>
        <v>0</v>
      </c>
      <c r="X32" s="15"/>
      <c r="Y32" s="15"/>
    </row>
    <row r="33" spans="1:29" x14ac:dyDescent="0.15">
      <c r="A33" t="s">
        <v>138</v>
      </c>
      <c r="B33" s="6">
        <f>B32*B29</f>
        <v>96508.2</v>
      </c>
      <c r="C33" s="6"/>
      <c r="D33" s="6"/>
      <c r="E33" s="6"/>
      <c r="F33" s="6"/>
      <c r="G33" s="6"/>
      <c r="H33" s="6"/>
      <c r="M33" s="6"/>
      <c r="N33" s="6"/>
      <c r="O33" s="6"/>
      <c r="P33" s="6"/>
      <c r="S33" s="6"/>
      <c r="T33" s="6"/>
      <c r="U33" s="6"/>
      <c r="V33" s="6"/>
      <c r="X33" s="15"/>
      <c r="Y33" s="15"/>
    </row>
    <row r="34" spans="1:29" x14ac:dyDescent="0.15">
      <c r="A34" s="5" t="s">
        <v>7</v>
      </c>
      <c r="B34" s="6"/>
      <c r="C34" s="6"/>
      <c r="D34" s="6"/>
      <c r="E34" s="6"/>
      <c r="F34" s="6"/>
      <c r="G34" s="6"/>
      <c r="H34" s="6"/>
      <c r="L34" s="5" t="s">
        <v>14</v>
      </c>
      <c r="M34" s="6"/>
      <c r="N34" s="6"/>
      <c r="O34" s="6"/>
      <c r="P34" s="6"/>
      <c r="R34" s="5" t="s">
        <v>14</v>
      </c>
      <c r="S34" s="6"/>
      <c r="T34" s="6"/>
      <c r="U34" s="6"/>
      <c r="V34" s="6"/>
      <c r="X34" s="15"/>
      <c r="Y34" s="15"/>
    </row>
    <row r="35" spans="1:29" x14ac:dyDescent="0.15">
      <c r="A35" s="3" t="s">
        <v>1</v>
      </c>
      <c r="B35" s="1" t="s">
        <v>2</v>
      </c>
      <c r="C35" s="1" t="s">
        <v>3</v>
      </c>
      <c r="D35" s="1" t="s">
        <v>4</v>
      </c>
      <c r="E35" s="39" t="s">
        <v>137</v>
      </c>
      <c r="F35" s="39" t="s">
        <v>138</v>
      </c>
      <c r="G35" s="39" t="s">
        <v>139</v>
      </c>
      <c r="H35" s="39" t="s">
        <v>5</v>
      </c>
      <c r="L35" s="3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R35" s="15" t="s">
        <v>1</v>
      </c>
      <c r="S35" s="21" t="s">
        <v>19</v>
      </c>
      <c r="T35" s="21" t="s">
        <v>2</v>
      </c>
      <c r="U35" s="21" t="s">
        <v>3</v>
      </c>
      <c r="V35" s="21" t="s">
        <v>4</v>
      </c>
      <c r="X35" s="15"/>
      <c r="Y35" s="15"/>
    </row>
    <row r="36" spans="1:29" x14ac:dyDescent="0.15">
      <c r="A36" s="4">
        <v>1E-3</v>
      </c>
      <c r="B36" s="1">
        <v>1615</v>
      </c>
      <c r="C36" s="12">
        <v>1585</v>
      </c>
      <c r="D36" s="1">
        <f t="shared" ref="D36:D42" si="21">C36/B36</f>
        <v>0.98142414860681115</v>
      </c>
      <c r="E36" s="39">
        <v>83.4</v>
      </c>
      <c r="F36" s="39">
        <f>E36*C36</f>
        <v>132189</v>
      </c>
      <c r="G36" s="39">
        <f>F36/B44</f>
        <v>0.96864821294447401</v>
      </c>
      <c r="H36" s="1"/>
      <c r="I36" s="6">
        <v>81</v>
      </c>
      <c r="J36" s="6">
        <v>3371</v>
      </c>
      <c r="K36">
        <f>I36/J36</f>
        <v>2.4028478196380897E-2</v>
      </c>
      <c r="L36" s="1">
        <v>3.0599999999999998E-3</v>
      </c>
      <c r="M36" s="1">
        <v>1276</v>
      </c>
      <c r="N36" s="12">
        <v>999</v>
      </c>
      <c r="O36" s="20">
        <f>N36/M36</f>
        <v>0.7829153605015674</v>
      </c>
      <c r="P36" s="1" t="s">
        <v>45</v>
      </c>
      <c r="Q36">
        <f>L36*(POWER(2,16)-1)/100</f>
        <v>2.0053709999999998</v>
      </c>
      <c r="R36" s="21">
        <f>S36/100*(2^16-1)</f>
        <v>98.881886051080528</v>
      </c>
      <c r="S36" s="21">
        <f>X36</f>
        <v>0.15088408644400783</v>
      </c>
      <c r="T36" s="21">
        <v>1276</v>
      </c>
      <c r="U36" s="21">
        <v>704</v>
      </c>
      <c r="V36" s="21">
        <f>U36/T36</f>
        <v>0.55172413793103448</v>
      </c>
      <c r="X36" s="15">
        <f>Z36/AA36*0.6</f>
        <v>0.15088408644400783</v>
      </c>
      <c r="Y36" s="15">
        <f>1-0.7*AB36/AC36</f>
        <v>0.66250000000000009</v>
      </c>
      <c r="Z36">
        <v>128</v>
      </c>
      <c r="AA36">
        <v>509</v>
      </c>
      <c r="AB36">
        <v>243</v>
      </c>
      <c r="AC36">
        <v>504</v>
      </c>
    </row>
    <row r="37" spans="1:29" x14ac:dyDescent="0.15">
      <c r="A37" s="4">
        <v>3.0000000000000001E-3</v>
      </c>
      <c r="B37" s="1">
        <v>1615</v>
      </c>
      <c r="C37" s="12">
        <v>1577</v>
      </c>
      <c r="D37" s="19">
        <f t="shared" si="21"/>
        <v>0.97647058823529409</v>
      </c>
      <c r="E37" s="39">
        <v>83.1</v>
      </c>
      <c r="F37" s="40">
        <f t="shared" ref="F37:F42" si="22">E37*C37</f>
        <v>131048.7</v>
      </c>
      <c r="G37" s="39">
        <f>F37/B44</f>
        <v>0.96029237730595196</v>
      </c>
      <c r="H37" s="1"/>
      <c r="I37" s="6">
        <v>96</v>
      </c>
      <c r="J37" s="6">
        <v>3999</v>
      </c>
      <c r="K37">
        <f t="shared" ref="K37:K42" si="23">I37/J37</f>
        <v>2.4006001500375095E-2</v>
      </c>
      <c r="L37" s="4">
        <f t="shared" ref="L37:L42" si="24">L36*2</f>
        <v>6.1199999999999996E-3</v>
      </c>
      <c r="M37" s="1">
        <v>1276</v>
      </c>
      <c r="N37" s="12">
        <v>967</v>
      </c>
      <c r="O37" s="20">
        <f t="shared" ref="O37:O42" si="25">N37/M37</f>
        <v>0.75783699059561127</v>
      </c>
      <c r="P37" s="1" t="s">
        <v>46</v>
      </c>
      <c r="Q37">
        <f t="shared" ref="Q37:Q42" si="26">L37*(POWER(2,16)-1)/100</f>
        <v>4.0107419999999996</v>
      </c>
      <c r="R37" s="21">
        <f>S37/100*(2^16-1)</f>
        <v>329.09127701375246</v>
      </c>
      <c r="S37" s="21">
        <f>X37</f>
        <v>0.50216110019646365</v>
      </c>
      <c r="T37" s="21">
        <v>1276</v>
      </c>
      <c r="U37" s="21">
        <v>521</v>
      </c>
      <c r="V37" s="21">
        <f t="shared" ref="V37:V42" si="27">U37/T37</f>
        <v>0.40830721003134796</v>
      </c>
      <c r="X37" s="15">
        <f>Z37/AA37*0.6</f>
        <v>0.50216110019646365</v>
      </c>
      <c r="Y37" s="15">
        <f>1-0.7*AB37/AC37</f>
        <v>0.58888888888888891</v>
      </c>
      <c r="Z37">
        <v>426</v>
      </c>
      <c r="AA37">
        <v>509</v>
      </c>
      <c r="AB37">
        <v>296</v>
      </c>
      <c r="AC37">
        <v>504</v>
      </c>
    </row>
    <row r="38" spans="1:29" x14ac:dyDescent="0.15">
      <c r="A38" s="4">
        <v>5.0000000000000001E-3</v>
      </c>
      <c r="B38" s="1">
        <v>1615</v>
      </c>
      <c r="C38" s="36">
        <v>1566</v>
      </c>
      <c r="D38" s="19">
        <f t="shared" si="21"/>
        <v>0.96965944272445825</v>
      </c>
      <c r="E38" s="39">
        <v>83.1</v>
      </c>
      <c r="F38" s="40">
        <f t="shared" si="22"/>
        <v>130134.59999999999</v>
      </c>
      <c r="G38" s="39">
        <f>F38/B44</f>
        <v>0.95359407917636063</v>
      </c>
      <c r="H38" s="1"/>
      <c r="I38" s="6">
        <v>100</v>
      </c>
      <c r="J38" s="6">
        <v>4176</v>
      </c>
      <c r="K38">
        <f t="shared" si="23"/>
        <v>2.3946360153256706E-2</v>
      </c>
      <c r="L38" s="19">
        <f t="shared" si="24"/>
        <v>1.2239999999999999E-2</v>
      </c>
      <c r="M38" s="1">
        <v>1276</v>
      </c>
      <c r="N38" s="12">
        <v>967</v>
      </c>
      <c r="O38" s="20">
        <f t="shared" si="25"/>
        <v>0.75783699059561127</v>
      </c>
      <c r="P38" s="1" t="s">
        <v>52</v>
      </c>
      <c r="Q38">
        <f t="shared" si="26"/>
        <v>8.0214839999999992</v>
      </c>
      <c r="R38" s="4"/>
      <c r="S38" s="21"/>
      <c r="T38" s="21">
        <v>1276</v>
      </c>
      <c r="U38" s="21"/>
      <c r="V38" s="21">
        <f>U38/T38+AVERAGE(V36:V37)</f>
        <v>0.48001567398119122</v>
      </c>
      <c r="X38" s="15"/>
      <c r="Y38" s="15">
        <f>AVERAGE(Y36:Y37)</f>
        <v>0.62569444444444455</v>
      </c>
    </row>
    <row r="39" spans="1:29" x14ac:dyDescent="0.15">
      <c r="A39" s="4">
        <v>8.0000000000000002E-3</v>
      </c>
      <c r="B39" s="1">
        <v>1615</v>
      </c>
      <c r="C39" s="12">
        <v>1563</v>
      </c>
      <c r="D39" s="19">
        <f t="shared" si="21"/>
        <v>0.96780185758513937</v>
      </c>
      <c r="E39" s="39">
        <v>83.1</v>
      </c>
      <c r="F39" s="40">
        <f t="shared" si="22"/>
        <v>129885.29999999999</v>
      </c>
      <c r="G39" s="39">
        <f>F39/B44</f>
        <v>0.95176727059556299</v>
      </c>
      <c r="H39" s="1"/>
      <c r="I39" s="6">
        <v>119</v>
      </c>
      <c r="J39" s="6">
        <v>5003</v>
      </c>
      <c r="K39">
        <f t="shared" si="23"/>
        <v>2.3785728562862284E-2</v>
      </c>
      <c r="L39" s="4">
        <f t="shared" si="24"/>
        <v>2.4479999999999998E-2</v>
      </c>
      <c r="M39" s="1">
        <v>1276</v>
      </c>
      <c r="N39" s="12">
        <v>967</v>
      </c>
      <c r="O39" s="20">
        <f t="shared" si="25"/>
        <v>0.75783699059561127</v>
      </c>
      <c r="P39" s="1" t="s">
        <v>81</v>
      </c>
      <c r="Q39">
        <f t="shared" si="26"/>
        <v>16.042967999999998</v>
      </c>
      <c r="R39" s="4"/>
      <c r="S39" s="21"/>
      <c r="T39" s="21">
        <v>1276</v>
      </c>
      <c r="U39" s="21"/>
      <c r="V39" s="21">
        <f t="shared" si="27"/>
        <v>0</v>
      </c>
      <c r="X39" s="15"/>
      <c r="Y39" s="15"/>
    </row>
    <row r="40" spans="1:29" x14ac:dyDescent="0.15">
      <c r="A40" s="4">
        <v>0.01</v>
      </c>
      <c r="B40" s="1">
        <v>1615</v>
      </c>
      <c r="C40" s="12">
        <v>1563</v>
      </c>
      <c r="D40" s="19">
        <f t="shared" si="21"/>
        <v>0.96780185758513937</v>
      </c>
      <c r="E40" s="39">
        <v>83.1</v>
      </c>
      <c r="F40" s="40">
        <f t="shared" si="22"/>
        <v>129885.29999999999</v>
      </c>
      <c r="G40" s="39">
        <f>F40/B44</f>
        <v>0.95176727059556299</v>
      </c>
      <c r="H40" s="1"/>
      <c r="I40" s="6">
        <v>130</v>
      </c>
      <c r="J40" s="6">
        <v>5414</v>
      </c>
      <c r="K40">
        <f t="shared" si="23"/>
        <v>2.4011821204285185E-2</v>
      </c>
      <c r="L40" s="19">
        <f t="shared" si="24"/>
        <v>4.8959999999999997E-2</v>
      </c>
      <c r="M40" s="1">
        <v>1276</v>
      </c>
      <c r="N40" s="12">
        <v>967</v>
      </c>
      <c r="O40" s="20">
        <f t="shared" si="25"/>
        <v>0.75783699059561127</v>
      </c>
      <c r="P40" s="1" t="s">
        <v>84</v>
      </c>
      <c r="Q40">
        <f t="shared" si="26"/>
        <v>32.085935999999997</v>
      </c>
      <c r="R40" s="4"/>
      <c r="S40" s="21"/>
      <c r="T40" s="21">
        <v>1276</v>
      </c>
      <c r="U40" s="21"/>
      <c r="V40" s="21">
        <f t="shared" si="27"/>
        <v>0</v>
      </c>
      <c r="X40" s="15"/>
      <c r="Y40" s="15"/>
    </row>
    <row r="41" spans="1:29" x14ac:dyDescent="0.15">
      <c r="A41" s="4">
        <v>0.03</v>
      </c>
      <c r="B41" s="1">
        <v>1615</v>
      </c>
      <c r="C41" s="12">
        <v>1487</v>
      </c>
      <c r="D41" s="19">
        <f t="shared" si="21"/>
        <v>0.92074303405572755</v>
      </c>
      <c r="E41" s="36">
        <v>83.4</v>
      </c>
      <c r="F41" s="40">
        <f t="shared" si="22"/>
        <v>124015.8</v>
      </c>
      <c r="G41" s="39">
        <f>F41/B44</f>
        <v>0.90875703006210273</v>
      </c>
      <c r="H41" s="1"/>
      <c r="I41" s="6">
        <v>186</v>
      </c>
      <c r="J41" s="6">
        <v>8069</v>
      </c>
      <c r="K41">
        <f t="shared" si="23"/>
        <v>2.3051183541950675E-2</v>
      </c>
      <c r="L41" s="4">
        <f t="shared" si="24"/>
        <v>9.7919999999999993E-2</v>
      </c>
      <c r="M41" s="1">
        <v>1276</v>
      </c>
      <c r="N41" s="12">
        <v>761</v>
      </c>
      <c r="O41" s="20">
        <f t="shared" si="25"/>
        <v>0.59639498432601878</v>
      </c>
      <c r="P41" s="1" t="s">
        <v>87</v>
      </c>
      <c r="Q41">
        <f t="shared" si="26"/>
        <v>64.171871999999993</v>
      </c>
      <c r="R41" s="4"/>
      <c r="S41" s="21"/>
      <c r="T41" s="21">
        <v>1276</v>
      </c>
      <c r="U41" s="21"/>
      <c r="V41" s="21">
        <f t="shared" si="27"/>
        <v>0</v>
      </c>
      <c r="X41" s="15"/>
      <c r="Y41" s="15"/>
    </row>
    <row r="42" spans="1:29" x14ac:dyDescent="0.15">
      <c r="A42" s="4">
        <v>0.05</v>
      </c>
      <c r="B42" s="1">
        <v>1615</v>
      </c>
      <c r="C42" s="12">
        <v>1306</v>
      </c>
      <c r="D42" s="19">
        <f t="shared" si="21"/>
        <v>0.80866873065015477</v>
      </c>
      <c r="E42" s="36">
        <v>84.1</v>
      </c>
      <c r="F42" s="40">
        <f t="shared" si="22"/>
        <v>109834.59999999999</v>
      </c>
      <c r="G42" s="39">
        <f>F42/B44</f>
        <v>0.80484071299027238</v>
      </c>
      <c r="H42" s="1"/>
      <c r="I42" s="6">
        <v>366</v>
      </c>
      <c r="J42" s="6">
        <v>17473</v>
      </c>
      <c r="K42">
        <f t="shared" si="23"/>
        <v>2.0946603330853318E-2</v>
      </c>
      <c r="L42" s="19">
        <f t="shared" si="24"/>
        <v>0.19583999999999999</v>
      </c>
      <c r="M42" s="1">
        <v>1276</v>
      </c>
      <c r="N42" s="12">
        <v>674</v>
      </c>
      <c r="O42" s="20">
        <f t="shared" si="25"/>
        <v>0.52821316614420066</v>
      </c>
      <c r="P42" s="1" t="s">
        <v>89</v>
      </c>
      <c r="Q42">
        <f t="shared" si="26"/>
        <v>128.34374399999999</v>
      </c>
      <c r="R42" s="4"/>
      <c r="S42" s="21"/>
      <c r="T42" s="21">
        <v>1276</v>
      </c>
      <c r="U42" s="14"/>
      <c r="V42" s="21">
        <f t="shared" si="27"/>
        <v>0</v>
      </c>
      <c r="X42" s="15"/>
      <c r="Y42" s="15"/>
    </row>
    <row r="43" spans="1:29" x14ac:dyDescent="0.15">
      <c r="A43" t="s">
        <v>140</v>
      </c>
      <c r="B43" s="6">
        <v>84.5</v>
      </c>
      <c r="C43" s="6" t="s">
        <v>141</v>
      </c>
      <c r="D43" s="6">
        <f>AVERAGE(D36:D42)</f>
        <v>0.94179566563467498</v>
      </c>
      <c r="E43" s="6"/>
      <c r="F43" s="6"/>
      <c r="G43" s="6"/>
      <c r="H43" s="6"/>
      <c r="K43">
        <f>AVERAGE(K36:K42)</f>
        <v>2.3396596641423455E-2</v>
      </c>
      <c r="M43" s="6"/>
      <c r="N43" s="6"/>
      <c r="O43" s="6"/>
      <c r="P43" s="6"/>
      <c r="S43" s="21"/>
      <c r="T43" s="6"/>
      <c r="U43" s="6"/>
      <c r="V43" s="6"/>
      <c r="X43" s="15"/>
      <c r="Y43" s="15"/>
    </row>
    <row r="44" spans="1:29" x14ac:dyDescent="0.15">
      <c r="A44" t="s">
        <v>138</v>
      </c>
      <c r="B44" s="6">
        <f>B43*B41</f>
        <v>136467.5</v>
      </c>
      <c r="C44" s="6"/>
      <c r="D44" s="6"/>
      <c r="E44" s="6"/>
      <c r="F44" s="6"/>
      <c r="G44" s="6"/>
      <c r="H44" s="6"/>
      <c r="M44" s="6"/>
      <c r="N44" s="6"/>
      <c r="O44" s="6"/>
      <c r="P44" s="6"/>
      <c r="S44" s="6"/>
      <c r="T44" s="6"/>
      <c r="U44" s="6"/>
      <c r="V44" s="6"/>
      <c r="X44" s="15"/>
      <c r="Y44" s="15"/>
    </row>
    <row r="45" spans="1:29" x14ac:dyDescent="0.15">
      <c r="A45" s="5" t="s">
        <v>8</v>
      </c>
      <c r="B45" s="6"/>
      <c r="C45" s="6"/>
      <c r="D45" s="6"/>
      <c r="E45" s="6"/>
      <c r="F45" s="6"/>
      <c r="G45" s="6"/>
      <c r="H45" s="6"/>
      <c r="L45" s="5" t="s">
        <v>15</v>
      </c>
      <c r="M45" s="6"/>
      <c r="N45" s="6"/>
      <c r="O45" s="6"/>
      <c r="P45" s="6"/>
      <c r="R45" s="5" t="s">
        <v>15</v>
      </c>
      <c r="S45" s="6"/>
      <c r="T45" s="6"/>
      <c r="U45" s="6"/>
      <c r="V45" s="6"/>
      <c r="X45" s="15"/>
      <c r="Y45" s="15"/>
    </row>
    <row r="46" spans="1:29" x14ac:dyDescent="0.15">
      <c r="A46" s="3" t="s">
        <v>1</v>
      </c>
      <c r="B46" s="1" t="s">
        <v>2</v>
      </c>
      <c r="C46" s="1" t="s">
        <v>3</v>
      </c>
      <c r="D46" s="1" t="s">
        <v>4</v>
      </c>
      <c r="E46" s="39" t="s">
        <v>137</v>
      </c>
      <c r="F46" s="39" t="s">
        <v>138</v>
      </c>
      <c r="G46" s="39" t="s">
        <v>139</v>
      </c>
      <c r="H46" s="1" t="s">
        <v>5</v>
      </c>
      <c r="L46" s="3" t="s">
        <v>1</v>
      </c>
      <c r="M46" s="1" t="s">
        <v>2</v>
      </c>
      <c r="N46" s="1" t="s">
        <v>3</v>
      </c>
      <c r="O46" s="1" t="s">
        <v>4</v>
      </c>
      <c r="P46" s="1" t="s">
        <v>5</v>
      </c>
      <c r="R46" s="15" t="s">
        <v>1</v>
      </c>
      <c r="S46" s="21" t="s">
        <v>19</v>
      </c>
      <c r="T46" s="21" t="s">
        <v>2</v>
      </c>
      <c r="U46" s="21" t="s">
        <v>3</v>
      </c>
      <c r="V46" s="21" t="s">
        <v>4</v>
      </c>
      <c r="X46" s="15"/>
      <c r="Y46" s="15"/>
    </row>
    <row r="47" spans="1:29" x14ac:dyDescent="0.15">
      <c r="A47" s="4">
        <v>1E-3</v>
      </c>
      <c r="B47" s="1">
        <v>2432</v>
      </c>
      <c r="C47" s="1">
        <v>2357</v>
      </c>
      <c r="D47" s="1">
        <f t="shared" ref="D47:D53" si="28">C47/B47</f>
        <v>0.96916118421052633</v>
      </c>
      <c r="E47" s="39">
        <v>72.7</v>
      </c>
      <c r="F47" s="39">
        <f>E47*C47</f>
        <v>171353.9</v>
      </c>
      <c r="G47" s="39">
        <f>F47/B55</f>
        <v>0.93569745142238059</v>
      </c>
      <c r="H47" s="1" t="s">
        <v>63</v>
      </c>
      <c r="I47" s="6">
        <v>226</v>
      </c>
      <c r="J47" s="6">
        <v>6628</v>
      </c>
      <c r="K47">
        <f>I47/J47</f>
        <v>3.4097767048883523E-2</v>
      </c>
      <c r="L47" s="19">
        <v>3.0599999999999998E-3</v>
      </c>
      <c r="M47" s="1">
        <v>1104</v>
      </c>
      <c r="N47" s="1">
        <v>990</v>
      </c>
      <c r="O47" s="20">
        <f>N47/M47</f>
        <v>0.89673913043478259</v>
      </c>
      <c r="P47" s="1" t="s">
        <v>50</v>
      </c>
      <c r="Q47">
        <f>L47*(POWER(2,16)-1)/100</f>
        <v>2.0053709999999998</v>
      </c>
      <c r="R47" s="21">
        <f>S47/100*(2^16-1)</f>
        <v>195.4462278978389</v>
      </c>
      <c r="S47" s="21">
        <f>X47</f>
        <v>0.29823182711198426</v>
      </c>
      <c r="T47" s="21">
        <v>1104</v>
      </c>
      <c r="U47" s="21">
        <v>496</v>
      </c>
      <c r="V47" s="21">
        <f>U47/T47</f>
        <v>0.44927536231884058</v>
      </c>
      <c r="X47" s="15">
        <f>Z47/AA47*0.6</f>
        <v>0.29823182711198426</v>
      </c>
      <c r="Y47" s="15">
        <f>1-0.7*AB47/AC47</f>
        <v>0.88749999999999996</v>
      </c>
      <c r="Z47">
        <v>253</v>
      </c>
      <c r="AA47">
        <v>509</v>
      </c>
      <c r="AB47">
        <v>81</v>
      </c>
      <c r="AC47">
        <v>504</v>
      </c>
    </row>
    <row r="48" spans="1:29" x14ac:dyDescent="0.15">
      <c r="A48" s="4">
        <v>3.0000000000000001E-3</v>
      </c>
      <c r="B48" s="1">
        <v>2432</v>
      </c>
      <c r="C48" s="12">
        <v>2346</v>
      </c>
      <c r="D48" s="19">
        <f t="shared" si="28"/>
        <v>0.96463815789473684</v>
      </c>
      <c r="E48" s="39">
        <v>72.7</v>
      </c>
      <c r="F48" s="42">
        <f t="shared" ref="F48:F53" si="29">E48*C48</f>
        <v>170554.2</v>
      </c>
      <c r="G48" s="39">
        <f>F48/B55</f>
        <v>0.93133059865799961</v>
      </c>
      <c r="H48" s="1" t="s">
        <v>62</v>
      </c>
      <c r="I48" s="6">
        <v>251</v>
      </c>
      <c r="J48" s="6">
        <v>7521</v>
      </c>
      <c r="K48">
        <f t="shared" ref="K48:K53" si="30">I48/J48</f>
        <v>3.3373221646057702E-2</v>
      </c>
      <c r="L48" s="4">
        <f t="shared" ref="L48:L53" si="31">L47*2</f>
        <v>6.1199999999999996E-3</v>
      </c>
      <c r="M48" s="1">
        <v>1104</v>
      </c>
      <c r="N48" s="36">
        <v>963</v>
      </c>
      <c r="O48" s="20">
        <f t="shared" ref="O48:O53" si="32">N48/M48</f>
        <v>0.87228260869565222</v>
      </c>
      <c r="P48" s="1" t="s">
        <v>49</v>
      </c>
      <c r="Q48">
        <f t="shared" ref="Q48:Q53" si="33">L48*(POWER(2,16)-1)/100</f>
        <v>4.0107419999999996</v>
      </c>
      <c r="R48" s="21">
        <f>S48/100*(2^16-1)</f>
        <v>268.83512770137526</v>
      </c>
      <c r="S48" s="21">
        <f>X48</f>
        <v>0.41021611001964636</v>
      </c>
      <c r="T48" s="21">
        <v>1104</v>
      </c>
      <c r="U48" s="21">
        <v>452</v>
      </c>
      <c r="V48" s="21">
        <f t="shared" ref="V48:V53" si="34">U48/T48</f>
        <v>0.40942028985507245</v>
      </c>
      <c r="X48" s="15">
        <f>Z48/AA48*0.6</f>
        <v>0.41021611001964636</v>
      </c>
      <c r="Y48" s="15">
        <f>1-0.7*AB48/AC48</f>
        <v>0.83750000000000002</v>
      </c>
      <c r="Z48">
        <v>348</v>
      </c>
      <c r="AA48">
        <v>509</v>
      </c>
      <c r="AB48">
        <v>117</v>
      </c>
      <c r="AC48">
        <v>504</v>
      </c>
    </row>
    <row r="49" spans="1:25" x14ac:dyDescent="0.15">
      <c r="A49" s="4">
        <v>5.0000000000000001E-3</v>
      </c>
      <c r="B49" s="1">
        <v>2432</v>
      </c>
      <c r="C49" s="12">
        <v>2335</v>
      </c>
      <c r="D49" s="19">
        <f t="shared" si="28"/>
        <v>0.96011513157894735</v>
      </c>
      <c r="E49" s="39">
        <v>72.7</v>
      </c>
      <c r="F49" s="42">
        <f t="shared" si="29"/>
        <v>169754.5</v>
      </c>
      <c r="G49" s="39">
        <f>F49/B55</f>
        <v>0.92696374589361852</v>
      </c>
      <c r="H49" s="1" t="s">
        <v>71</v>
      </c>
      <c r="I49" s="6">
        <v>249</v>
      </c>
      <c r="J49" s="6">
        <v>7476</v>
      </c>
      <c r="K49">
        <f t="shared" si="30"/>
        <v>3.330658105939005E-2</v>
      </c>
      <c r="L49" s="19">
        <f t="shared" si="31"/>
        <v>1.2239999999999999E-2</v>
      </c>
      <c r="M49" s="1">
        <v>1104</v>
      </c>
      <c r="N49" s="36">
        <v>900</v>
      </c>
      <c r="O49" s="20">
        <f t="shared" si="32"/>
        <v>0.81521739130434778</v>
      </c>
      <c r="P49" s="1" t="s">
        <v>53</v>
      </c>
      <c r="Q49">
        <f t="shared" si="33"/>
        <v>8.0214839999999992</v>
      </c>
      <c r="R49" s="4"/>
      <c r="S49" s="21"/>
      <c r="T49" s="21">
        <v>1104</v>
      </c>
      <c r="U49" s="21"/>
      <c r="V49" s="21">
        <f>U49/T49+AVERAGE(V47:V48)</f>
        <v>0.42934782608695654</v>
      </c>
      <c r="X49" s="15"/>
      <c r="Y49" s="15">
        <f>AVERAGE(Y47:Y48)</f>
        <v>0.86250000000000004</v>
      </c>
    </row>
    <row r="50" spans="1:25" x14ac:dyDescent="0.15">
      <c r="A50" s="4">
        <v>8.0000000000000002E-3</v>
      </c>
      <c r="B50" s="1">
        <v>2432</v>
      </c>
      <c r="C50" s="12">
        <v>2316</v>
      </c>
      <c r="D50" s="19">
        <f t="shared" si="28"/>
        <v>0.95230263157894735</v>
      </c>
      <c r="E50" s="39">
        <v>72.7</v>
      </c>
      <c r="F50" s="42">
        <f t="shared" si="29"/>
        <v>168373.2</v>
      </c>
      <c r="G50" s="39">
        <f>F50/B55</f>
        <v>0.91942100020968764</v>
      </c>
      <c r="H50" s="1" t="s">
        <v>91</v>
      </c>
      <c r="I50" s="6">
        <v>306</v>
      </c>
      <c r="J50" s="6">
        <v>9968</v>
      </c>
      <c r="K50">
        <f t="shared" si="30"/>
        <v>3.0698234349919744E-2</v>
      </c>
      <c r="L50" s="4">
        <f t="shared" si="31"/>
        <v>2.4479999999999998E-2</v>
      </c>
      <c r="M50" s="1">
        <v>1104</v>
      </c>
      <c r="N50" s="36">
        <v>850</v>
      </c>
      <c r="O50" s="20">
        <f t="shared" si="32"/>
        <v>0.76992753623188404</v>
      </c>
      <c r="P50" s="1" t="s">
        <v>82</v>
      </c>
      <c r="Q50">
        <f t="shared" si="33"/>
        <v>16.042967999999998</v>
      </c>
      <c r="R50" s="4"/>
      <c r="S50" s="21"/>
      <c r="T50" s="21">
        <v>1104</v>
      </c>
      <c r="U50" s="21"/>
      <c r="V50" s="21">
        <f t="shared" si="34"/>
        <v>0</v>
      </c>
      <c r="X50" s="15"/>
      <c r="Y50" s="15"/>
    </row>
    <row r="51" spans="1:25" x14ac:dyDescent="0.15">
      <c r="A51" s="4">
        <v>0.01</v>
      </c>
      <c r="B51" s="1">
        <v>2432</v>
      </c>
      <c r="C51" s="12">
        <v>2305</v>
      </c>
      <c r="D51" s="19">
        <f t="shared" si="28"/>
        <v>0.94777960526315785</v>
      </c>
      <c r="E51" s="39">
        <v>71.8</v>
      </c>
      <c r="F51" s="42">
        <f t="shared" si="29"/>
        <v>165499</v>
      </c>
      <c r="G51" s="39">
        <f>F51/B55</f>
        <v>0.90372610435451173</v>
      </c>
      <c r="H51" s="1" t="s">
        <v>107</v>
      </c>
      <c r="I51" s="6">
        <v>333</v>
      </c>
      <c r="J51" s="6">
        <v>11215</v>
      </c>
      <c r="K51">
        <f t="shared" si="30"/>
        <v>2.9692376281765492E-2</v>
      </c>
      <c r="L51" s="19">
        <f t="shared" si="31"/>
        <v>4.8959999999999997E-2</v>
      </c>
      <c r="M51" s="1">
        <v>1104</v>
      </c>
      <c r="N51" s="36">
        <v>773</v>
      </c>
      <c r="O51" s="20">
        <f t="shared" si="32"/>
        <v>0.7001811594202898</v>
      </c>
      <c r="P51" s="1" t="s">
        <v>85</v>
      </c>
      <c r="Q51">
        <f t="shared" si="33"/>
        <v>32.085935999999997</v>
      </c>
      <c r="R51" s="4"/>
      <c r="S51" s="21"/>
      <c r="T51" s="21">
        <v>1104</v>
      </c>
      <c r="U51" s="21"/>
      <c r="V51" s="21">
        <f t="shared" si="34"/>
        <v>0</v>
      </c>
      <c r="X51" s="15"/>
      <c r="Y51" s="15"/>
    </row>
    <row r="52" spans="1:25" x14ac:dyDescent="0.15">
      <c r="A52" s="4">
        <v>0.03</v>
      </c>
      <c r="B52" s="1">
        <v>2432</v>
      </c>
      <c r="C52" s="12">
        <v>2286</v>
      </c>
      <c r="D52" s="19">
        <f t="shared" si="28"/>
        <v>0.93996710526315785</v>
      </c>
      <c r="E52" s="36">
        <v>72.900000000000006</v>
      </c>
      <c r="F52" s="42">
        <f t="shared" si="29"/>
        <v>166649.40000000002</v>
      </c>
      <c r="G52" s="39">
        <f>F52/B55</f>
        <v>0.91000799433843582</v>
      </c>
      <c r="H52" s="1" t="s">
        <v>106</v>
      </c>
      <c r="I52" s="6">
        <v>375</v>
      </c>
      <c r="J52" s="6">
        <v>15353</v>
      </c>
      <c r="K52">
        <f t="shared" si="30"/>
        <v>2.4425193773203933E-2</v>
      </c>
      <c r="L52" s="4">
        <f t="shared" si="31"/>
        <v>9.7919999999999993E-2</v>
      </c>
      <c r="M52" s="1">
        <v>1104</v>
      </c>
      <c r="N52" s="1">
        <v>675</v>
      </c>
      <c r="O52" s="20">
        <f t="shared" si="32"/>
        <v>0.61141304347826086</v>
      </c>
      <c r="P52" s="1" t="s">
        <v>86</v>
      </c>
      <c r="Q52">
        <f t="shared" si="33"/>
        <v>64.171871999999993</v>
      </c>
      <c r="R52" s="4"/>
      <c r="S52" s="21"/>
      <c r="T52" s="21">
        <v>1104</v>
      </c>
      <c r="U52" s="14"/>
      <c r="V52" s="21">
        <f t="shared" si="34"/>
        <v>0</v>
      </c>
      <c r="X52" s="15"/>
      <c r="Y52" s="15"/>
    </row>
    <row r="53" spans="1:25" x14ac:dyDescent="0.15">
      <c r="A53" s="4">
        <v>0.05</v>
      </c>
      <c r="B53" s="1">
        <v>2432</v>
      </c>
      <c r="C53" s="12">
        <v>2230</v>
      </c>
      <c r="D53" s="19">
        <f t="shared" si="28"/>
        <v>0.91694078947368418</v>
      </c>
      <c r="E53" s="39">
        <v>68.2</v>
      </c>
      <c r="F53" s="42">
        <f t="shared" si="29"/>
        <v>152086</v>
      </c>
      <c r="G53" s="39">
        <f>F53/B55</f>
        <v>0.83048289298944566</v>
      </c>
      <c r="H53" s="1" t="s">
        <v>108</v>
      </c>
      <c r="I53" s="6">
        <v>454</v>
      </c>
      <c r="J53" s="6">
        <v>24445</v>
      </c>
      <c r="K53">
        <f t="shared" si="30"/>
        <v>1.8572305174882391E-2</v>
      </c>
      <c r="L53" s="19">
        <f t="shared" si="31"/>
        <v>0.19583999999999999</v>
      </c>
      <c r="M53" s="1">
        <v>1104</v>
      </c>
      <c r="N53" s="12">
        <v>547</v>
      </c>
      <c r="O53" s="20">
        <f t="shared" si="32"/>
        <v>0.4954710144927536</v>
      </c>
      <c r="P53" s="1" t="s">
        <v>90</v>
      </c>
      <c r="Q53">
        <f t="shared" si="33"/>
        <v>128.34374399999999</v>
      </c>
      <c r="R53" s="4"/>
      <c r="S53" s="21"/>
      <c r="T53" s="21">
        <v>1104</v>
      </c>
      <c r="U53" s="21"/>
      <c r="V53" s="21">
        <f t="shared" si="34"/>
        <v>0</v>
      </c>
      <c r="X53" s="15"/>
      <c r="Y53" s="15"/>
    </row>
    <row r="54" spans="1:25" x14ac:dyDescent="0.15">
      <c r="A54" t="s">
        <v>140</v>
      </c>
      <c r="B54" s="6">
        <v>75.3</v>
      </c>
      <c r="C54" s="6"/>
      <c r="D54" s="6">
        <f>AVERAGE(D47:D53)</f>
        <v>0.95012922932330823</v>
      </c>
      <c r="E54" s="6"/>
      <c r="F54" s="6"/>
      <c r="G54" s="6"/>
      <c r="H54" s="6"/>
      <c r="J54" s="6">
        <f>407*60</f>
        <v>24420</v>
      </c>
      <c r="K54">
        <f>AVERAGE(K47:K53)</f>
        <v>2.916652561915755E-2</v>
      </c>
      <c r="M54" s="6"/>
      <c r="N54" s="6"/>
      <c r="O54" s="6"/>
      <c r="P54" s="6"/>
    </row>
    <row r="55" spans="1:25" x14ac:dyDescent="0.15">
      <c r="A55" t="s">
        <v>138</v>
      </c>
      <c r="B55" s="6">
        <f>B54*B52</f>
        <v>183129.60000000001</v>
      </c>
      <c r="C55" s="6"/>
      <c r="D55" s="6"/>
      <c r="E55" s="6"/>
      <c r="F55" s="6"/>
      <c r="G55" s="6"/>
      <c r="H55" s="6"/>
      <c r="M55" s="6"/>
      <c r="N55" s="6"/>
      <c r="O55" s="6"/>
      <c r="P55" s="6"/>
    </row>
    <row r="56" spans="1:25" x14ac:dyDescent="0.15">
      <c r="A56" s="5" t="s">
        <v>9</v>
      </c>
      <c r="B56" s="6"/>
      <c r="C56" s="6"/>
      <c r="D56" s="6"/>
      <c r="E56" s="6"/>
      <c r="F56" s="6"/>
      <c r="G56" s="6"/>
      <c r="H56" s="6"/>
      <c r="K56" s="7"/>
      <c r="L56" s="8"/>
      <c r="M56" s="8"/>
      <c r="N56" s="8"/>
      <c r="O56" s="8"/>
      <c r="P56" s="8"/>
    </row>
    <row r="57" spans="1:25" x14ac:dyDescent="0.15">
      <c r="A57" s="3" t="s">
        <v>1</v>
      </c>
      <c r="B57" s="1" t="s">
        <v>2</v>
      </c>
      <c r="C57" s="1" t="s">
        <v>3</v>
      </c>
      <c r="D57" s="1" t="s">
        <v>4</v>
      </c>
      <c r="E57" s="39" t="s">
        <v>137</v>
      </c>
      <c r="F57" s="39" t="s">
        <v>138</v>
      </c>
      <c r="G57" s="39" t="s">
        <v>139</v>
      </c>
      <c r="H57" s="1" t="s">
        <v>5</v>
      </c>
      <c r="K57" s="7"/>
      <c r="L57" s="7"/>
      <c r="M57" s="8"/>
      <c r="N57" s="8"/>
      <c r="O57" s="8"/>
      <c r="P57" s="8"/>
    </row>
    <row r="58" spans="1:25" x14ac:dyDescent="0.15">
      <c r="A58" s="4">
        <v>1E-3</v>
      </c>
      <c r="B58" s="1">
        <v>2759</v>
      </c>
      <c r="C58" s="12">
        <v>2531</v>
      </c>
      <c r="D58" s="1">
        <f t="shared" ref="D58:D64" si="35">C58/B58</f>
        <v>0.91736136281261327</v>
      </c>
      <c r="E58" s="39">
        <v>156.9</v>
      </c>
      <c r="F58" s="39">
        <f>E58*C58</f>
        <v>397113.9</v>
      </c>
      <c r="G58" s="39">
        <f>F58/B66</f>
        <v>0.90071337813078234</v>
      </c>
      <c r="H58" s="1" t="s">
        <v>61</v>
      </c>
      <c r="I58" s="6">
        <v>379</v>
      </c>
      <c r="J58" s="6">
        <v>28382</v>
      </c>
      <c r="K58" s="7">
        <f>I58/J58</f>
        <v>1.3353533929955606E-2</v>
      </c>
      <c r="L58" s="8"/>
      <c r="M58" s="8"/>
      <c r="N58" s="8"/>
      <c r="O58" s="8"/>
      <c r="P58" s="8"/>
    </row>
    <row r="59" spans="1:25" x14ac:dyDescent="0.15">
      <c r="A59" s="4">
        <v>3.0000000000000001E-3</v>
      </c>
      <c r="B59" s="1">
        <v>2759</v>
      </c>
      <c r="C59" s="12">
        <v>2466</v>
      </c>
      <c r="D59" s="19">
        <f t="shared" si="35"/>
        <v>0.89380210221094603</v>
      </c>
      <c r="E59" s="39">
        <v>156.6</v>
      </c>
      <c r="F59" s="42">
        <f t="shared" ref="F59:F64" si="36">E59*C59</f>
        <v>386175.6</v>
      </c>
      <c r="G59" s="39">
        <f>F59/B66</f>
        <v>0.87590368714789824</v>
      </c>
      <c r="H59" s="1" t="s">
        <v>64</v>
      </c>
      <c r="I59" s="6">
        <v>376</v>
      </c>
      <c r="J59" s="6">
        <v>28388</v>
      </c>
      <c r="K59" s="7">
        <f t="shared" ref="K59:K64" si="37">I59/J59</f>
        <v>1.3245033112582781E-2</v>
      </c>
      <c r="L59" s="9"/>
      <c r="M59" s="8"/>
      <c r="N59" s="8"/>
      <c r="O59" s="8"/>
      <c r="P59" s="8"/>
    </row>
    <row r="60" spans="1:25" x14ac:dyDescent="0.15">
      <c r="A60" s="4">
        <v>5.0000000000000001E-3</v>
      </c>
      <c r="B60" s="1">
        <v>2759</v>
      </c>
      <c r="C60" s="1">
        <v>2436</v>
      </c>
      <c r="D60" s="19">
        <f t="shared" si="35"/>
        <v>0.88292859731786877</v>
      </c>
      <c r="E60" s="39">
        <v>156.4</v>
      </c>
      <c r="F60" s="42">
        <f t="shared" si="36"/>
        <v>380990.4</v>
      </c>
      <c r="G60" s="39">
        <f>F60/B66</f>
        <v>0.86414288248131843</v>
      </c>
      <c r="H60" s="1" t="s">
        <v>72</v>
      </c>
      <c r="I60" s="6">
        <v>384</v>
      </c>
      <c r="J60" s="6">
        <v>29139</v>
      </c>
      <c r="K60" s="7">
        <f t="shared" si="37"/>
        <v>1.3178214763718728E-2</v>
      </c>
      <c r="L60" s="9"/>
      <c r="M60" s="8"/>
      <c r="N60" s="8"/>
      <c r="O60" s="8"/>
      <c r="P60" s="8"/>
    </row>
    <row r="61" spans="1:25" x14ac:dyDescent="0.15">
      <c r="A61" s="4">
        <v>8.0000000000000002E-3</v>
      </c>
      <c r="B61" s="1">
        <v>2759</v>
      </c>
      <c r="C61" s="12">
        <v>2426</v>
      </c>
      <c r="D61" s="19">
        <f t="shared" si="35"/>
        <v>0.87930409568684309</v>
      </c>
      <c r="E61" s="36">
        <v>156.80000000000001</v>
      </c>
      <c r="F61" s="42">
        <f t="shared" si="36"/>
        <v>380396.80000000005</v>
      </c>
      <c r="G61" s="39">
        <f>F61/B66</f>
        <v>0.86279650940986863</v>
      </c>
      <c r="H61" s="1" t="s">
        <v>92</v>
      </c>
      <c r="I61" s="6">
        <v>436</v>
      </c>
      <c r="J61" s="6">
        <v>33851</v>
      </c>
      <c r="K61" s="7">
        <f t="shared" si="37"/>
        <v>1.2879974003722195E-2</v>
      </c>
      <c r="L61" s="9"/>
      <c r="M61" s="8"/>
      <c r="N61" s="8"/>
      <c r="O61" s="8"/>
      <c r="P61" s="8"/>
    </row>
    <row r="62" spans="1:25" x14ac:dyDescent="0.15">
      <c r="A62" s="4">
        <v>0.01</v>
      </c>
      <c r="B62" s="1">
        <v>2759</v>
      </c>
      <c r="C62" s="12">
        <v>2419</v>
      </c>
      <c r="D62" s="19">
        <f t="shared" si="35"/>
        <v>0.87676694454512505</v>
      </c>
      <c r="E62" s="36">
        <v>156.80000000000001</v>
      </c>
      <c r="F62" s="42">
        <f t="shared" si="36"/>
        <v>379299.2</v>
      </c>
      <c r="G62" s="39">
        <f>F62/B66</f>
        <v>0.86030698939096129</v>
      </c>
      <c r="H62" s="1" t="s">
        <v>60</v>
      </c>
      <c r="I62" s="6">
        <v>423</v>
      </c>
      <c r="J62" s="6">
        <v>32579</v>
      </c>
      <c r="K62" s="7">
        <f t="shared" si="37"/>
        <v>1.2983823935664078E-2</v>
      </c>
      <c r="L62" s="9"/>
      <c r="M62" s="8"/>
      <c r="N62" s="10"/>
      <c r="O62" s="8"/>
      <c r="P62" s="8"/>
    </row>
    <row r="63" spans="1:25" x14ac:dyDescent="0.15">
      <c r="A63" s="4">
        <v>0.03</v>
      </c>
      <c r="B63" s="1">
        <v>2759</v>
      </c>
      <c r="C63" s="12">
        <v>2419</v>
      </c>
      <c r="D63" s="19">
        <f t="shared" si="35"/>
        <v>0.87676694454512505</v>
      </c>
      <c r="E63" s="36">
        <v>156.80000000000001</v>
      </c>
      <c r="F63" s="42">
        <f t="shared" si="36"/>
        <v>379299.2</v>
      </c>
      <c r="G63" s="39">
        <f>F63/B66</f>
        <v>0.86030698939096129</v>
      </c>
      <c r="H63" s="1" t="s">
        <v>99</v>
      </c>
      <c r="I63" s="6">
        <v>431</v>
      </c>
      <c r="J63" s="6">
        <v>34638</v>
      </c>
      <c r="K63" s="7">
        <f t="shared" si="37"/>
        <v>1.2442981696402795E-2</v>
      </c>
      <c r="L63" s="9"/>
      <c r="M63" s="8"/>
      <c r="N63" s="8"/>
      <c r="O63" s="8"/>
      <c r="P63" s="8"/>
    </row>
    <row r="64" spans="1:25" x14ac:dyDescent="0.15">
      <c r="A64" s="4">
        <v>0.05</v>
      </c>
      <c r="B64" s="1">
        <v>2759</v>
      </c>
      <c r="C64" s="12">
        <v>2298</v>
      </c>
      <c r="D64" s="19">
        <f t="shared" si="35"/>
        <v>0.8329104748097137</v>
      </c>
      <c r="E64" s="39">
        <v>154.80000000000001</v>
      </c>
      <c r="F64" s="42">
        <f t="shared" si="36"/>
        <v>355730.4</v>
      </c>
      <c r="G64" s="39">
        <f>F64/B66</f>
        <v>0.80684944618613064</v>
      </c>
      <c r="H64" s="1" t="s">
        <v>109</v>
      </c>
      <c r="I64" s="6">
        <v>415</v>
      </c>
      <c r="J64" s="6">
        <v>35821</v>
      </c>
      <c r="K64" s="7">
        <f t="shared" si="37"/>
        <v>1.1585382875966612E-2</v>
      </c>
      <c r="L64" s="9"/>
      <c r="M64" s="8"/>
      <c r="N64" s="10"/>
      <c r="O64" s="8"/>
      <c r="P64" s="8"/>
    </row>
    <row r="65" spans="1:16" x14ac:dyDescent="0.15">
      <c r="A65" t="s">
        <v>140</v>
      </c>
      <c r="B65" s="6">
        <v>159.80000000000001</v>
      </c>
      <c r="C65" s="6"/>
      <c r="D65" s="6">
        <f>AVERAGE(D58:D64)</f>
        <v>0.87997721741831914</v>
      </c>
      <c r="E65" s="6"/>
      <c r="F65" s="6"/>
      <c r="G65" s="6"/>
      <c r="H65" s="6"/>
      <c r="K65">
        <f>AVERAGE(K58:K64)</f>
        <v>1.280984918828754E-2</v>
      </c>
      <c r="L65" s="7"/>
      <c r="M65" s="8"/>
      <c r="N65" s="8"/>
      <c r="O65" s="8"/>
      <c r="P65" s="8"/>
    </row>
    <row r="66" spans="1:16" x14ac:dyDescent="0.15">
      <c r="A66" t="s">
        <v>138</v>
      </c>
      <c r="B66" s="6">
        <f>B65*B64</f>
        <v>440888.2</v>
      </c>
      <c r="C66" s="6"/>
      <c r="D66" s="6"/>
      <c r="E66" s="6"/>
      <c r="F66" s="6"/>
      <c r="G66" s="6"/>
      <c r="H66" s="6"/>
      <c r="K66" s="8"/>
      <c r="L66" s="7"/>
      <c r="M66" s="8"/>
      <c r="N66" s="8"/>
      <c r="O66" s="8"/>
      <c r="P66" s="8"/>
    </row>
    <row r="67" spans="1:16" x14ac:dyDescent="0.15">
      <c r="A67" s="5" t="s">
        <v>10</v>
      </c>
      <c r="B67" s="6"/>
      <c r="C67" s="6"/>
      <c r="D67" s="6"/>
      <c r="E67" s="6"/>
      <c r="F67" s="6"/>
      <c r="G67" s="6"/>
      <c r="H67" s="6"/>
      <c r="K67" s="8"/>
      <c r="L67" s="8"/>
      <c r="M67" s="8"/>
      <c r="N67" s="8"/>
      <c r="O67" s="8"/>
      <c r="P67" s="8"/>
    </row>
    <row r="68" spans="1:16" x14ac:dyDescent="0.15">
      <c r="A68" s="3" t="s">
        <v>1</v>
      </c>
      <c r="B68" s="1" t="s">
        <v>2</v>
      </c>
      <c r="C68" s="1" t="s">
        <v>3</v>
      </c>
      <c r="D68" s="1" t="s">
        <v>4</v>
      </c>
      <c r="E68" s="39" t="s">
        <v>137</v>
      </c>
      <c r="F68" s="39" t="s">
        <v>138</v>
      </c>
      <c r="G68" s="39" t="s">
        <v>139</v>
      </c>
      <c r="H68" s="1" t="s">
        <v>5</v>
      </c>
      <c r="K68" s="8"/>
      <c r="L68" s="7"/>
      <c r="M68" s="8"/>
      <c r="N68" s="8"/>
      <c r="O68" s="8"/>
      <c r="P68" s="8"/>
    </row>
    <row r="69" spans="1:16" x14ac:dyDescent="0.15">
      <c r="A69" s="4">
        <v>1E-3</v>
      </c>
      <c r="B69" s="1">
        <v>2740</v>
      </c>
      <c r="C69" s="36">
        <v>2557</v>
      </c>
      <c r="D69" s="1">
        <f t="shared" ref="D69:D75" si="38">C69/B69</f>
        <v>0.93321167883211675</v>
      </c>
      <c r="E69" s="39">
        <v>46.8</v>
      </c>
      <c r="F69" s="39">
        <f>E69*C69</f>
        <v>119667.59999999999</v>
      </c>
      <c r="G69" s="39">
        <f>F69/B77</f>
        <v>0.8480447877542342</v>
      </c>
      <c r="H69" s="1" t="s">
        <v>59</v>
      </c>
      <c r="I69" s="6">
        <v>322</v>
      </c>
      <c r="J69" s="6">
        <v>16720</v>
      </c>
      <c r="K69" s="8">
        <f>I69/J69</f>
        <v>1.9258373205741627E-2</v>
      </c>
      <c r="L69" s="8"/>
      <c r="M69" s="8"/>
      <c r="N69" s="8"/>
      <c r="O69" s="8"/>
      <c r="P69" s="8"/>
    </row>
    <row r="70" spans="1:16" x14ac:dyDescent="0.15">
      <c r="A70" s="4">
        <v>3.0000000000000001E-3</v>
      </c>
      <c r="B70" s="1">
        <v>2740</v>
      </c>
      <c r="C70" s="12">
        <v>2440</v>
      </c>
      <c r="D70" s="19">
        <f t="shared" si="38"/>
        <v>0.89051094890510951</v>
      </c>
      <c r="E70" s="39">
        <v>44.9</v>
      </c>
      <c r="F70" s="42">
        <f t="shared" ref="F70:F75" si="39">E70*C70</f>
        <v>109556</v>
      </c>
      <c r="G70" s="39">
        <f>F70/B77</f>
        <v>0.77638721564736735</v>
      </c>
      <c r="H70" s="1" t="s">
        <v>65</v>
      </c>
      <c r="I70" s="6">
        <v>458</v>
      </c>
      <c r="J70" s="6">
        <v>23553</v>
      </c>
      <c r="K70" s="8">
        <f t="shared" ref="K70:K75" si="40">I70/J70</f>
        <v>1.9445505880354944E-2</v>
      </c>
      <c r="L70" s="9"/>
      <c r="M70" s="8"/>
      <c r="N70" s="8"/>
      <c r="O70" s="8"/>
      <c r="P70" s="8"/>
    </row>
    <row r="71" spans="1:16" x14ac:dyDescent="0.15">
      <c r="A71" s="4">
        <v>5.0000000000000001E-3</v>
      </c>
      <c r="B71" s="1">
        <v>2740</v>
      </c>
      <c r="C71" s="12">
        <v>2317</v>
      </c>
      <c r="D71" s="19">
        <f t="shared" si="38"/>
        <v>0.84562043795620434</v>
      </c>
      <c r="E71" s="39">
        <v>43.8</v>
      </c>
      <c r="F71" s="42">
        <f t="shared" si="39"/>
        <v>101484.59999999999</v>
      </c>
      <c r="G71" s="39">
        <f>F71/B77</f>
        <v>0.71918786762100484</v>
      </c>
      <c r="H71" s="1" t="s">
        <v>73</v>
      </c>
      <c r="I71" s="6">
        <v>649</v>
      </c>
      <c r="J71" s="6">
        <v>33030</v>
      </c>
      <c r="K71" s="8">
        <f t="shared" si="40"/>
        <v>1.9648804117468967E-2</v>
      </c>
      <c r="L71" s="9"/>
      <c r="M71" s="8"/>
      <c r="N71" s="8"/>
      <c r="O71" s="8"/>
      <c r="P71" s="8"/>
    </row>
    <row r="72" spans="1:16" x14ac:dyDescent="0.15">
      <c r="A72" s="4">
        <v>8.0000000000000002E-3</v>
      </c>
      <c r="B72" s="1">
        <v>2740</v>
      </c>
      <c r="C72" s="12">
        <v>2171</v>
      </c>
      <c r="D72" s="19">
        <f t="shared" si="38"/>
        <v>0.79233576642335768</v>
      </c>
      <c r="E72" s="39">
        <v>43.2</v>
      </c>
      <c r="F72" s="42">
        <f t="shared" si="39"/>
        <v>93787.200000000012</v>
      </c>
      <c r="G72" s="39">
        <f>F72/B77</f>
        <v>0.66463893416483599</v>
      </c>
      <c r="H72" s="1" t="s">
        <v>93</v>
      </c>
      <c r="I72" s="6">
        <v>775</v>
      </c>
      <c r="J72" s="6">
        <v>39088</v>
      </c>
      <c r="K72" s="8">
        <f t="shared" si="40"/>
        <v>1.9827056897257469E-2</v>
      </c>
      <c r="L72" s="9"/>
      <c r="M72" s="8"/>
      <c r="N72" s="8"/>
      <c r="O72" s="8"/>
      <c r="P72" s="8"/>
    </row>
    <row r="73" spans="1:16" x14ac:dyDescent="0.15">
      <c r="A73" s="4">
        <v>0.01</v>
      </c>
      <c r="B73" s="1">
        <v>2740</v>
      </c>
      <c r="C73" s="12">
        <v>2110</v>
      </c>
      <c r="D73" s="19">
        <f t="shared" si="38"/>
        <v>0.77007299270072993</v>
      </c>
      <c r="E73" s="36">
        <v>43.7</v>
      </c>
      <c r="F73" s="42">
        <f t="shared" si="39"/>
        <v>92207</v>
      </c>
      <c r="G73" s="39">
        <f>F73/B77</f>
        <v>0.65344057827226987</v>
      </c>
      <c r="H73" s="1" t="s">
        <v>44</v>
      </c>
      <c r="I73" s="6">
        <v>866</v>
      </c>
      <c r="J73" s="6">
        <v>43570</v>
      </c>
      <c r="K73" s="8">
        <f t="shared" si="40"/>
        <v>1.9876061510213448E-2</v>
      </c>
      <c r="L73" s="9"/>
      <c r="M73" s="8"/>
      <c r="N73" s="10"/>
      <c r="O73" s="8"/>
      <c r="P73" s="8"/>
    </row>
    <row r="74" spans="1:16" x14ac:dyDescent="0.15">
      <c r="A74" s="4">
        <v>0.03</v>
      </c>
      <c r="B74" s="1">
        <v>2740</v>
      </c>
      <c r="C74" s="12">
        <v>1578</v>
      </c>
      <c r="D74" s="19">
        <f t="shared" si="38"/>
        <v>0.57591240875912408</v>
      </c>
      <c r="E74" s="39">
        <v>42.9</v>
      </c>
      <c r="F74" s="42">
        <f t="shared" si="39"/>
        <v>67696.2</v>
      </c>
      <c r="G74" s="39">
        <f>F74/B77</f>
        <v>0.47974062787895966</v>
      </c>
      <c r="H74" s="1" t="s">
        <v>100</v>
      </c>
      <c r="I74" s="6">
        <v>1310</v>
      </c>
      <c r="J74" s="6">
        <v>64054</v>
      </c>
      <c r="K74" s="8">
        <f t="shared" si="40"/>
        <v>2.0451494051893716E-2</v>
      </c>
      <c r="L74" s="9"/>
      <c r="M74" s="8"/>
      <c r="N74" s="8"/>
      <c r="O74" s="8"/>
      <c r="P74" s="8"/>
    </row>
    <row r="75" spans="1:16" x14ac:dyDescent="0.15">
      <c r="A75" s="4">
        <v>0.05</v>
      </c>
      <c r="B75" s="1">
        <v>2740</v>
      </c>
      <c r="C75" s="12">
        <v>1222</v>
      </c>
      <c r="D75" s="19">
        <f t="shared" si="38"/>
        <v>0.44598540145985399</v>
      </c>
      <c r="E75" s="39">
        <v>35.799999999999997</v>
      </c>
      <c r="F75" s="42">
        <f t="shared" si="39"/>
        <v>43747.6</v>
      </c>
      <c r="G75" s="39">
        <f>F75/B77</f>
        <v>0.31002480334490823</v>
      </c>
      <c r="H75" s="1" t="s">
        <v>116</v>
      </c>
      <c r="I75" s="6">
        <v>1620</v>
      </c>
      <c r="J75" s="6">
        <v>77075</v>
      </c>
      <c r="K75" s="8">
        <f t="shared" si="40"/>
        <v>2.1018488485241647E-2</v>
      </c>
      <c r="L75" s="9"/>
      <c r="M75" s="8"/>
      <c r="N75" s="10"/>
      <c r="O75" s="8"/>
      <c r="P75" s="8"/>
    </row>
    <row r="76" spans="1:16" x14ac:dyDescent="0.15">
      <c r="A76" t="s">
        <v>140</v>
      </c>
      <c r="B76" s="6">
        <v>51.5</v>
      </c>
      <c r="C76" s="6"/>
      <c r="D76" s="6">
        <f>AVERAGE(D69:D75)</f>
        <v>0.75052137643378525</v>
      </c>
      <c r="E76" s="6"/>
      <c r="F76" s="6"/>
      <c r="G76" s="6"/>
      <c r="H76" s="6"/>
      <c r="K76">
        <f>AVERAGE(K69:K75)</f>
        <v>1.9932254878310261E-2</v>
      </c>
      <c r="M76" s="6"/>
      <c r="N76" s="6"/>
      <c r="O76" s="6"/>
      <c r="P76" s="6"/>
    </row>
    <row r="77" spans="1:16" x14ac:dyDescent="0.15">
      <c r="A77" t="s">
        <v>138</v>
      </c>
      <c r="B77" s="6">
        <f>B76*B75</f>
        <v>141110</v>
      </c>
      <c r="C77" s="6"/>
      <c r="D77" s="6"/>
      <c r="E77" s="6"/>
      <c r="F77" s="6"/>
      <c r="G77" s="6"/>
      <c r="H77" s="6"/>
      <c r="M77" s="6"/>
      <c r="N77" s="6"/>
      <c r="O77" s="6"/>
      <c r="P77" s="6"/>
    </row>
    <row r="78" spans="1:16" x14ac:dyDescent="0.15">
      <c r="A78" s="5" t="s">
        <v>11</v>
      </c>
      <c r="B78" s="6"/>
      <c r="C78" s="6"/>
      <c r="D78" s="6"/>
      <c r="E78" s="6"/>
      <c r="F78" s="6"/>
      <c r="G78" s="6"/>
      <c r="H78" s="6"/>
    </row>
    <row r="79" spans="1:16" x14ac:dyDescent="0.15">
      <c r="A79" s="3" t="s">
        <v>1</v>
      </c>
      <c r="B79" s="1" t="s">
        <v>2</v>
      </c>
      <c r="C79" s="1" t="s">
        <v>3</v>
      </c>
      <c r="D79" s="1" t="s">
        <v>4</v>
      </c>
      <c r="E79" s="39" t="s">
        <v>137</v>
      </c>
      <c r="F79" s="39" t="s">
        <v>138</v>
      </c>
      <c r="G79" s="39" t="s">
        <v>139</v>
      </c>
      <c r="H79" s="1" t="s">
        <v>5</v>
      </c>
    </row>
    <row r="80" spans="1:16" x14ac:dyDescent="0.15">
      <c r="A80" s="4">
        <v>1E-3</v>
      </c>
      <c r="B80" s="1">
        <v>691</v>
      </c>
      <c r="C80" s="1">
        <v>677</v>
      </c>
      <c r="D80" s="1">
        <f t="shared" ref="D80:D86" si="41">C80/B80</f>
        <v>0.97973950795947906</v>
      </c>
      <c r="E80" s="39">
        <v>28.5</v>
      </c>
      <c r="F80" s="39">
        <f>E80*C80</f>
        <v>19294.5</v>
      </c>
      <c r="G80" s="39">
        <f>F80/B88</f>
        <v>0.65239663497301759</v>
      </c>
      <c r="H80" s="1" t="s">
        <v>57</v>
      </c>
      <c r="I80" s="6">
        <v>3</v>
      </c>
      <c r="J80" s="6">
        <v>55</v>
      </c>
      <c r="K80">
        <f>I80/J80</f>
        <v>5.4545454545454543E-2</v>
      </c>
    </row>
    <row r="81" spans="1:11" x14ac:dyDescent="0.15">
      <c r="A81" s="4">
        <v>3.0000000000000001E-3</v>
      </c>
      <c r="B81" s="1">
        <v>691</v>
      </c>
      <c r="C81" s="1">
        <v>670</v>
      </c>
      <c r="D81" s="19">
        <f t="shared" si="41"/>
        <v>0.96960926193921848</v>
      </c>
      <c r="E81" s="39">
        <v>26.9</v>
      </c>
      <c r="F81" s="44">
        <f t="shared" ref="F81:F86" si="42">E81*C81</f>
        <v>18023</v>
      </c>
      <c r="G81" s="39">
        <f>F81/B88</f>
        <v>0.60940395201320041</v>
      </c>
      <c r="H81" s="1" t="s">
        <v>66</v>
      </c>
      <c r="I81" s="6">
        <v>5</v>
      </c>
      <c r="J81" s="6">
        <v>83</v>
      </c>
      <c r="K81">
        <f t="shared" ref="K81:K86" si="43">I81/J81</f>
        <v>6.0240963855421686E-2</v>
      </c>
    </row>
    <row r="82" spans="1:11" x14ac:dyDescent="0.15">
      <c r="A82" s="4">
        <v>5.0000000000000001E-3</v>
      </c>
      <c r="B82" s="1">
        <v>691</v>
      </c>
      <c r="C82" s="1">
        <v>664</v>
      </c>
      <c r="D82" s="19">
        <f t="shared" si="41"/>
        <v>0.96092619392185241</v>
      </c>
      <c r="E82" s="36">
        <v>28</v>
      </c>
      <c r="F82" s="44">
        <f t="shared" si="42"/>
        <v>18592</v>
      </c>
      <c r="G82" s="39">
        <f>F82/B88</f>
        <v>0.62864330443485672</v>
      </c>
      <c r="H82" s="1" t="s">
        <v>74</v>
      </c>
      <c r="I82" s="6">
        <v>6</v>
      </c>
      <c r="J82" s="6">
        <v>113</v>
      </c>
      <c r="K82">
        <f t="shared" si="43"/>
        <v>5.3097345132743362E-2</v>
      </c>
    </row>
    <row r="83" spans="1:11" x14ac:dyDescent="0.15">
      <c r="A83" s="4">
        <v>8.0000000000000002E-3</v>
      </c>
      <c r="B83" s="1">
        <v>691</v>
      </c>
      <c r="C83" s="1">
        <v>664</v>
      </c>
      <c r="D83" s="19">
        <f t="shared" si="41"/>
        <v>0.96092619392185241</v>
      </c>
      <c r="E83" s="36">
        <v>28</v>
      </c>
      <c r="F83" s="44">
        <f t="shared" si="42"/>
        <v>18592</v>
      </c>
      <c r="G83" s="39">
        <f>F83/B88</f>
        <v>0.62864330443485672</v>
      </c>
      <c r="H83" s="1" t="s">
        <v>94</v>
      </c>
      <c r="I83" s="6">
        <v>6</v>
      </c>
      <c r="J83" s="6">
        <v>111</v>
      </c>
      <c r="K83">
        <f t="shared" si="43"/>
        <v>5.4054054054054057E-2</v>
      </c>
    </row>
    <row r="84" spans="1:11" x14ac:dyDescent="0.15">
      <c r="A84" s="4">
        <v>0.01</v>
      </c>
      <c r="B84" s="1">
        <v>691</v>
      </c>
      <c r="C84" s="2">
        <v>664</v>
      </c>
      <c r="D84" s="19">
        <f t="shared" si="41"/>
        <v>0.96092619392185241</v>
      </c>
      <c r="E84" s="36">
        <v>28</v>
      </c>
      <c r="F84" s="44">
        <f t="shared" si="42"/>
        <v>18592</v>
      </c>
      <c r="G84" s="39">
        <f>F84/B88</f>
        <v>0.62864330443485672</v>
      </c>
      <c r="H84" s="1" t="s">
        <v>39</v>
      </c>
      <c r="I84" s="6">
        <v>6</v>
      </c>
      <c r="J84" s="6">
        <v>109</v>
      </c>
      <c r="K84">
        <f t="shared" si="43"/>
        <v>5.5045871559633031E-2</v>
      </c>
    </row>
    <row r="85" spans="1:11" x14ac:dyDescent="0.15">
      <c r="A85" s="4">
        <v>0.03</v>
      </c>
      <c r="B85" s="1">
        <v>691</v>
      </c>
      <c r="C85" s="12">
        <v>664</v>
      </c>
      <c r="D85" s="19">
        <f t="shared" si="41"/>
        <v>0.96092619392185241</v>
      </c>
      <c r="E85" s="36">
        <v>28</v>
      </c>
      <c r="F85" s="44">
        <f t="shared" si="42"/>
        <v>18592</v>
      </c>
      <c r="G85" s="39">
        <f>F85/B88</f>
        <v>0.62864330443485672</v>
      </c>
      <c r="H85" s="1" t="s">
        <v>101</v>
      </c>
      <c r="I85" s="6">
        <v>8</v>
      </c>
      <c r="J85" s="6">
        <v>177</v>
      </c>
      <c r="K85">
        <f t="shared" si="43"/>
        <v>4.519774011299435E-2</v>
      </c>
    </row>
    <row r="86" spans="1:11" x14ac:dyDescent="0.15">
      <c r="A86" s="4">
        <v>0.05</v>
      </c>
      <c r="B86" s="1">
        <v>691</v>
      </c>
      <c r="C86" s="2">
        <v>651</v>
      </c>
      <c r="D86" s="19">
        <f t="shared" si="41"/>
        <v>0.94211287988422576</v>
      </c>
      <c r="E86" s="36">
        <v>28</v>
      </c>
      <c r="F86" s="44">
        <f t="shared" si="42"/>
        <v>18228</v>
      </c>
      <c r="G86" s="39">
        <f>F86/B88</f>
        <v>0.61633552889622245</v>
      </c>
      <c r="H86" s="1" t="s">
        <v>110</v>
      </c>
      <c r="I86" s="6">
        <v>10</v>
      </c>
      <c r="J86" s="6">
        <v>173</v>
      </c>
      <c r="K86">
        <f t="shared" si="43"/>
        <v>5.7803468208092484E-2</v>
      </c>
    </row>
    <row r="87" spans="1:11" x14ac:dyDescent="0.15">
      <c r="A87" t="s">
        <v>140</v>
      </c>
      <c r="B87" s="6">
        <v>42.8</v>
      </c>
      <c r="C87" s="6"/>
      <c r="D87" s="6">
        <f>AVERAGE(D80:D86)</f>
        <v>0.96216663221004761</v>
      </c>
      <c r="E87" s="6"/>
      <c r="F87" s="6"/>
      <c r="G87" s="6"/>
      <c r="H87" s="6"/>
      <c r="K87">
        <f>AVERAGE(K80:K86)</f>
        <v>5.4283556781199067E-2</v>
      </c>
    </row>
    <row r="88" spans="1:11" x14ac:dyDescent="0.15">
      <c r="A88" t="s">
        <v>138</v>
      </c>
      <c r="B88" s="6">
        <f>B87*B86</f>
        <v>29574.799999999999</v>
      </c>
      <c r="C88" s="6"/>
      <c r="D88" s="6"/>
      <c r="E88" s="6"/>
      <c r="F88" s="6"/>
      <c r="G88" s="6"/>
      <c r="H88" s="6"/>
    </row>
    <row r="89" spans="1:11" x14ac:dyDescent="0.15">
      <c r="A89" s="1" t="s">
        <v>12</v>
      </c>
      <c r="B89" s="6"/>
      <c r="C89" s="6"/>
      <c r="D89" s="6"/>
      <c r="E89" s="6"/>
      <c r="F89" s="6"/>
      <c r="G89" s="6"/>
      <c r="H89" s="6"/>
    </row>
    <row r="90" spans="1:11" x14ac:dyDescent="0.15">
      <c r="A90" t="s">
        <v>1</v>
      </c>
      <c r="B90" s="6" t="s">
        <v>2</v>
      </c>
      <c r="C90" s="6" t="s">
        <v>3</v>
      </c>
      <c r="D90" s="6" t="s">
        <v>4</v>
      </c>
      <c r="E90" s="42" t="s">
        <v>137</v>
      </c>
      <c r="F90" s="42" t="s">
        <v>138</v>
      </c>
      <c r="G90" s="42" t="s">
        <v>139</v>
      </c>
      <c r="H90" s="6" t="s">
        <v>5</v>
      </c>
    </row>
    <row r="91" spans="1:11" x14ac:dyDescent="0.15">
      <c r="A91" s="4">
        <v>1E-3</v>
      </c>
      <c r="B91" s="1">
        <v>1063</v>
      </c>
      <c r="C91" s="1">
        <v>845</v>
      </c>
      <c r="D91" s="1">
        <f t="shared" ref="D91:D97" si="44">C91/B91</f>
        <v>0.79492003762935093</v>
      </c>
      <c r="E91" s="39">
        <v>46.7</v>
      </c>
      <c r="F91" s="39">
        <f>E91*C91</f>
        <v>39461.5</v>
      </c>
      <c r="G91" s="39">
        <f>F91/B99</f>
        <v>0.81054073705874874</v>
      </c>
      <c r="H91" s="1" t="s">
        <v>54</v>
      </c>
      <c r="I91" s="6">
        <v>80</v>
      </c>
      <c r="J91" s="6">
        <v>1455</v>
      </c>
      <c r="K91">
        <f t="shared" ref="K91:K97" si="45">I91/J91</f>
        <v>5.4982817869415807E-2</v>
      </c>
    </row>
    <row r="92" spans="1:11" x14ac:dyDescent="0.15">
      <c r="A92" s="4">
        <v>3.0000000000000001E-3</v>
      </c>
      <c r="B92" s="1">
        <v>1063</v>
      </c>
      <c r="C92" s="1">
        <v>836</v>
      </c>
      <c r="D92" s="19">
        <f t="shared" si="44"/>
        <v>0.78645343367826903</v>
      </c>
      <c r="E92" s="39">
        <v>46.7</v>
      </c>
      <c r="F92" s="42">
        <f t="shared" ref="F92:F97" si="46">E92*C92</f>
        <v>39041.200000000004</v>
      </c>
      <c r="G92" s="39">
        <f>F92/B99</f>
        <v>0.80190775879421772</v>
      </c>
      <c r="H92" s="1" t="s">
        <v>67</v>
      </c>
      <c r="I92" s="6">
        <v>81</v>
      </c>
      <c r="J92" s="6">
        <v>1472</v>
      </c>
      <c r="K92">
        <f t="shared" si="45"/>
        <v>5.502717391304348E-2</v>
      </c>
    </row>
    <row r="93" spans="1:11" x14ac:dyDescent="0.15">
      <c r="A93" s="4">
        <v>5.0000000000000001E-3</v>
      </c>
      <c r="B93" s="1">
        <v>1063</v>
      </c>
      <c r="C93" s="1">
        <v>827</v>
      </c>
      <c r="D93" s="19">
        <f t="shared" si="44"/>
        <v>0.77798682972718725</v>
      </c>
      <c r="E93" s="36">
        <v>47.7</v>
      </c>
      <c r="F93" s="42">
        <f t="shared" si="46"/>
        <v>39447.9</v>
      </c>
      <c r="G93" s="39">
        <f>F93/B99</f>
        <v>0.81026139253246365</v>
      </c>
      <c r="H93" s="1" t="s">
        <v>75</v>
      </c>
      <c r="I93" s="6">
        <v>88</v>
      </c>
      <c r="J93" s="6">
        <v>1613</v>
      </c>
      <c r="K93">
        <f t="shared" si="45"/>
        <v>5.4556726596404218E-2</v>
      </c>
    </row>
    <row r="94" spans="1:11" x14ac:dyDescent="0.15">
      <c r="A94" s="4">
        <v>8.0000000000000002E-3</v>
      </c>
      <c r="B94" s="1">
        <v>1063</v>
      </c>
      <c r="C94" s="12">
        <v>823</v>
      </c>
      <c r="D94" s="19">
        <f t="shared" si="44"/>
        <v>0.77422389463781749</v>
      </c>
      <c r="E94" s="43">
        <v>47.7</v>
      </c>
      <c r="F94" s="42">
        <f t="shared" si="46"/>
        <v>39257.100000000006</v>
      </c>
      <c r="G94" s="39">
        <f>F94/B99</f>
        <v>0.8063423531489935</v>
      </c>
      <c r="H94" s="1" t="s">
        <v>95</v>
      </c>
      <c r="I94" s="6">
        <v>92</v>
      </c>
      <c r="J94" s="6">
        <v>1688</v>
      </c>
      <c r="K94">
        <f t="shared" si="45"/>
        <v>5.4502369668246446E-2</v>
      </c>
    </row>
    <row r="95" spans="1:11" x14ac:dyDescent="0.15">
      <c r="A95" s="4">
        <v>0.01</v>
      </c>
      <c r="B95" s="1">
        <v>1063</v>
      </c>
      <c r="C95" s="12">
        <v>823</v>
      </c>
      <c r="D95" s="19">
        <f t="shared" si="44"/>
        <v>0.77422389463781749</v>
      </c>
      <c r="E95" s="36">
        <v>47.7</v>
      </c>
      <c r="F95" s="42">
        <f t="shared" si="46"/>
        <v>39257.100000000006</v>
      </c>
      <c r="G95" s="39">
        <f>F95/B99</f>
        <v>0.8063423531489935</v>
      </c>
      <c r="H95" s="1" t="s">
        <v>40</v>
      </c>
      <c r="I95" s="6">
        <v>94</v>
      </c>
      <c r="J95" s="6">
        <v>23365</v>
      </c>
      <c r="K95">
        <f t="shared" si="45"/>
        <v>4.023111491547186E-3</v>
      </c>
    </row>
    <row r="96" spans="1:11" x14ac:dyDescent="0.15">
      <c r="A96" s="4">
        <v>0.03</v>
      </c>
      <c r="B96" s="1">
        <v>1063</v>
      </c>
      <c r="C96" s="1">
        <v>793</v>
      </c>
      <c r="D96" s="19">
        <f t="shared" si="44"/>
        <v>0.74600188146754465</v>
      </c>
      <c r="E96" s="36">
        <v>48.1</v>
      </c>
      <c r="F96" s="42">
        <f t="shared" si="46"/>
        <v>38143.300000000003</v>
      </c>
      <c r="G96" s="39">
        <f>F96/B99</f>
        <v>0.78346485804779276</v>
      </c>
      <c r="H96" s="1" t="s">
        <v>102</v>
      </c>
      <c r="I96" s="6">
        <v>111</v>
      </c>
      <c r="J96" s="6">
        <v>2056</v>
      </c>
      <c r="K96">
        <f t="shared" si="45"/>
        <v>5.398832684824903E-2</v>
      </c>
    </row>
    <row r="97" spans="1:11" x14ac:dyDescent="0.15">
      <c r="A97" s="4">
        <v>0.05</v>
      </c>
      <c r="B97" s="1">
        <v>1063</v>
      </c>
      <c r="C97" s="12">
        <v>783</v>
      </c>
      <c r="D97" s="19">
        <f t="shared" si="44"/>
        <v>0.73659454374412037</v>
      </c>
      <c r="E97" s="36">
        <v>48.1</v>
      </c>
      <c r="F97" s="42">
        <f t="shared" si="46"/>
        <v>37662.300000000003</v>
      </c>
      <c r="G97" s="39">
        <f>F97/B99</f>
        <v>0.77358509943432752</v>
      </c>
      <c r="H97" s="1" t="s">
        <v>111</v>
      </c>
      <c r="I97" s="6">
        <v>123</v>
      </c>
      <c r="J97" s="6">
        <v>2361</v>
      </c>
      <c r="K97">
        <f t="shared" si="45"/>
        <v>5.2096569250317665E-2</v>
      </c>
    </row>
    <row r="98" spans="1:11" x14ac:dyDescent="0.15">
      <c r="A98" t="s">
        <v>140</v>
      </c>
      <c r="B98" s="6">
        <v>45.8</v>
      </c>
      <c r="C98" s="6"/>
      <c r="D98" s="6">
        <f>AVERAGE(D91:D97)</f>
        <v>0.77005778793172952</v>
      </c>
      <c r="E98" s="6"/>
      <c r="F98" s="6"/>
      <c r="G98" s="6"/>
      <c r="H98" s="6"/>
      <c r="K98">
        <f>AVERAGE(K91:K97)</f>
        <v>4.7025299376746266E-2</v>
      </c>
    </row>
    <row r="99" spans="1:11" x14ac:dyDescent="0.15">
      <c r="A99" t="s">
        <v>138</v>
      </c>
      <c r="B99" s="6">
        <f>B97*B98</f>
        <v>48685.399999999994</v>
      </c>
      <c r="C99" s="6"/>
      <c r="D99" s="6"/>
      <c r="E99" s="6"/>
      <c r="F99" s="6"/>
      <c r="G99" s="6"/>
      <c r="H99" s="6"/>
    </row>
    <row r="100" spans="1:11" x14ac:dyDescent="0.15">
      <c r="A100" s="5" t="s">
        <v>13</v>
      </c>
      <c r="B100" s="6"/>
      <c r="C100" s="6"/>
      <c r="D100" s="6"/>
      <c r="E100" s="6"/>
      <c r="F100" s="6"/>
      <c r="G100" s="6"/>
      <c r="H100" s="6"/>
    </row>
    <row r="101" spans="1:11" x14ac:dyDescent="0.15">
      <c r="A101" s="3" t="s">
        <v>1</v>
      </c>
      <c r="B101" s="1" t="s">
        <v>2</v>
      </c>
      <c r="C101" s="1" t="s">
        <v>3</v>
      </c>
      <c r="D101" s="1" t="s">
        <v>4</v>
      </c>
      <c r="E101" s="39" t="s">
        <v>137</v>
      </c>
      <c r="F101" s="39" t="s">
        <v>138</v>
      </c>
      <c r="G101" s="39" t="s">
        <v>139</v>
      </c>
      <c r="H101" s="1" t="s">
        <v>5</v>
      </c>
    </row>
    <row r="102" spans="1:11" x14ac:dyDescent="0.15">
      <c r="A102" s="4">
        <v>1E-3</v>
      </c>
      <c r="B102" s="1">
        <v>1128</v>
      </c>
      <c r="C102" s="1">
        <v>1027</v>
      </c>
      <c r="D102" s="1">
        <f t="shared" ref="D102:D108" si="47">C102/B102</f>
        <v>0.91046099290780147</v>
      </c>
      <c r="E102" s="39">
        <v>24.5</v>
      </c>
      <c r="F102" s="39">
        <f>E102*C102</f>
        <v>25161.5</v>
      </c>
      <c r="G102" s="39">
        <f>F102/B110</f>
        <v>0.82615904912004201</v>
      </c>
      <c r="H102" s="1" t="s">
        <v>55</v>
      </c>
      <c r="I102" s="6">
        <v>130</v>
      </c>
      <c r="J102" s="6">
        <v>2688</v>
      </c>
      <c r="K102">
        <f>I102/J102</f>
        <v>4.836309523809524E-2</v>
      </c>
    </row>
    <row r="103" spans="1:11" x14ac:dyDescent="0.15">
      <c r="A103" s="4">
        <v>3.0000000000000001E-3</v>
      </c>
      <c r="B103" s="1">
        <v>1128</v>
      </c>
      <c r="C103" s="12">
        <v>998</v>
      </c>
      <c r="D103" s="19">
        <f t="shared" si="47"/>
        <v>0.88475177304964536</v>
      </c>
      <c r="E103" s="36">
        <v>25.3</v>
      </c>
      <c r="F103" s="42">
        <f t="shared" ref="F103:F108" si="48">E103*C103</f>
        <v>25249.4</v>
      </c>
      <c r="G103" s="36">
        <f>F103/B110</f>
        <v>0.82904517993170479</v>
      </c>
      <c r="H103" s="1" t="s">
        <v>68</v>
      </c>
      <c r="I103" s="6">
        <v>138</v>
      </c>
      <c r="J103" s="6">
        <v>2830</v>
      </c>
      <c r="K103">
        <f t="shared" ref="K103:K108" si="49">I103/J103</f>
        <v>4.8763250883392228E-2</v>
      </c>
    </row>
    <row r="104" spans="1:11" x14ac:dyDescent="0.15">
      <c r="A104" s="4">
        <v>5.0000000000000001E-3</v>
      </c>
      <c r="B104" s="1">
        <v>1128</v>
      </c>
      <c r="C104" s="12">
        <v>985</v>
      </c>
      <c r="D104" s="19">
        <f t="shared" si="47"/>
        <v>0.87322695035460995</v>
      </c>
      <c r="E104" s="36">
        <v>25.3</v>
      </c>
      <c r="F104" s="42">
        <f t="shared" si="48"/>
        <v>24920.5</v>
      </c>
      <c r="G104" s="39">
        <f>F104/B110</f>
        <v>0.8182459942211715</v>
      </c>
      <c r="H104" s="1" t="s">
        <v>76</v>
      </c>
      <c r="I104" s="6">
        <v>156</v>
      </c>
      <c r="J104" s="6">
        <v>3164</v>
      </c>
      <c r="K104">
        <f t="shared" si="49"/>
        <v>4.9304677623261697E-2</v>
      </c>
    </row>
    <row r="105" spans="1:11" x14ac:dyDescent="0.15">
      <c r="A105" s="4">
        <v>8.0000000000000002E-3</v>
      </c>
      <c r="B105" s="1">
        <v>1128</v>
      </c>
      <c r="C105" s="12">
        <v>975</v>
      </c>
      <c r="D105" s="19">
        <f t="shared" si="47"/>
        <v>0.86436170212765961</v>
      </c>
      <c r="E105" s="39">
        <v>24.5</v>
      </c>
      <c r="F105" s="42">
        <f t="shared" si="48"/>
        <v>23887.5</v>
      </c>
      <c r="G105" s="39">
        <f>F105/B110</f>
        <v>0.78432821118991336</v>
      </c>
      <c r="H105" s="1" t="s">
        <v>96</v>
      </c>
      <c r="I105" s="6">
        <v>163</v>
      </c>
      <c r="J105" s="6">
        <v>3289</v>
      </c>
      <c r="K105">
        <f t="shared" si="49"/>
        <v>4.9559136515658256E-2</v>
      </c>
    </row>
    <row r="106" spans="1:11" x14ac:dyDescent="0.15">
      <c r="A106" s="4">
        <v>0.01</v>
      </c>
      <c r="B106" s="1">
        <v>1128</v>
      </c>
      <c r="C106" s="12">
        <v>972</v>
      </c>
      <c r="D106" s="19">
        <f t="shared" si="47"/>
        <v>0.86170212765957444</v>
      </c>
      <c r="E106" s="39">
        <v>24.5</v>
      </c>
      <c r="F106" s="42">
        <f t="shared" si="48"/>
        <v>23814</v>
      </c>
      <c r="G106" s="39">
        <f>F106/B110</f>
        <v>0.78191489361702127</v>
      </c>
      <c r="H106" s="1" t="s">
        <v>41</v>
      </c>
      <c r="I106" s="6">
        <v>167</v>
      </c>
      <c r="J106" s="6">
        <v>3357</v>
      </c>
      <c r="K106">
        <f t="shared" si="49"/>
        <v>4.9746797736073878E-2</v>
      </c>
    </row>
    <row r="107" spans="1:11" x14ac:dyDescent="0.15">
      <c r="A107" s="4">
        <v>0.03</v>
      </c>
      <c r="B107" s="1">
        <v>1128</v>
      </c>
      <c r="C107" s="1">
        <v>851</v>
      </c>
      <c r="D107" s="19">
        <f t="shared" si="47"/>
        <v>0.75443262411347523</v>
      </c>
      <c r="E107" s="39">
        <v>19.600000000000001</v>
      </c>
      <c r="F107" s="42">
        <f t="shared" si="48"/>
        <v>16679.600000000002</v>
      </c>
      <c r="G107" s="39">
        <f>F107/B110</f>
        <v>0.54766220120830056</v>
      </c>
      <c r="H107" s="1" t="s">
        <v>103</v>
      </c>
      <c r="I107" s="6">
        <v>217</v>
      </c>
      <c r="J107" s="6">
        <v>4308</v>
      </c>
      <c r="K107">
        <f t="shared" si="49"/>
        <v>5.0371402042711233E-2</v>
      </c>
    </row>
    <row r="108" spans="1:11" x14ac:dyDescent="0.15">
      <c r="A108" s="4">
        <v>0.05</v>
      </c>
      <c r="B108" s="1">
        <v>1128</v>
      </c>
      <c r="C108" s="2">
        <v>844</v>
      </c>
      <c r="D108" s="19">
        <f t="shared" si="47"/>
        <v>0.74822695035460995</v>
      </c>
      <c r="E108" s="36">
        <v>20.399999999999999</v>
      </c>
      <c r="F108" s="42">
        <f t="shared" si="48"/>
        <v>17217.599999999999</v>
      </c>
      <c r="G108" s="36">
        <f>F108/B110</f>
        <v>0.56532702915681632</v>
      </c>
      <c r="H108" s="1" t="s">
        <v>112</v>
      </c>
      <c r="I108" s="6">
        <v>223</v>
      </c>
      <c r="J108" s="6">
        <v>4465</v>
      </c>
      <c r="K108">
        <f t="shared" si="49"/>
        <v>4.9944008958566627E-2</v>
      </c>
    </row>
    <row r="109" spans="1:11" x14ac:dyDescent="0.15">
      <c r="A109" t="s">
        <v>140</v>
      </c>
      <c r="B109" s="6">
        <v>27</v>
      </c>
      <c r="C109" s="6"/>
      <c r="D109" s="6">
        <f>AVERAGE(D102:D108)</f>
        <v>0.84245187436676805</v>
      </c>
      <c r="E109" s="6"/>
      <c r="F109" s="6"/>
      <c r="G109" s="6"/>
      <c r="H109" s="6"/>
      <c r="K109">
        <f>AVERAGE(K102:K108)</f>
        <v>4.9436052713965596E-2</v>
      </c>
    </row>
    <row r="110" spans="1:11" x14ac:dyDescent="0.15">
      <c r="A110" t="s">
        <v>138</v>
      </c>
      <c r="B110" s="6">
        <f>B109*B108</f>
        <v>30456</v>
      </c>
      <c r="C110" s="6"/>
      <c r="D110" s="6"/>
      <c r="E110" s="6"/>
      <c r="F110" s="6"/>
      <c r="G110" s="6"/>
      <c r="H110" s="6"/>
    </row>
    <row r="111" spans="1:11" x14ac:dyDescent="0.15">
      <c r="A111" s="5" t="s">
        <v>14</v>
      </c>
      <c r="B111" s="6"/>
      <c r="C111" s="6"/>
      <c r="D111" s="6"/>
      <c r="E111" s="6"/>
      <c r="F111" s="6"/>
      <c r="G111" s="6"/>
      <c r="H111" s="6"/>
    </row>
    <row r="112" spans="1:11" x14ac:dyDescent="0.15">
      <c r="A112" s="3" t="s">
        <v>1</v>
      </c>
      <c r="B112" s="1" t="s">
        <v>2</v>
      </c>
      <c r="C112" s="1" t="s">
        <v>3</v>
      </c>
      <c r="D112" s="1" t="s">
        <v>4</v>
      </c>
      <c r="E112" s="39" t="s">
        <v>137</v>
      </c>
      <c r="F112" s="39" t="s">
        <v>138</v>
      </c>
      <c r="G112" s="39" t="s">
        <v>139</v>
      </c>
      <c r="H112" s="1" t="s">
        <v>5</v>
      </c>
    </row>
    <row r="113" spans="1:12" x14ac:dyDescent="0.15">
      <c r="A113" s="4">
        <v>1E-3</v>
      </c>
      <c r="B113" s="1">
        <v>1276</v>
      </c>
      <c r="C113" s="1">
        <v>1029</v>
      </c>
      <c r="D113" s="1">
        <f t="shared" ref="D113:D119" si="50">C113/B113</f>
        <v>0.80642633228840122</v>
      </c>
      <c r="E113" s="39">
        <v>61</v>
      </c>
      <c r="F113" s="39">
        <f>E113*C113</f>
        <v>62769</v>
      </c>
      <c r="G113" s="39">
        <f>F113/B121</f>
        <v>0.72447726464790085</v>
      </c>
      <c r="H113" s="1" t="s">
        <v>56</v>
      </c>
      <c r="I113" s="6">
        <v>45</v>
      </c>
      <c r="J113" s="6">
        <v>1547</v>
      </c>
      <c r="K113">
        <f>I113/J113</f>
        <v>2.9088558500323207E-2</v>
      </c>
    </row>
    <row r="114" spans="1:12" x14ac:dyDescent="0.15">
      <c r="A114" s="4">
        <v>3.0000000000000001E-3</v>
      </c>
      <c r="B114" s="1">
        <v>1276</v>
      </c>
      <c r="C114" s="1">
        <v>1029</v>
      </c>
      <c r="D114" s="19">
        <f t="shared" si="50"/>
        <v>0.80642633228840122</v>
      </c>
      <c r="E114" s="39">
        <v>61</v>
      </c>
      <c r="F114" s="42">
        <f t="shared" ref="F114:F119" si="51">E114*C114</f>
        <v>62769</v>
      </c>
      <c r="G114" s="39">
        <f>F114/B121</f>
        <v>0.72447726464790085</v>
      </c>
      <c r="H114" s="1" t="s">
        <v>69</v>
      </c>
      <c r="I114" s="6">
        <v>44</v>
      </c>
      <c r="J114" s="6">
        <v>1506</v>
      </c>
      <c r="K114">
        <f t="shared" ref="K114:K119" si="52">I114/J114</f>
        <v>2.9216467463479414E-2</v>
      </c>
    </row>
    <row r="115" spans="1:12" x14ac:dyDescent="0.15">
      <c r="A115" s="4">
        <v>5.0000000000000001E-3</v>
      </c>
      <c r="B115" s="1">
        <v>1276</v>
      </c>
      <c r="C115" s="12">
        <v>1029</v>
      </c>
      <c r="D115" s="19">
        <f t="shared" si="50"/>
        <v>0.80642633228840122</v>
      </c>
      <c r="E115" s="39">
        <v>61</v>
      </c>
      <c r="F115" s="42">
        <f t="shared" si="51"/>
        <v>62769</v>
      </c>
      <c r="G115" s="39">
        <f>F115/B121</f>
        <v>0.72447726464790085</v>
      </c>
      <c r="H115" s="1" t="s">
        <v>77</v>
      </c>
      <c r="I115" s="6">
        <v>52</v>
      </c>
      <c r="J115" s="6">
        <v>1810</v>
      </c>
      <c r="K115">
        <f t="shared" si="52"/>
        <v>2.8729281767955802E-2</v>
      </c>
    </row>
    <row r="116" spans="1:12" x14ac:dyDescent="0.15">
      <c r="A116" s="4">
        <v>8.0000000000000002E-3</v>
      </c>
      <c r="B116" s="1">
        <v>1276</v>
      </c>
      <c r="C116" s="12">
        <v>1029</v>
      </c>
      <c r="D116" s="19">
        <f t="shared" si="50"/>
        <v>0.80642633228840122</v>
      </c>
      <c r="E116" s="39">
        <v>61</v>
      </c>
      <c r="F116" s="42">
        <f t="shared" si="51"/>
        <v>62769</v>
      </c>
      <c r="G116" s="39">
        <f>F116/B121</f>
        <v>0.72447726464790085</v>
      </c>
      <c r="H116" s="1" t="s">
        <v>97</v>
      </c>
      <c r="I116" s="6">
        <v>54</v>
      </c>
      <c r="J116" s="6">
        <v>1878</v>
      </c>
      <c r="K116">
        <f t="shared" si="52"/>
        <v>2.8753993610223641E-2</v>
      </c>
    </row>
    <row r="117" spans="1:12" x14ac:dyDescent="0.15">
      <c r="A117" s="4">
        <v>0.01</v>
      </c>
      <c r="B117" s="1">
        <v>1276</v>
      </c>
      <c r="C117" s="12">
        <v>1029</v>
      </c>
      <c r="D117" s="19">
        <f t="shared" si="50"/>
        <v>0.80642633228840122</v>
      </c>
      <c r="E117" s="39">
        <v>61</v>
      </c>
      <c r="F117" s="42">
        <f t="shared" si="51"/>
        <v>62769</v>
      </c>
      <c r="G117" s="39">
        <f>F117/B121</f>
        <v>0.72447726464790085</v>
      </c>
      <c r="H117" s="1" t="s">
        <v>43</v>
      </c>
      <c r="I117" s="6">
        <v>54</v>
      </c>
      <c r="J117" s="6">
        <v>1866</v>
      </c>
      <c r="K117">
        <f t="shared" si="52"/>
        <v>2.8938906752411574E-2</v>
      </c>
    </row>
    <row r="118" spans="1:12" x14ac:dyDescent="0.15">
      <c r="A118" s="4">
        <v>0.03</v>
      </c>
      <c r="B118" s="1">
        <v>1276</v>
      </c>
      <c r="C118" s="2">
        <v>1012</v>
      </c>
      <c r="D118" s="19">
        <f t="shared" si="50"/>
        <v>0.7931034482758621</v>
      </c>
      <c r="E118" s="39">
        <v>61</v>
      </c>
      <c r="F118" s="42">
        <f t="shared" si="51"/>
        <v>61732</v>
      </c>
      <c r="G118" s="39">
        <f>F118/B121</f>
        <v>0.71250825250114258</v>
      </c>
      <c r="H118" s="1" t="s">
        <v>104</v>
      </c>
      <c r="I118" s="6">
        <v>50</v>
      </c>
      <c r="J118" s="6">
        <v>1802</v>
      </c>
      <c r="K118">
        <f t="shared" si="52"/>
        <v>2.774694783573807E-2</v>
      </c>
    </row>
    <row r="119" spans="1:12" x14ac:dyDescent="0.15">
      <c r="A119" s="4">
        <v>0.05</v>
      </c>
      <c r="B119" s="1">
        <v>1276</v>
      </c>
      <c r="C119" s="2">
        <v>1002</v>
      </c>
      <c r="D119" s="19">
        <f t="shared" si="50"/>
        <v>0.78526645768025083</v>
      </c>
      <c r="E119" s="36">
        <v>61.3</v>
      </c>
      <c r="F119" s="42">
        <f t="shared" si="51"/>
        <v>61422.6</v>
      </c>
      <c r="G119" s="39">
        <f>F119/B121</f>
        <v>0.70893717018850322</v>
      </c>
      <c r="H119" s="1" t="s">
        <v>113</v>
      </c>
      <c r="I119" s="6">
        <v>57</v>
      </c>
      <c r="J119" s="6">
        <v>2099</v>
      </c>
      <c r="K119">
        <f t="shared" si="52"/>
        <v>2.7155788470700333E-2</v>
      </c>
    </row>
    <row r="120" spans="1:12" x14ac:dyDescent="0.15">
      <c r="A120" t="s">
        <v>140</v>
      </c>
      <c r="B120" s="6">
        <v>67.900000000000006</v>
      </c>
      <c r="C120" s="6"/>
      <c r="D120" s="6">
        <f>AVERAGE(D113:D119)</f>
        <v>0.80150022391401698</v>
      </c>
      <c r="E120" s="6"/>
      <c r="F120" s="6"/>
      <c r="G120" s="6"/>
      <c r="H120" s="6"/>
      <c r="K120">
        <f>AVERAGE(K113:K119)</f>
        <v>2.8518563485833148E-2</v>
      </c>
    </row>
    <row r="121" spans="1:12" x14ac:dyDescent="0.15">
      <c r="A121" t="s">
        <v>138</v>
      </c>
      <c r="B121" s="6">
        <f>B120*B119</f>
        <v>86640.400000000009</v>
      </c>
      <c r="C121" s="6"/>
      <c r="D121" s="6"/>
      <c r="E121" s="6"/>
      <c r="F121" s="6"/>
      <c r="G121" s="6"/>
      <c r="H121" s="6"/>
    </row>
    <row r="122" spans="1:12" x14ac:dyDescent="0.15">
      <c r="A122" s="5" t="s">
        <v>15</v>
      </c>
      <c r="B122" s="6"/>
      <c r="C122" s="6"/>
      <c r="D122" s="6"/>
      <c r="E122" s="6"/>
      <c r="F122" s="6"/>
      <c r="G122" s="6"/>
      <c r="H122" s="6"/>
    </row>
    <row r="123" spans="1:12" x14ac:dyDescent="0.15">
      <c r="A123" s="42" t="s">
        <v>142</v>
      </c>
      <c r="B123" s="42" t="s">
        <v>2</v>
      </c>
      <c r="C123" s="42" t="s">
        <v>3</v>
      </c>
      <c r="D123" s="42" t="s">
        <v>4</v>
      </c>
      <c r="E123" s="42" t="s">
        <v>137</v>
      </c>
      <c r="F123" s="42" t="s">
        <v>138</v>
      </c>
      <c r="G123" s="42" t="s">
        <v>139</v>
      </c>
      <c r="H123" s="42" t="s">
        <v>5</v>
      </c>
    </row>
    <row r="124" spans="1:12" x14ac:dyDescent="0.15">
      <c r="A124" s="4">
        <v>1E-3</v>
      </c>
      <c r="B124" s="42">
        <v>1104</v>
      </c>
      <c r="C124" s="36">
        <v>1054</v>
      </c>
      <c r="D124" s="42">
        <f t="shared" ref="D124:D130" si="53">C124/B124</f>
        <v>0.95471014492753625</v>
      </c>
      <c r="E124" s="42">
        <v>64.2</v>
      </c>
      <c r="F124" s="42">
        <f>E124*C124</f>
        <v>67666.8</v>
      </c>
      <c r="G124" s="42">
        <f>F124/B132</f>
        <v>0.88063780609695164</v>
      </c>
      <c r="H124" s="42" t="s">
        <v>58</v>
      </c>
      <c r="I124" s="6">
        <v>56</v>
      </c>
      <c r="J124" s="6">
        <v>2494</v>
      </c>
      <c r="K124">
        <f>I124/J124</f>
        <v>2.2453889334402566E-2</v>
      </c>
    </row>
    <row r="125" spans="1:12" x14ac:dyDescent="0.15">
      <c r="A125" s="4">
        <v>3.0000000000000001E-3</v>
      </c>
      <c r="B125" s="42">
        <v>1104</v>
      </c>
      <c r="C125" s="12">
        <v>1054</v>
      </c>
      <c r="D125" s="42">
        <f t="shared" si="53"/>
        <v>0.95471014492753625</v>
      </c>
      <c r="E125" s="36">
        <v>67.099999999999994</v>
      </c>
      <c r="F125" s="42">
        <f t="shared" ref="F125:F130" si="54">E125*C125</f>
        <v>70723.399999999994</v>
      </c>
      <c r="G125" s="36">
        <f>F125/B132</f>
        <v>0.9204173954689322</v>
      </c>
      <c r="H125" s="42" t="s">
        <v>70</v>
      </c>
      <c r="I125" s="6">
        <v>58</v>
      </c>
      <c r="J125" s="6">
        <v>2574</v>
      </c>
      <c r="K125">
        <f t="shared" ref="K125:K130" si="55">I125/J125</f>
        <v>2.2533022533022532E-2</v>
      </c>
    </row>
    <row r="126" spans="1:12" x14ac:dyDescent="0.15">
      <c r="A126" s="4">
        <v>5.0000000000000001E-3</v>
      </c>
      <c r="B126" s="42">
        <v>1104</v>
      </c>
      <c r="C126" s="12">
        <v>1054</v>
      </c>
      <c r="D126" s="42">
        <f t="shared" si="53"/>
        <v>0.95471014492753625</v>
      </c>
      <c r="E126" s="36">
        <v>70</v>
      </c>
      <c r="F126" s="42">
        <f t="shared" si="54"/>
        <v>73780</v>
      </c>
      <c r="G126" s="36">
        <f>F126/B132</f>
        <v>0.96019698484091298</v>
      </c>
      <c r="H126" s="42" t="s">
        <v>78</v>
      </c>
      <c r="I126" s="6">
        <v>63</v>
      </c>
      <c r="J126" s="6">
        <v>2794</v>
      </c>
      <c r="K126">
        <f t="shared" si="55"/>
        <v>2.2548317823908374E-2</v>
      </c>
      <c r="L126" s="6" t="s">
        <v>79</v>
      </c>
    </row>
    <row r="127" spans="1:12" x14ac:dyDescent="0.15">
      <c r="A127" s="4">
        <v>8.0000000000000002E-3</v>
      </c>
      <c r="B127" s="42">
        <v>1104</v>
      </c>
      <c r="C127" s="12">
        <v>1054</v>
      </c>
      <c r="D127" s="42">
        <f t="shared" si="53"/>
        <v>0.95471014492753625</v>
      </c>
      <c r="E127" s="36">
        <v>69.599999999999994</v>
      </c>
      <c r="F127" s="42">
        <f t="shared" si="54"/>
        <v>73358.399999999994</v>
      </c>
      <c r="G127" s="36">
        <f>F127/B132</f>
        <v>0.95471014492753625</v>
      </c>
      <c r="H127" s="42" t="s">
        <v>98</v>
      </c>
      <c r="I127" s="6">
        <v>71</v>
      </c>
      <c r="J127" s="6">
        <v>3157</v>
      </c>
      <c r="K127">
        <f t="shared" si="55"/>
        <v>2.2489705416534684E-2</v>
      </c>
    </row>
    <row r="128" spans="1:12" x14ac:dyDescent="0.15">
      <c r="A128" s="4">
        <v>0.01</v>
      </c>
      <c r="B128" s="42">
        <v>1104</v>
      </c>
      <c r="C128" s="14">
        <v>1045</v>
      </c>
      <c r="D128" s="42">
        <f t="shared" si="53"/>
        <v>0.94655797101449279</v>
      </c>
      <c r="E128" s="36">
        <v>67.5</v>
      </c>
      <c r="F128" s="42">
        <f t="shared" si="54"/>
        <v>70537.5</v>
      </c>
      <c r="G128" s="36">
        <f>F128/B132</f>
        <v>0.9179980322338831</v>
      </c>
      <c r="H128" s="42" t="s">
        <v>42</v>
      </c>
      <c r="I128" s="6">
        <v>70</v>
      </c>
      <c r="J128" s="6">
        <v>3132</v>
      </c>
      <c r="K128">
        <f t="shared" si="55"/>
        <v>2.2349936143039591E-2</v>
      </c>
    </row>
    <row r="129" spans="1:11" x14ac:dyDescent="0.15">
      <c r="A129" s="4">
        <v>0.03</v>
      </c>
      <c r="B129" s="42">
        <v>1104</v>
      </c>
      <c r="C129" s="12">
        <v>1026</v>
      </c>
      <c r="D129" s="42">
        <f t="shared" si="53"/>
        <v>0.92934782608695654</v>
      </c>
      <c r="E129" s="36">
        <v>67.5</v>
      </c>
      <c r="F129" s="42">
        <f t="shared" si="54"/>
        <v>69255</v>
      </c>
      <c r="G129" s="36">
        <f>F129/B132</f>
        <v>0.90130715892053981</v>
      </c>
      <c r="H129" s="42" t="s">
        <v>105</v>
      </c>
      <c r="I129" s="6">
        <v>85</v>
      </c>
      <c r="J129" s="6">
        <v>3894</v>
      </c>
      <c r="K129">
        <f t="shared" si="55"/>
        <v>2.1828454031843861E-2</v>
      </c>
    </row>
    <row r="130" spans="1:11" x14ac:dyDescent="0.15">
      <c r="A130" s="4">
        <v>0.05</v>
      </c>
      <c r="B130" s="42">
        <v>1104</v>
      </c>
      <c r="C130" s="14">
        <v>1017</v>
      </c>
      <c r="D130" s="42">
        <f t="shared" si="53"/>
        <v>0.92119565217391308</v>
      </c>
      <c r="E130" s="36">
        <v>67.400000000000006</v>
      </c>
      <c r="F130" s="42">
        <f t="shared" si="54"/>
        <v>68545.8</v>
      </c>
      <c r="G130" s="36">
        <f>F130/B132</f>
        <v>0.89207739880059977</v>
      </c>
      <c r="H130" s="42" t="s">
        <v>114</v>
      </c>
      <c r="I130" s="6">
        <v>91</v>
      </c>
      <c r="J130" s="6">
        <v>4064</v>
      </c>
      <c r="K130">
        <f t="shared" si="55"/>
        <v>2.2391732283464565E-2</v>
      </c>
    </row>
    <row r="131" spans="1:11" x14ac:dyDescent="0.15">
      <c r="A131" t="s">
        <v>140</v>
      </c>
      <c r="B131" s="6">
        <v>69.599999999999994</v>
      </c>
      <c r="C131" s="6"/>
      <c r="D131" s="6">
        <f>AVERAGE(D124:D130)</f>
        <v>0.94513457556935809</v>
      </c>
      <c r="E131" s="6"/>
      <c r="F131" s="6"/>
      <c r="G131" s="6"/>
      <c r="H131" s="6"/>
      <c r="K131">
        <f>AVERAGE(K124:K130)</f>
        <v>2.2370722509459453E-2</v>
      </c>
    </row>
    <row r="132" spans="1:11" x14ac:dyDescent="0.15">
      <c r="A132" t="s">
        <v>138</v>
      </c>
      <c r="B132">
        <f>B131*B130</f>
        <v>76838.399999999994</v>
      </c>
    </row>
    <row r="135" spans="1:11" x14ac:dyDescent="0.15">
      <c r="A135" s="37" t="s">
        <v>21</v>
      </c>
      <c r="B135" s="37" t="s">
        <v>22</v>
      </c>
      <c r="C135" s="45" t="s">
        <v>115</v>
      </c>
      <c r="D135" s="45"/>
      <c r="E135" s="45"/>
      <c r="F135" s="45"/>
      <c r="G135" s="45"/>
      <c r="H135" s="45"/>
      <c r="I135" s="45"/>
    </row>
    <row r="136" spans="1:11" x14ac:dyDescent="0.15">
      <c r="A136" s="37"/>
      <c r="B136" s="37"/>
      <c r="C136" s="37" t="s">
        <v>32</v>
      </c>
      <c r="D136" s="37" t="s">
        <v>34</v>
      </c>
      <c r="E136" s="39"/>
      <c r="F136" s="39"/>
      <c r="G136" s="39"/>
      <c r="H136" s="37" t="s">
        <v>123</v>
      </c>
      <c r="I136" s="37" t="s">
        <v>124</v>
      </c>
    </row>
    <row r="137" spans="1:11" x14ac:dyDescent="0.15">
      <c r="A137" s="37" t="s">
        <v>0</v>
      </c>
      <c r="B137" s="37" t="s">
        <v>23</v>
      </c>
      <c r="C137" s="37">
        <v>0.89600000000000002</v>
      </c>
      <c r="D137" s="37">
        <v>0.89300000000000002</v>
      </c>
      <c r="E137" s="39"/>
      <c r="F137" s="39"/>
      <c r="G137" s="39"/>
      <c r="H137" s="37">
        <v>0.873</v>
      </c>
      <c r="I137" s="16">
        <v>0.877</v>
      </c>
    </row>
    <row r="138" spans="1:11" x14ac:dyDescent="0.15">
      <c r="A138" s="37" t="s">
        <v>16</v>
      </c>
      <c r="B138" s="37" t="s">
        <v>24</v>
      </c>
      <c r="C138" s="37">
        <v>0.61</v>
      </c>
      <c r="D138" s="37">
        <v>0.59499999999999997</v>
      </c>
      <c r="E138" s="39"/>
      <c r="F138" s="39"/>
      <c r="G138" s="39"/>
      <c r="H138" s="37">
        <v>0.59199999999999997</v>
      </c>
      <c r="I138" s="16">
        <v>0.60399999999999998</v>
      </c>
    </row>
    <row r="139" spans="1:11" x14ac:dyDescent="0.15">
      <c r="A139" s="37" t="s">
        <v>6</v>
      </c>
      <c r="B139" s="37" t="s">
        <v>25</v>
      </c>
      <c r="C139" s="37">
        <v>0.72399999999999998</v>
      </c>
      <c r="D139" s="37">
        <v>0.66200000000000003</v>
      </c>
      <c r="E139" s="39"/>
      <c r="F139" s="39"/>
      <c r="G139" s="39"/>
      <c r="H139" s="37">
        <v>0.64700000000000002</v>
      </c>
      <c r="I139" s="16">
        <v>0.64900000000000002</v>
      </c>
    </row>
    <row r="140" spans="1:11" x14ac:dyDescent="0.15">
      <c r="A140" s="37" t="s">
        <v>7</v>
      </c>
      <c r="B140" s="37" t="s">
        <v>26</v>
      </c>
      <c r="C140" s="37">
        <v>0.97499999999999998</v>
      </c>
      <c r="D140" s="37">
        <v>0.96599999999999997</v>
      </c>
      <c r="E140" s="39"/>
      <c r="F140" s="39"/>
      <c r="G140" s="39"/>
      <c r="H140" s="37">
        <v>0.93600000000000005</v>
      </c>
      <c r="I140" s="16">
        <v>0.94899999999999995</v>
      </c>
    </row>
    <row r="141" spans="1:11" x14ac:dyDescent="0.15">
      <c r="A141" s="37" t="s">
        <v>8</v>
      </c>
      <c r="B141" s="37" t="s">
        <v>27</v>
      </c>
      <c r="C141" s="37">
        <v>0.98099999999999998</v>
      </c>
      <c r="D141" s="37">
        <v>0.97799999999999998</v>
      </c>
      <c r="E141" s="39"/>
      <c r="F141" s="39"/>
      <c r="G141" s="39"/>
      <c r="H141" s="37">
        <v>0.94599999999999995</v>
      </c>
      <c r="I141" s="16">
        <v>0.95</v>
      </c>
    </row>
    <row r="142" spans="1:11" x14ac:dyDescent="0.15">
      <c r="A142" s="37" t="s">
        <v>9</v>
      </c>
      <c r="B142" s="37" t="s">
        <v>28</v>
      </c>
      <c r="C142" s="37">
        <v>0.94799999999999995</v>
      </c>
      <c r="D142" s="37">
        <v>0.94</v>
      </c>
      <c r="E142" s="39"/>
      <c r="F142" s="39"/>
      <c r="G142" s="39"/>
      <c r="H142" s="37">
        <v>0.876</v>
      </c>
      <c r="I142" s="16">
        <v>0.88</v>
      </c>
    </row>
    <row r="143" spans="1:11" x14ac:dyDescent="0.15">
      <c r="A143" s="37" t="s">
        <v>10</v>
      </c>
      <c r="B143" s="13" t="s">
        <v>29</v>
      </c>
      <c r="C143" s="37">
        <v>0.89200000000000002</v>
      </c>
      <c r="D143" s="37">
        <v>0.878</v>
      </c>
      <c r="E143" s="39"/>
      <c r="F143" s="39"/>
      <c r="G143" s="39"/>
      <c r="H143" s="37">
        <v>0.751</v>
      </c>
      <c r="I143" s="16">
        <v>0.751</v>
      </c>
    </row>
    <row r="144" spans="1:11" x14ac:dyDescent="0.15">
      <c r="A144" s="37" t="s">
        <v>11</v>
      </c>
      <c r="B144" s="37" t="s">
        <v>30</v>
      </c>
      <c r="C144" s="37">
        <v>0.97199999999999998</v>
      </c>
      <c r="D144" s="37">
        <v>0.97</v>
      </c>
      <c r="E144" s="39"/>
      <c r="F144" s="39"/>
      <c r="G144" s="39"/>
      <c r="H144" s="37">
        <v>0.96099999999999997</v>
      </c>
      <c r="I144" s="16">
        <v>0.96199999999999997</v>
      </c>
    </row>
    <row r="145" spans="1:11" x14ac:dyDescent="0.15">
      <c r="A145" s="37" t="s">
        <v>12</v>
      </c>
      <c r="B145" s="37" t="s">
        <v>30</v>
      </c>
      <c r="C145" s="37">
        <v>0.82899999999999996</v>
      </c>
      <c r="D145" s="37">
        <v>0.82199999999999995</v>
      </c>
      <c r="E145" s="39"/>
      <c r="F145" s="39"/>
      <c r="G145" s="39"/>
      <c r="H145" s="37">
        <v>0.76600000000000001</v>
      </c>
      <c r="I145" s="16">
        <v>0.77</v>
      </c>
    </row>
    <row r="146" spans="1:11" x14ac:dyDescent="0.15">
      <c r="A146" s="37" t="s">
        <v>13</v>
      </c>
      <c r="B146" s="37" t="s">
        <v>30</v>
      </c>
      <c r="C146" s="37">
        <v>0.84799999999999998</v>
      </c>
      <c r="D146" s="37">
        <v>0.84899999999999998</v>
      </c>
      <c r="E146" s="39"/>
      <c r="F146" s="39"/>
      <c r="G146" s="39"/>
      <c r="H146" s="37">
        <v>0.84</v>
      </c>
      <c r="I146" s="16">
        <v>0.84199999999999997</v>
      </c>
    </row>
    <row r="147" spans="1:11" x14ac:dyDescent="0.15">
      <c r="A147" s="37" t="s">
        <v>14</v>
      </c>
      <c r="B147" s="37" t="s">
        <v>31</v>
      </c>
      <c r="C147" s="37">
        <v>0.82899999999999996</v>
      </c>
      <c r="D147" s="37">
        <v>0.81899999999999995</v>
      </c>
      <c r="E147" s="39"/>
      <c r="F147" s="39"/>
      <c r="G147" s="39"/>
      <c r="H147" s="37">
        <v>0.79700000000000004</v>
      </c>
      <c r="I147" s="16">
        <v>0.80200000000000005</v>
      </c>
    </row>
    <row r="148" spans="1:11" x14ac:dyDescent="0.15">
      <c r="A148" s="37" t="s">
        <v>15</v>
      </c>
      <c r="B148" s="37" t="s">
        <v>31</v>
      </c>
      <c r="C148" s="37">
        <v>0.95899999999999996</v>
      </c>
      <c r="D148" s="37">
        <v>0.95299999999999996</v>
      </c>
      <c r="E148" s="39"/>
      <c r="F148" s="39"/>
      <c r="G148" s="39"/>
      <c r="H148" s="37">
        <v>0.94499999999999995</v>
      </c>
      <c r="I148" s="16">
        <v>0.94499999999999995</v>
      </c>
    </row>
    <row r="149" spans="1:11" x14ac:dyDescent="0.15">
      <c r="A149" s="46" t="s">
        <v>125</v>
      </c>
      <c r="B149" s="47"/>
      <c r="C149" s="20">
        <f>AVERAGE(C137:C148)</f>
        <v>0.87191666666666678</v>
      </c>
      <c r="D149" s="20">
        <f>AVERAGE(D137:D148)</f>
        <v>0.86041666666666661</v>
      </c>
      <c r="E149" s="20"/>
      <c r="F149" s="20"/>
      <c r="G149" s="20"/>
      <c r="H149" s="20">
        <f>AVERAGE(H137:H148)</f>
        <v>0.82750000000000012</v>
      </c>
      <c r="I149" s="20">
        <f>AVERAGE(I137:I148)</f>
        <v>0.83174999999999999</v>
      </c>
      <c r="K149" s="6"/>
    </row>
    <row r="154" spans="1:11" x14ac:dyDescent="0.15">
      <c r="A154" s="22"/>
      <c r="B154" s="22"/>
      <c r="C154" s="45"/>
      <c r="D154" s="45"/>
      <c r="E154" s="39"/>
      <c r="F154" s="39"/>
      <c r="G154" s="39"/>
      <c r="H154" s="45"/>
      <c r="I154" s="45"/>
    </row>
    <row r="155" spans="1:11" x14ac:dyDescent="0.15">
      <c r="A155" s="22"/>
      <c r="B155" s="22"/>
      <c r="C155" s="22"/>
      <c r="D155" s="22"/>
      <c r="E155" s="39"/>
      <c r="F155" s="39"/>
      <c r="G155" s="39"/>
      <c r="H155" s="22"/>
      <c r="I155" s="22"/>
    </row>
    <row r="156" spans="1:11" x14ac:dyDescent="0.15">
      <c r="A156" s="22"/>
      <c r="B156" s="22"/>
      <c r="C156" s="22"/>
      <c r="D156" s="22"/>
      <c r="E156" s="39"/>
      <c r="F156" s="39"/>
      <c r="G156" s="39"/>
      <c r="H156" s="22"/>
      <c r="I156" s="22"/>
      <c r="K156" s="22"/>
    </row>
    <row r="157" spans="1:11" x14ac:dyDescent="0.15">
      <c r="A157" s="22"/>
      <c r="B157" s="22"/>
      <c r="C157" s="22"/>
      <c r="D157" s="22"/>
      <c r="E157" s="39"/>
      <c r="F157" s="39"/>
      <c r="G157" s="39"/>
      <c r="H157" s="22"/>
      <c r="I157" s="22"/>
      <c r="K157" s="22"/>
    </row>
    <row r="158" spans="1:11" x14ac:dyDescent="0.15">
      <c r="A158" s="22"/>
      <c r="B158" s="22"/>
      <c r="C158" s="22"/>
      <c r="D158" s="22"/>
      <c r="E158" s="39"/>
      <c r="F158" s="39"/>
      <c r="G158" s="39"/>
      <c r="H158" s="22"/>
      <c r="I158" s="22"/>
      <c r="K158" s="22"/>
    </row>
    <row r="159" spans="1:11" x14ac:dyDescent="0.15">
      <c r="A159" s="22"/>
      <c r="B159" s="22"/>
      <c r="C159" s="22"/>
      <c r="D159" s="22"/>
      <c r="E159" s="39"/>
      <c r="F159" s="39"/>
      <c r="G159" s="39"/>
      <c r="H159" s="22"/>
      <c r="I159" s="22"/>
      <c r="K159" s="22"/>
    </row>
    <row r="160" spans="1:11" x14ac:dyDescent="0.15">
      <c r="A160" s="22"/>
      <c r="B160" s="22"/>
      <c r="C160" s="22"/>
      <c r="D160" s="22"/>
      <c r="E160" s="39"/>
      <c r="F160" s="39"/>
      <c r="G160" s="39"/>
      <c r="H160" s="22"/>
      <c r="I160" s="22"/>
      <c r="K160" s="22"/>
    </row>
    <row r="161" spans="1:11" x14ac:dyDescent="0.15">
      <c r="A161" s="22"/>
      <c r="B161" s="22"/>
      <c r="C161" s="22"/>
      <c r="D161" s="22"/>
      <c r="E161" s="39"/>
      <c r="F161" s="39"/>
      <c r="G161" s="39"/>
      <c r="H161" s="22"/>
      <c r="I161" s="22"/>
      <c r="K161" s="22"/>
    </row>
    <row r="162" spans="1:11" x14ac:dyDescent="0.15">
      <c r="A162" s="22"/>
      <c r="B162" s="13"/>
      <c r="C162" s="22"/>
      <c r="D162" s="22"/>
      <c r="E162" s="39"/>
      <c r="F162" s="39"/>
      <c r="G162" s="39"/>
      <c r="H162" s="22"/>
      <c r="I162" s="22"/>
      <c r="K162" s="22"/>
    </row>
    <row r="163" spans="1:11" x14ac:dyDescent="0.15">
      <c r="A163" s="22"/>
      <c r="B163" s="22"/>
      <c r="C163" s="22"/>
      <c r="D163" s="22"/>
      <c r="E163" s="39"/>
      <c r="F163" s="39"/>
      <c r="G163" s="39"/>
      <c r="H163" s="22"/>
      <c r="I163" s="22"/>
      <c r="K163" s="22"/>
    </row>
    <row r="164" spans="1:11" x14ac:dyDescent="0.15">
      <c r="A164" s="22"/>
      <c r="B164" s="22"/>
      <c r="C164" s="22"/>
      <c r="D164" s="22"/>
      <c r="E164" s="39"/>
      <c r="F164" s="39"/>
      <c r="G164" s="39"/>
      <c r="H164" s="22"/>
      <c r="I164" s="22"/>
      <c r="K164" s="22"/>
    </row>
    <row r="165" spans="1:11" x14ac:dyDescent="0.15">
      <c r="A165" s="22"/>
      <c r="B165" s="22"/>
      <c r="C165" s="22"/>
      <c r="D165" s="22"/>
      <c r="E165" s="39"/>
      <c r="F165" s="39"/>
      <c r="G165" s="39"/>
      <c r="H165" s="22"/>
      <c r="I165" s="22"/>
      <c r="K165" s="22"/>
    </row>
    <row r="166" spans="1:11" x14ac:dyDescent="0.15">
      <c r="A166" s="22"/>
      <c r="B166" s="22"/>
      <c r="C166" s="22"/>
      <c r="D166" s="22"/>
      <c r="E166" s="39"/>
      <c r="F166" s="39"/>
      <c r="G166" s="39"/>
      <c r="H166" s="22"/>
      <c r="I166" s="22"/>
      <c r="K166" s="22"/>
    </row>
    <row r="167" spans="1:11" x14ac:dyDescent="0.15">
      <c r="A167" s="22"/>
      <c r="B167" s="22"/>
      <c r="C167" s="22"/>
      <c r="D167" s="22"/>
      <c r="E167" s="39"/>
      <c r="F167" s="39"/>
      <c r="G167" s="39"/>
      <c r="H167" s="22"/>
      <c r="I167" s="22"/>
      <c r="K167" s="22"/>
    </row>
    <row r="171" spans="1:11" x14ac:dyDescent="0.15">
      <c r="A171" s="23"/>
      <c r="B171" s="23"/>
      <c r="C171" s="45"/>
      <c r="D171" s="45"/>
      <c r="E171" s="39"/>
      <c r="F171" s="39"/>
      <c r="G171" s="39"/>
      <c r="H171" s="45"/>
      <c r="I171" s="45"/>
    </row>
    <row r="172" spans="1:11" x14ac:dyDescent="0.15">
      <c r="A172" s="23"/>
      <c r="B172" s="23"/>
      <c r="C172" s="23"/>
      <c r="D172" s="23"/>
      <c r="E172" s="39"/>
      <c r="F172" s="39"/>
      <c r="G172" s="39"/>
      <c r="H172" s="23"/>
      <c r="I172" s="23"/>
    </row>
    <row r="173" spans="1:11" x14ac:dyDescent="0.15">
      <c r="A173" s="23"/>
      <c r="B173" s="23"/>
      <c r="C173" s="23"/>
      <c r="D173" s="23"/>
      <c r="E173" s="39"/>
      <c r="F173" s="39"/>
      <c r="G173" s="39"/>
      <c r="H173" s="23"/>
      <c r="I173" s="23"/>
    </row>
    <row r="174" spans="1:11" x14ac:dyDescent="0.15">
      <c r="A174" s="23"/>
      <c r="B174" s="23"/>
      <c r="C174" s="23"/>
      <c r="D174" s="23"/>
      <c r="E174" s="39"/>
      <c r="F174" s="39"/>
      <c r="G174" s="39"/>
      <c r="H174" s="23"/>
      <c r="I174" s="23"/>
    </row>
    <row r="175" spans="1:11" x14ac:dyDescent="0.15">
      <c r="A175" s="23"/>
      <c r="B175" s="23"/>
      <c r="C175" s="23"/>
      <c r="D175" s="23"/>
      <c r="E175" s="39"/>
      <c r="F175" s="39"/>
      <c r="G175" s="39"/>
      <c r="H175" s="23"/>
      <c r="I175" s="23"/>
    </row>
    <row r="176" spans="1:11" x14ac:dyDescent="0.15">
      <c r="A176" s="23"/>
      <c r="B176" s="23"/>
      <c r="C176" s="23"/>
      <c r="D176" s="23"/>
      <c r="E176" s="39"/>
      <c r="F176" s="39"/>
      <c r="G176" s="39"/>
      <c r="H176" s="23"/>
      <c r="I176" s="23"/>
    </row>
    <row r="177" spans="1:18" x14ac:dyDescent="0.15">
      <c r="A177" s="23"/>
      <c r="B177" s="23"/>
      <c r="C177" s="23"/>
      <c r="D177" s="23"/>
      <c r="E177" s="39"/>
      <c r="F177" s="39"/>
      <c r="G177" s="39"/>
      <c r="H177" s="23"/>
      <c r="I177" s="23"/>
    </row>
    <row r="178" spans="1:18" x14ac:dyDescent="0.15">
      <c r="A178" s="23"/>
      <c r="B178" s="23"/>
      <c r="C178" s="23"/>
      <c r="D178" s="23"/>
      <c r="E178" s="39"/>
      <c r="F178" s="39"/>
      <c r="G178" s="39"/>
      <c r="H178" s="23"/>
      <c r="I178" s="23"/>
    </row>
    <row r="179" spans="1:18" x14ac:dyDescent="0.15">
      <c r="A179" s="23"/>
      <c r="B179" s="13"/>
      <c r="C179" s="23"/>
      <c r="D179" s="23"/>
      <c r="E179" s="39"/>
      <c r="F179" s="39"/>
      <c r="G179" s="39"/>
      <c r="H179" s="23"/>
      <c r="I179" s="23"/>
    </row>
    <row r="180" spans="1:18" x14ac:dyDescent="0.15">
      <c r="A180" s="23"/>
      <c r="B180" s="23"/>
      <c r="C180" s="23"/>
      <c r="D180" s="23"/>
      <c r="E180" s="39"/>
      <c r="F180" s="39"/>
      <c r="G180" s="39"/>
      <c r="H180" s="23"/>
      <c r="I180" s="23"/>
    </row>
    <row r="181" spans="1:18" x14ac:dyDescent="0.15">
      <c r="A181" s="23"/>
      <c r="B181" s="23"/>
      <c r="C181" s="23"/>
      <c r="D181" s="23"/>
      <c r="E181" s="39"/>
      <c r="F181" s="39"/>
      <c r="G181" s="39"/>
      <c r="H181" s="23"/>
      <c r="I181" s="23"/>
    </row>
    <row r="182" spans="1:18" x14ac:dyDescent="0.15">
      <c r="A182" s="23"/>
      <c r="B182" s="23"/>
      <c r="C182" s="23"/>
      <c r="D182" s="23"/>
      <c r="E182" s="39"/>
      <c r="F182" s="39"/>
      <c r="G182" s="39"/>
      <c r="H182" s="23"/>
      <c r="I182" s="23"/>
    </row>
    <row r="183" spans="1:18" x14ac:dyDescent="0.15">
      <c r="A183" s="23"/>
      <c r="B183" s="23"/>
      <c r="C183" s="23"/>
      <c r="D183" s="23"/>
      <c r="E183" s="39"/>
      <c r="F183" s="39"/>
      <c r="G183" s="39"/>
      <c r="H183" s="23"/>
      <c r="I183" s="23"/>
    </row>
    <row r="184" spans="1:18" x14ac:dyDescent="0.15">
      <c r="A184" s="23"/>
      <c r="B184" s="23"/>
      <c r="C184" s="23"/>
      <c r="D184" s="23"/>
      <c r="E184" s="39"/>
      <c r="F184" s="39"/>
      <c r="G184" s="39"/>
      <c r="H184" s="23"/>
      <c r="I184" s="23"/>
    </row>
    <row r="187" spans="1:18" x14ac:dyDescent="0.15">
      <c r="A187" s="23"/>
      <c r="B187" s="23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23"/>
      <c r="O187" s="23"/>
      <c r="P187" s="16"/>
    </row>
    <row r="188" spans="1:18" x14ac:dyDescent="0.15">
      <c r="A188" s="23"/>
      <c r="B188" s="23"/>
      <c r="C188" s="23"/>
      <c r="D188" s="23"/>
      <c r="E188" s="39"/>
      <c r="F188" s="39"/>
      <c r="G188" s="39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8" x14ac:dyDescent="0.15">
      <c r="A189" s="23"/>
      <c r="B189" s="23"/>
      <c r="C189" s="23"/>
      <c r="D189" s="23"/>
      <c r="E189" s="39"/>
      <c r="F189" s="39"/>
      <c r="G189" s="39"/>
      <c r="H189" s="23"/>
      <c r="I189" s="26"/>
      <c r="J189" s="23"/>
      <c r="K189" s="23"/>
      <c r="L189" s="23"/>
      <c r="M189" s="26"/>
      <c r="N189" s="20"/>
      <c r="O189" s="27"/>
      <c r="P189" s="27"/>
      <c r="R189" s="23"/>
    </row>
    <row r="190" spans="1:18" x14ac:dyDescent="0.15">
      <c r="A190" s="23"/>
      <c r="B190" s="23"/>
      <c r="C190" s="23"/>
      <c r="D190" s="23"/>
      <c r="E190" s="39"/>
      <c r="F190" s="39"/>
      <c r="G190" s="39"/>
      <c r="H190" s="23"/>
      <c r="I190" s="26"/>
      <c r="J190" s="23"/>
      <c r="K190" s="23"/>
      <c r="L190" s="23"/>
      <c r="M190" s="26"/>
      <c r="N190" s="20"/>
      <c r="O190" s="27"/>
      <c r="P190" s="27"/>
      <c r="R190" s="23"/>
    </row>
    <row r="191" spans="1:18" x14ac:dyDescent="0.15">
      <c r="A191" s="23"/>
      <c r="B191" s="23"/>
      <c r="C191" s="23"/>
      <c r="D191" s="23"/>
      <c r="E191" s="39"/>
      <c r="F191" s="39"/>
      <c r="G191" s="39"/>
      <c r="H191" s="23"/>
      <c r="I191" s="26"/>
      <c r="J191" s="23"/>
      <c r="K191" s="23"/>
      <c r="L191" s="23"/>
      <c r="M191" s="26"/>
      <c r="N191" s="20"/>
      <c r="O191" s="27"/>
      <c r="P191" s="27"/>
      <c r="R191" s="23"/>
    </row>
    <row r="192" spans="1:18" x14ac:dyDescent="0.15">
      <c r="A192" s="23"/>
      <c r="B192" s="23"/>
      <c r="C192" s="23"/>
      <c r="D192" s="23"/>
      <c r="E192" s="39"/>
      <c r="F192" s="39"/>
      <c r="G192" s="39"/>
      <c r="H192" s="23"/>
      <c r="I192" s="26"/>
      <c r="J192" s="23"/>
      <c r="K192" s="23"/>
      <c r="L192" s="23"/>
      <c r="M192" s="26"/>
      <c r="N192" s="20"/>
      <c r="O192" s="27"/>
      <c r="P192" s="27"/>
      <c r="R192" s="23"/>
    </row>
    <row r="193" spans="1:18" x14ac:dyDescent="0.15">
      <c r="A193" s="23"/>
      <c r="B193" s="23"/>
      <c r="C193" s="23"/>
      <c r="D193" s="23"/>
      <c r="E193" s="39"/>
      <c r="F193" s="39"/>
      <c r="G193" s="39"/>
      <c r="H193" s="23"/>
      <c r="I193" s="26"/>
      <c r="J193" s="23"/>
      <c r="K193" s="23"/>
      <c r="L193" s="23"/>
      <c r="M193" s="26"/>
      <c r="N193" s="20"/>
      <c r="O193" s="27"/>
      <c r="P193" s="27"/>
      <c r="R193" s="23"/>
    </row>
    <row r="194" spans="1:18" x14ac:dyDescent="0.15">
      <c r="A194" s="23"/>
      <c r="B194" s="23"/>
      <c r="C194" s="23"/>
      <c r="D194" s="23"/>
      <c r="E194" s="39"/>
      <c r="F194" s="39"/>
      <c r="G194" s="39"/>
      <c r="H194" s="23"/>
      <c r="I194" s="26"/>
      <c r="J194" s="23"/>
      <c r="K194" s="23"/>
      <c r="L194" s="23"/>
      <c r="M194" s="26"/>
      <c r="N194" s="20"/>
      <c r="O194" s="27"/>
      <c r="P194" s="27"/>
      <c r="R194" s="23"/>
    </row>
    <row r="195" spans="1:18" x14ac:dyDescent="0.15">
      <c r="A195" s="23"/>
      <c r="B195" s="13"/>
      <c r="C195" s="23"/>
      <c r="D195" s="23"/>
      <c r="E195" s="39"/>
      <c r="F195" s="39"/>
      <c r="G195" s="39"/>
      <c r="H195" s="23"/>
      <c r="I195" s="26"/>
      <c r="J195" s="23"/>
      <c r="K195" s="23"/>
      <c r="L195" s="23"/>
      <c r="M195" s="26"/>
      <c r="N195" s="20"/>
      <c r="O195" s="27"/>
      <c r="P195" s="27"/>
      <c r="R195" s="23"/>
    </row>
    <row r="196" spans="1:18" x14ac:dyDescent="0.15">
      <c r="A196" s="23"/>
      <c r="B196" s="23"/>
      <c r="C196" s="23"/>
      <c r="D196" s="23"/>
      <c r="E196" s="39"/>
      <c r="F196" s="39"/>
      <c r="G196" s="39"/>
      <c r="H196" s="23"/>
      <c r="I196" s="26"/>
      <c r="J196" s="23"/>
      <c r="K196" s="23"/>
      <c r="L196" s="23"/>
      <c r="M196" s="26"/>
      <c r="N196" s="20"/>
      <c r="O196" s="27"/>
      <c r="P196" s="27"/>
      <c r="R196" s="23"/>
    </row>
    <row r="197" spans="1:18" x14ac:dyDescent="0.15">
      <c r="A197" s="23"/>
      <c r="B197" s="23"/>
      <c r="C197" s="23"/>
      <c r="D197" s="23"/>
      <c r="E197" s="39"/>
      <c r="F197" s="39"/>
      <c r="G197" s="39"/>
      <c r="H197" s="23"/>
      <c r="I197" s="26"/>
      <c r="J197" s="23"/>
      <c r="K197" s="23"/>
      <c r="L197" s="23"/>
      <c r="M197" s="26"/>
      <c r="N197" s="20"/>
      <c r="O197" s="27"/>
      <c r="P197" s="27"/>
      <c r="R197" s="23"/>
    </row>
    <row r="198" spans="1:18" x14ac:dyDescent="0.15">
      <c r="A198" s="23"/>
      <c r="B198" s="23"/>
      <c r="C198" s="23"/>
      <c r="D198" s="23"/>
      <c r="E198" s="39"/>
      <c r="F198" s="39"/>
      <c r="G198" s="39"/>
      <c r="H198" s="23"/>
      <c r="I198" s="26"/>
      <c r="J198" s="23"/>
      <c r="K198" s="23"/>
      <c r="L198" s="23"/>
      <c r="M198" s="26"/>
      <c r="N198" s="20"/>
      <c r="O198" s="27"/>
      <c r="P198" s="27"/>
      <c r="R198" s="23"/>
    </row>
    <row r="199" spans="1:18" x14ac:dyDescent="0.15">
      <c r="A199" s="23"/>
      <c r="B199" s="23"/>
      <c r="C199" s="23"/>
      <c r="D199" s="23"/>
      <c r="E199" s="39"/>
      <c r="F199" s="39"/>
      <c r="G199" s="39"/>
      <c r="H199" s="23"/>
      <c r="I199" s="26"/>
      <c r="J199" s="23"/>
      <c r="K199" s="23"/>
      <c r="L199" s="23"/>
      <c r="M199" s="26"/>
      <c r="N199" s="20"/>
      <c r="O199" s="27"/>
      <c r="P199" s="27"/>
      <c r="R199" s="23"/>
    </row>
    <row r="200" spans="1:18" x14ac:dyDescent="0.15">
      <c r="A200" s="23"/>
      <c r="B200" s="23"/>
      <c r="C200" s="23"/>
      <c r="D200" s="23"/>
      <c r="E200" s="39"/>
      <c r="F200" s="39"/>
      <c r="G200" s="39"/>
      <c r="H200" s="23"/>
      <c r="I200" s="26"/>
      <c r="J200" s="23"/>
      <c r="K200" s="23"/>
      <c r="L200" s="23"/>
      <c r="M200" s="26"/>
      <c r="N200" s="20"/>
      <c r="O200" s="27"/>
      <c r="P200" s="27"/>
      <c r="R200" s="23"/>
    </row>
    <row r="201" spans="1:18" x14ac:dyDescent="0.15">
      <c r="N201" s="25"/>
      <c r="O201" s="25"/>
      <c r="P201" s="25"/>
    </row>
    <row r="205" spans="1:18" x14ac:dyDescent="0.15">
      <c r="A205" s="24"/>
      <c r="B205" s="24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24"/>
      <c r="O205" s="24"/>
      <c r="P205" s="16"/>
    </row>
    <row r="206" spans="1:18" x14ac:dyDescent="0.15">
      <c r="A206" s="24"/>
      <c r="B206" s="24"/>
      <c r="C206" s="24"/>
      <c r="D206" s="24"/>
      <c r="E206" s="39"/>
      <c r="F206" s="39"/>
      <c r="G206" s="39"/>
      <c r="H206" s="24"/>
      <c r="I206" s="24"/>
      <c r="J206" s="24"/>
      <c r="K206" s="24"/>
      <c r="L206" s="24"/>
      <c r="M206" s="24"/>
      <c r="N206" s="24"/>
      <c r="O206" s="24"/>
      <c r="P206" s="24"/>
    </row>
    <row r="207" spans="1:18" x14ac:dyDescent="0.15">
      <c r="A207" s="24"/>
      <c r="B207" s="24"/>
      <c r="C207" s="28"/>
      <c r="D207" s="28"/>
      <c r="E207" s="39"/>
      <c r="F207" s="39"/>
      <c r="G207" s="39"/>
      <c r="H207" s="28"/>
      <c r="I207" s="26"/>
      <c r="J207" s="24"/>
      <c r="K207" s="24"/>
      <c r="L207" s="24"/>
      <c r="M207" s="26"/>
      <c r="N207" s="20"/>
      <c r="O207" s="27"/>
      <c r="P207" s="27"/>
      <c r="R207" s="24"/>
    </row>
    <row r="208" spans="1:18" x14ac:dyDescent="0.15">
      <c r="A208" s="24"/>
      <c r="B208" s="24"/>
      <c r="C208" s="28"/>
      <c r="D208" s="28"/>
      <c r="E208" s="39"/>
      <c r="F208" s="39"/>
      <c r="G208" s="39"/>
      <c r="H208" s="28"/>
      <c r="I208" s="26"/>
      <c r="J208" s="24"/>
      <c r="K208" s="24"/>
      <c r="L208" s="24"/>
      <c r="M208" s="26"/>
      <c r="N208" s="20"/>
      <c r="O208" s="27"/>
      <c r="P208" s="27"/>
      <c r="R208" s="24"/>
    </row>
    <row r="209" spans="1:18" x14ac:dyDescent="0.15">
      <c r="A209" s="24"/>
      <c r="B209" s="24"/>
      <c r="C209" s="28"/>
      <c r="D209" s="28"/>
      <c r="E209" s="39"/>
      <c r="F209" s="39"/>
      <c r="G209" s="39"/>
      <c r="H209" s="28"/>
      <c r="I209" s="26"/>
      <c r="J209" s="24"/>
      <c r="K209" s="24"/>
      <c r="L209" s="24"/>
      <c r="M209" s="26"/>
      <c r="N209" s="20"/>
      <c r="O209" s="27"/>
      <c r="P209" s="27"/>
      <c r="R209" s="24"/>
    </row>
    <row r="210" spans="1:18" x14ac:dyDescent="0.15">
      <c r="A210" s="24"/>
      <c r="B210" s="24"/>
      <c r="C210" s="28"/>
      <c r="D210" s="28"/>
      <c r="E210" s="39"/>
      <c r="F210" s="39"/>
      <c r="G210" s="39"/>
      <c r="H210" s="28"/>
      <c r="I210" s="26"/>
      <c r="J210" s="24"/>
      <c r="K210" s="24"/>
      <c r="L210" s="24"/>
      <c r="M210" s="26"/>
      <c r="N210" s="20"/>
      <c r="O210" s="27"/>
      <c r="P210" s="27"/>
      <c r="R210" s="24"/>
    </row>
    <row r="211" spans="1:18" x14ac:dyDescent="0.15">
      <c r="A211" s="24"/>
      <c r="B211" s="24"/>
      <c r="C211" s="28"/>
      <c r="D211" s="28"/>
      <c r="E211" s="39"/>
      <c r="F211" s="39"/>
      <c r="G211" s="39"/>
      <c r="H211" s="28"/>
      <c r="I211" s="26"/>
      <c r="J211" s="24"/>
      <c r="K211" s="24"/>
      <c r="L211" s="24"/>
      <c r="M211" s="26"/>
      <c r="N211" s="20"/>
      <c r="O211" s="27"/>
      <c r="P211" s="27"/>
      <c r="R211" s="24"/>
    </row>
    <row r="212" spans="1:18" x14ac:dyDescent="0.15">
      <c r="A212" s="24"/>
      <c r="B212" s="24"/>
      <c r="C212" s="28"/>
      <c r="D212" s="28"/>
      <c r="E212" s="39"/>
      <c r="F212" s="39"/>
      <c r="G212" s="39"/>
      <c r="H212" s="28"/>
      <c r="I212" s="26"/>
      <c r="J212" s="24"/>
      <c r="K212" s="24"/>
      <c r="L212" s="24"/>
      <c r="M212" s="26"/>
      <c r="N212" s="20"/>
      <c r="O212" s="27"/>
      <c r="P212" s="27"/>
      <c r="R212" s="24"/>
    </row>
    <row r="213" spans="1:18" x14ac:dyDescent="0.15">
      <c r="A213" s="24"/>
      <c r="B213" s="13"/>
      <c r="C213" s="28"/>
      <c r="D213" s="28"/>
      <c r="E213" s="39"/>
      <c r="F213" s="39"/>
      <c r="G213" s="39"/>
      <c r="H213" s="28"/>
      <c r="I213" s="26"/>
      <c r="J213" s="24"/>
      <c r="K213" s="24"/>
      <c r="L213" s="24"/>
      <c r="M213" s="26"/>
      <c r="N213" s="20"/>
      <c r="O213" s="27"/>
      <c r="P213" s="27"/>
      <c r="R213" s="24"/>
    </row>
    <row r="214" spans="1:18" x14ac:dyDescent="0.15">
      <c r="A214" s="24"/>
      <c r="B214" s="24"/>
      <c r="C214" s="28"/>
      <c r="D214" s="28"/>
      <c r="E214" s="39"/>
      <c r="F214" s="39"/>
      <c r="G214" s="39"/>
      <c r="H214" s="28"/>
      <c r="I214" s="26"/>
      <c r="J214" s="24"/>
      <c r="K214" s="24"/>
      <c r="L214" s="24"/>
      <c r="M214" s="26"/>
      <c r="N214" s="20"/>
      <c r="O214" s="27"/>
      <c r="P214" s="27"/>
      <c r="R214" s="24"/>
    </row>
    <row r="215" spans="1:18" x14ac:dyDescent="0.15">
      <c r="A215" s="24"/>
      <c r="B215" s="24"/>
      <c r="C215" s="28"/>
      <c r="D215" s="28"/>
      <c r="E215" s="39"/>
      <c r="F215" s="39"/>
      <c r="G215" s="39"/>
      <c r="H215" s="28"/>
      <c r="I215" s="26"/>
      <c r="J215" s="24"/>
      <c r="K215" s="24"/>
      <c r="L215" s="24"/>
      <c r="M215" s="26"/>
      <c r="N215" s="20"/>
      <c r="O215" s="27"/>
      <c r="P215" s="27"/>
      <c r="R215" s="24"/>
    </row>
    <row r="216" spans="1:18" x14ac:dyDescent="0.15">
      <c r="A216" s="24"/>
      <c r="B216" s="24"/>
      <c r="C216" s="28"/>
      <c r="D216" s="28"/>
      <c r="E216" s="39"/>
      <c r="F216" s="39"/>
      <c r="G216" s="39"/>
      <c r="H216" s="28"/>
      <c r="I216" s="26"/>
      <c r="J216" s="24"/>
      <c r="K216" s="24"/>
      <c r="L216" s="24"/>
      <c r="M216" s="26"/>
      <c r="N216" s="20"/>
      <c r="O216" s="27"/>
      <c r="P216" s="27"/>
      <c r="R216" s="24"/>
    </row>
    <row r="217" spans="1:18" x14ac:dyDescent="0.15">
      <c r="A217" s="24"/>
      <c r="B217" s="24"/>
      <c r="C217" s="28"/>
      <c r="D217" s="28"/>
      <c r="E217" s="39"/>
      <c r="F217" s="39"/>
      <c r="G217" s="39"/>
      <c r="H217" s="28"/>
      <c r="I217" s="26"/>
      <c r="J217" s="24"/>
      <c r="K217" s="24"/>
      <c r="L217" s="24"/>
      <c r="M217" s="26"/>
      <c r="N217" s="20"/>
      <c r="O217" s="27"/>
      <c r="P217" s="27"/>
      <c r="R217" s="24"/>
    </row>
    <row r="218" spans="1:18" x14ac:dyDescent="0.15">
      <c r="A218" s="24"/>
      <c r="B218" s="24"/>
      <c r="C218" s="28"/>
      <c r="D218" s="28"/>
      <c r="E218" s="39"/>
      <c r="F218" s="39"/>
      <c r="G218" s="39"/>
      <c r="H218" s="28"/>
      <c r="I218" s="26"/>
      <c r="J218" s="24"/>
      <c r="K218" s="24"/>
      <c r="L218" s="24"/>
      <c r="M218" s="26"/>
      <c r="N218" s="20"/>
      <c r="O218" s="27"/>
      <c r="P218" s="27"/>
      <c r="R218" s="24"/>
    </row>
    <row r="220" spans="1:18" x14ac:dyDescent="0.15">
      <c r="A220" s="17"/>
      <c r="C220" s="17"/>
    </row>
    <row r="221" spans="1:18" x14ac:dyDescent="0.15">
      <c r="A221" s="29"/>
      <c r="B221" s="29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29"/>
      <c r="O221" s="29"/>
      <c r="P221" s="16"/>
    </row>
    <row r="222" spans="1:18" x14ac:dyDescent="0.15">
      <c r="A222" s="29"/>
      <c r="B222" s="29"/>
      <c r="C222" s="29"/>
      <c r="D222" s="29"/>
      <c r="E222" s="39"/>
      <c r="F222" s="39"/>
      <c r="G222" s="39"/>
      <c r="H222" s="29"/>
      <c r="I222" s="29"/>
      <c r="J222" s="29"/>
      <c r="K222" s="29"/>
      <c r="L222" s="29"/>
      <c r="M222" s="29"/>
      <c r="N222" s="29"/>
      <c r="O222" s="29"/>
      <c r="P222" s="29"/>
    </row>
    <row r="223" spans="1:18" x14ac:dyDescent="0.15">
      <c r="A223" s="29"/>
      <c r="B223" s="29"/>
      <c r="C223" s="29"/>
      <c r="D223" s="29"/>
      <c r="E223" s="39"/>
      <c r="F223" s="39"/>
      <c r="G223" s="39"/>
      <c r="H223" s="29"/>
      <c r="I223" s="26"/>
      <c r="J223" s="29"/>
      <c r="K223" s="29"/>
      <c r="L223" s="29"/>
      <c r="M223" s="26"/>
      <c r="N223" s="20"/>
      <c r="O223" s="27"/>
      <c r="P223" s="27"/>
      <c r="R223" s="29"/>
    </row>
    <row r="224" spans="1:18" x14ac:dyDescent="0.15">
      <c r="A224" s="29"/>
      <c r="B224" s="29"/>
      <c r="C224" s="29"/>
      <c r="D224" s="29"/>
      <c r="E224" s="39"/>
      <c r="F224" s="39"/>
      <c r="G224" s="39"/>
      <c r="H224" s="29"/>
      <c r="I224" s="26"/>
      <c r="J224" s="29"/>
      <c r="K224" s="29"/>
      <c r="L224" s="29"/>
      <c r="M224" s="26"/>
      <c r="N224" s="20"/>
      <c r="O224" s="27"/>
      <c r="P224" s="27"/>
      <c r="R224" s="29"/>
    </row>
    <row r="225" spans="1:18" x14ac:dyDescent="0.15">
      <c r="A225" s="29"/>
      <c r="B225" s="29"/>
      <c r="C225" s="29"/>
      <c r="D225" s="29"/>
      <c r="E225" s="39"/>
      <c r="F225" s="39"/>
      <c r="G225" s="39"/>
      <c r="H225" s="29"/>
      <c r="I225" s="26"/>
      <c r="J225" s="29"/>
      <c r="K225" s="29"/>
      <c r="L225" s="29"/>
      <c r="M225" s="26"/>
      <c r="N225" s="20"/>
      <c r="O225" s="27"/>
      <c r="P225" s="27"/>
      <c r="R225" s="29"/>
    </row>
    <row r="226" spans="1:18" x14ac:dyDescent="0.15">
      <c r="A226" s="29"/>
      <c r="B226" s="29"/>
      <c r="C226" s="29"/>
      <c r="D226" s="29"/>
      <c r="E226" s="39"/>
      <c r="F226" s="39"/>
      <c r="G226" s="39"/>
      <c r="H226" s="29"/>
      <c r="I226" s="26"/>
      <c r="J226" s="29"/>
      <c r="K226" s="29"/>
      <c r="L226" s="29"/>
      <c r="M226" s="26"/>
      <c r="N226" s="20"/>
      <c r="O226" s="27"/>
      <c r="P226" s="27"/>
      <c r="R226" s="29"/>
    </row>
    <row r="227" spans="1:18" x14ac:dyDescent="0.15">
      <c r="A227" s="29"/>
      <c r="B227" s="29"/>
      <c r="C227" s="29"/>
      <c r="D227" s="29"/>
      <c r="E227" s="39"/>
      <c r="F227" s="39"/>
      <c r="G227" s="39"/>
      <c r="H227" s="29"/>
      <c r="I227" s="26"/>
      <c r="J227" s="29"/>
      <c r="K227" s="29"/>
      <c r="L227" s="29"/>
      <c r="M227" s="26"/>
      <c r="N227" s="20"/>
      <c r="O227" s="27"/>
      <c r="P227" s="27"/>
      <c r="R227" s="29"/>
    </row>
    <row r="228" spans="1:18" x14ac:dyDescent="0.15">
      <c r="A228" s="29"/>
      <c r="B228" s="29"/>
      <c r="C228" s="29"/>
      <c r="D228" s="29"/>
      <c r="E228" s="39"/>
      <c r="F228" s="39"/>
      <c r="G228" s="39"/>
      <c r="H228" s="29"/>
      <c r="I228" s="26"/>
      <c r="J228" s="29"/>
      <c r="K228" s="29"/>
      <c r="L228" s="29"/>
      <c r="M228" s="26"/>
      <c r="N228" s="20"/>
      <c r="O228" s="20"/>
      <c r="P228" s="20"/>
      <c r="R228" s="29"/>
    </row>
    <row r="229" spans="1:18" x14ac:dyDescent="0.15">
      <c r="A229" s="29"/>
      <c r="B229" s="13"/>
      <c r="C229" s="29"/>
      <c r="D229" s="29"/>
      <c r="E229" s="39"/>
      <c r="F229" s="39"/>
      <c r="G229" s="39"/>
      <c r="H229" s="29"/>
      <c r="I229" s="26"/>
      <c r="J229" s="29"/>
      <c r="K229" s="29"/>
      <c r="L229" s="29"/>
      <c r="M229" s="26"/>
      <c r="N229" s="20"/>
      <c r="O229" s="27"/>
      <c r="P229" s="27"/>
      <c r="R229" s="29"/>
    </row>
    <row r="232" spans="1:18" x14ac:dyDescent="0.15">
      <c r="A232" s="30"/>
      <c r="B232" s="30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30"/>
      <c r="O232" s="30"/>
      <c r="P232" s="16"/>
    </row>
    <row r="233" spans="1:18" x14ac:dyDescent="0.15">
      <c r="A233" s="30"/>
      <c r="B233" s="30"/>
      <c r="C233" s="30"/>
      <c r="D233" s="30"/>
      <c r="E233" s="39"/>
      <c r="F233" s="39"/>
      <c r="G233" s="39"/>
      <c r="H233" s="30"/>
      <c r="I233" s="30"/>
      <c r="J233" s="30"/>
      <c r="K233" s="30"/>
      <c r="L233" s="30"/>
      <c r="M233" s="30"/>
      <c r="N233" s="30"/>
      <c r="O233" s="30"/>
      <c r="P233" s="30"/>
    </row>
    <row r="234" spans="1:18" x14ac:dyDescent="0.15">
      <c r="A234" s="30"/>
      <c r="B234" s="30"/>
      <c r="C234" s="30"/>
      <c r="D234" s="30"/>
      <c r="E234" s="39"/>
      <c r="F234" s="39"/>
      <c r="G234" s="39"/>
      <c r="H234" s="30"/>
      <c r="I234" s="26"/>
      <c r="J234" s="30"/>
      <c r="K234" s="30"/>
      <c r="L234" s="30"/>
      <c r="M234" s="26"/>
      <c r="N234" s="20"/>
      <c r="O234" s="27"/>
      <c r="P234" s="27"/>
      <c r="R234" s="30"/>
    </row>
    <row r="235" spans="1:18" x14ac:dyDescent="0.15">
      <c r="A235" s="30"/>
      <c r="B235" s="30"/>
      <c r="C235" s="30"/>
      <c r="D235" s="30"/>
      <c r="E235" s="39"/>
      <c r="F235" s="39"/>
      <c r="G235" s="39"/>
      <c r="H235" s="30"/>
      <c r="I235" s="26"/>
      <c r="J235" s="30"/>
      <c r="K235" s="30"/>
      <c r="L235" s="30"/>
      <c r="M235" s="26"/>
      <c r="N235" s="20"/>
      <c r="O235" s="27"/>
      <c r="P235" s="27"/>
      <c r="R235" s="30"/>
    </row>
    <row r="236" spans="1:18" x14ac:dyDescent="0.15">
      <c r="A236" s="30"/>
      <c r="B236" s="30"/>
      <c r="C236" s="30"/>
      <c r="D236" s="30"/>
      <c r="E236" s="39"/>
      <c r="F236" s="39"/>
      <c r="G236" s="39"/>
      <c r="H236" s="30"/>
      <c r="I236" s="26"/>
      <c r="J236" s="30"/>
      <c r="K236" s="30"/>
      <c r="L236" s="30"/>
      <c r="M236" s="26"/>
      <c r="N236" s="20"/>
      <c r="O236" s="27"/>
      <c r="P236" s="27"/>
      <c r="R236" s="30"/>
    </row>
    <row r="237" spans="1:18" x14ac:dyDescent="0.15">
      <c r="A237" s="30"/>
      <c r="B237" s="30"/>
      <c r="C237" s="30"/>
      <c r="D237" s="30"/>
      <c r="E237" s="39"/>
      <c r="F237" s="39"/>
      <c r="G237" s="39"/>
      <c r="H237" s="30"/>
      <c r="I237" s="26"/>
      <c r="J237" s="30"/>
      <c r="K237" s="30"/>
      <c r="L237" s="30"/>
      <c r="M237" s="26"/>
      <c r="N237" s="20"/>
      <c r="O237" s="27"/>
      <c r="P237" s="27"/>
      <c r="R237" s="30"/>
    </row>
    <row r="238" spans="1:18" x14ac:dyDescent="0.15">
      <c r="A238" s="30"/>
      <c r="B238" s="30"/>
      <c r="C238" s="30"/>
      <c r="D238" s="30"/>
      <c r="E238" s="39"/>
      <c r="F238" s="39"/>
      <c r="G238" s="39"/>
      <c r="H238" s="30"/>
      <c r="I238" s="26"/>
      <c r="J238" s="30"/>
      <c r="K238" s="30"/>
      <c r="L238" s="30"/>
      <c r="M238" s="26"/>
      <c r="N238" s="20"/>
      <c r="O238" s="27"/>
      <c r="P238" s="27"/>
      <c r="R238" s="30"/>
    </row>
    <row r="239" spans="1:18" x14ac:dyDescent="0.15">
      <c r="A239" s="30"/>
      <c r="B239" s="30"/>
      <c r="C239" s="30"/>
      <c r="D239" s="30"/>
      <c r="E239" s="39"/>
      <c r="F239" s="39"/>
      <c r="G239" s="39"/>
      <c r="H239" s="30"/>
      <c r="I239" s="26"/>
      <c r="J239" s="30"/>
      <c r="K239" s="30"/>
      <c r="L239" s="30"/>
      <c r="M239" s="26"/>
      <c r="N239" s="20"/>
      <c r="O239" s="27"/>
      <c r="P239" s="27"/>
      <c r="R239" s="30"/>
    </row>
    <row r="240" spans="1:18" x14ac:dyDescent="0.15">
      <c r="A240" s="30"/>
      <c r="B240" s="13"/>
      <c r="C240" s="30"/>
      <c r="D240" s="30"/>
      <c r="E240" s="39"/>
      <c r="F240" s="39"/>
      <c r="G240" s="39"/>
      <c r="H240" s="30"/>
      <c r="I240" s="26"/>
      <c r="J240" s="30"/>
      <c r="K240" s="30"/>
      <c r="L240" s="30"/>
      <c r="M240" s="26"/>
      <c r="N240" s="20"/>
      <c r="O240" s="27"/>
      <c r="P240" s="27"/>
      <c r="R240" s="30"/>
    </row>
    <row r="241" spans="1:18" x14ac:dyDescent="0.15">
      <c r="A241" s="30"/>
      <c r="B241" s="30"/>
      <c r="C241" s="30"/>
      <c r="D241" s="30"/>
      <c r="E241" s="39"/>
      <c r="F241" s="39"/>
      <c r="G241" s="39"/>
      <c r="H241" s="30"/>
      <c r="I241" s="26"/>
      <c r="J241" s="30"/>
      <c r="K241" s="30"/>
      <c r="L241" s="30"/>
      <c r="M241" s="26"/>
      <c r="N241" s="20"/>
      <c r="O241" s="27"/>
      <c r="P241" s="27"/>
      <c r="R241" s="30"/>
    </row>
    <row r="242" spans="1:18" x14ac:dyDescent="0.15">
      <c r="A242" s="30"/>
      <c r="B242" s="30"/>
      <c r="C242" s="30"/>
      <c r="D242" s="30"/>
      <c r="E242" s="39"/>
      <c r="F242" s="39"/>
      <c r="G242" s="39"/>
      <c r="H242" s="30"/>
      <c r="I242" s="26"/>
      <c r="J242" s="30"/>
      <c r="K242" s="30"/>
      <c r="L242" s="30"/>
      <c r="M242" s="26"/>
      <c r="N242" s="20"/>
      <c r="O242" s="27"/>
      <c r="P242" s="27"/>
      <c r="R242" s="30"/>
    </row>
    <row r="243" spans="1:18" x14ac:dyDescent="0.15">
      <c r="A243" s="30"/>
      <c r="B243" s="30"/>
      <c r="C243" s="30"/>
      <c r="D243" s="30"/>
      <c r="E243" s="39"/>
      <c r="F243" s="39"/>
      <c r="G243" s="39"/>
      <c r="H243" s="30"/>
      <c r="I243" s="26"/>
      <c r="J243" s="30"/>
      <c r="K243" s="30"/>
      <c r="L243" s="30"/>
      <c r="M243" s="26"/>
      <c r="N243" s="20"/>
      <c r="O243" s="27"/>
      <c r="P243" s="27"/>
      <c r="R243" s="30"/>
    </row>
    <row r="244" spans="1:18" x14ac:dyDescent="0.15">
      <c r="A244" s="30"/>
      <c r="B244" s="30"/>
      <c r="C244" s="30"/>
      <c r="D244" s="30"/>
      <c r="E244" s="39"/>
      <c r="F244" s="39"/>
      <c r="G244" s="39"/>
      <c r="H244" s="30"/>
      <c r="I244" s="26"/>
      <c r="J244" s="30"/>
      <c r="K244" s="30"/>
      <c r="L244" s="30"/>
      <c r="M244" s="26"/>
      <c r="N244" s="20"/>
      <c r="O244" s="27"/>
      <c r="P244" s="27"/>
      <c r="R244" s="30"/>
    </row>
    <row r="245" spans="1:18" x14ac:dyDescent="0.15">
      <c r="A245" s="30"/>
      <c r="B245" s="30"/>
      <c r="C245" s="30"/>
      <c r="D245" s="30"/>
      <c r="E245" s="39"/>
      <c r="F245" s="39"/>
      <c r="G245" s="39"/>
      <c r="H245" s="30"/>
      <c r="I245" s="26"/>
      <c r="J245" s="30"/>
      <c r="K245" s="30"/>
      <c r="L245" s="30"/>
      <c r="M245" s="26"/>
      <c r="N245" s="20"/>
      <c r="O245" s="27"/>
      <c r="P245" s="27"/>
      <c r="R245" s="30"/>
    </row>
    <row r="248" spans="1:18" x14ac:dyDescent="0.15">
      <c r="A248" s="30"/>
      <c r="B248" s="30"/>
      <c r="C248" s="5"/>
      <c r="D248" s="5"/>
      <c r="E248" s="41"/>
      <c r="F248" s="41"/>
      <c r="G248" s="41"/>
      <c r="H248" s="11"/>
    </row>
    <row r="249" spans="1:18" x14ac:dyDescent="0.15">
      <c r="A249" s="30"/>
      <c r="B249" s="30"/>
      <c r="C249" s="32"/>
      <c r="D249" s="32"/>
      <c r="E249" s="8"/>
      <c r="F249" s="8"/>
      <c r="G249" s="8"/>
    </row>
    <row r="250" spans="1:18" x14ac:dyDescent="0.15">
      <c r="A250" s="30"/>
      <c r="B250" s="30"/>
      <c r="C250" s="30"/>
      <c r="D250" s="30"/>
      <c r="E250" s="8"/>
      <c r="F250" s="8"/>
      <c r="G250" s="8"/>
    </row>
    <row r="251" spans="1:18" x14ac:dyDescent="0.15">
      <c r="A251" s="30"/>
      <c r="B251" s="30"/>
      <c r="C251" s="30"/>
      <c r="D251" s="30"/>
      <c r="E251" s="8"/>
      <c r="F251" s="8"/>
      <c r="G251" s="8"/>
    </row>
    <row r="252" spans="1:18" x14ac:dyDescent="0.15">
      <c r="A252" s="30"/>
      <c r="B252" s="30"/>
      <c r="C252" s="30"/>
      <c r="D252" s="30"/>
      <c r="E252" s="8"/>
      <c r="F252" s="8"/>
      <c r="G252" s="8"/>
    </row>
    <row r="253" spans="1:18" x14ac:dyDescent="0.15">
      <c r="A253" s="30"/>
      <c r="B253" s="30"/>
      <c r="C253" s="30"/>
      <c r="D253" s="30"/>
      <c r="E253" s="8"/>
      <c r="F253" s="8"/>
      <c r="G253" s="8"/>
    </row>
    <row r="254" spans="1:18" x14ac:dyDescent="0.15">
      <c r="A254" s="30"/>
      <c r="B254" s="30"/>
      <c r="C254" s="30"/>
      <c r="D254" s="30"/>
      <c r="E254" s="8"/>
      <c r="F254" s="8"/>
      <c r="G254" s="8"/>
    </row>
    <row r="255" spans="1:18" x14ac:dyDescent="0.15">
      <c r="A255" s="30"/>
      <c r="B255" s="30"/>
      <c r="C255" s="30"/>
      <c r="D255" s="30"/>
      <c r="E255" s="8"/>
      <c r="F255" s="8"/>
      <c r="G255" s="8"/>
    </row>
    <row r="256" spans="1:18" x14ac:dyDescent="0.15">
      <c r="A256" s="30"/>
      <c r="B256" s="13"/>
      <c r="C256" s="30"/>
      <c r="D256" s="30"/>
      <c r="E256" s="8"/>
      <c r="F256" s="8"/>
      <c r="G256" s="8"/>
    </row>
    <row r="257" spans="1:18" x14ac:dyDescent="0.15">
      <c r="A257" s="30"/>
      <c r="B257" s="30"/>
      <c r="C257" s="30"/>
      <c r="D257" s="30"/>
      <c r="E257" s="8"/>
      <c r="F257" s="8"/>
      <c r="G257" s="8"/>
    </row>
    <row r="258" spans="1:18" x14ac:dyDescent="0.15">
      <c r="A258" s="30"/>
      <c r="B258" s="30"/>
      <c r="C258" s="30"/>
      <c r="D258" s="30"/>
      <c r="E258" s="8"/>
      <c r="F258" s="8"/>
      <c r="G258" s="8"/>
    </row>
    <row r="259" spans="1:18" x14ac:dyDescent="0.15">
      <c r="A259" s="30"/>
      <c r="B259" s="30"/>
      <c r="C259" s="30"/>
      <c r="D259" s="30"/>
      <c r="E259" s="8"/>
      <c r="F259" s="8"/>
      <c r="G259" s="8"/>
    </row>
    <row r="260" spans="1:18" x14ac:dyDescent="0.15">
      <c r="A260" s="30"/>
      <c r="B260" s="30"/>
      <c r="C260" s="30"/>
      <c r="D260" s="30"/>
      <c r="E260" s="8"/>
      <c r="F260" s="8"/>
      <c r="G260" s="8"/>
    </row>
    <row r="261" spans="1:18" x14ac:dyDescent="0.15">
      <c r="A261" s="30"/>
      <c r="B261" s="30"/>
      <c r="C261" s="30"/>
      <c r="D261" s="30"/>
      <c r="E261" s="8"/>
      <c r="F261" s="8"/>
      <c r="G261" s="8"/>
    </row>
    <row r="263" spans="1:18" x14ac:dyDescent="0.15">
      <c r="A263" s="17"/>
    </row>
    <row r="264" spans="1:18" x14ac:dyDescent="0.15">
      <c r="A264" s="31"/>
      <c r="B264" s="31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31"/>
      <c r="O264" s="31"/>
      <c r="P264" s="16"/>
    </row>
    <row r="265" spans="1:18" x14ac:dyDescent="0.15">
      <c r="A265" s="31"/>
      <c r="B265" s="31"/>
      <c r="C265" s="31"/>
      <c r="D265" s="31"/>
      <c r="E265" s="39"/>
      <c r="F265" s="39"/>
      <c r="G265" s="39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8" x14ac:dyDescent="0.15">
      <c r="A266" s="31"/>
      <c r="B266" s="31"/>
      <c r="C266" s="31"/>
      <c r="D266" s="31"/>
      <c r="E266" s="39"/>
      <c r="F266" s="39"/>
      <c r="G266" s="39"/>
      <c r="H266" s="31"/>
      <c r="I266" s="26"/>
      <c r="J266" s="31"/>
      <c r="K266" s="31"/>
      <c r="L266" s="31"/>
      <c r="M266" s="26"/>
      <c r="N266" s="20"/>
      <c r="O266" s="27"/>
      <c r="P266" s="27"/>
      <c r="R266" s="31"/>
    </row>
    <row r="267" spans="1:18" x14ac:dyDescent="0.15">
      <c r="A267" s="31"/>
      <c r="B267" s="31"/>
      <c r="C267" s="31"/>
      <c r="D267" s="31"/>
      <c r="E267" s="39"/>
      <c r="F267" s="39"/>
      <c r="G267" s="39"/>
      <c r="H267" s="31"/>
      <c r="I267" s="26"/>
      <c r="J267" s="31"/>
      <c r="K267" s="31"/>
      <c r="L267" s="31"/>
      <c r="M267" s="26"/>
      <c r="N267" s="20"/>
      <c r="O267" s="27"/>
      <c r="P267" s="27"/>
      <c r="R267" s="31"/>
    </row>
    <row r="268" spans="1:18" x14ac:dyDescent="0.15">
      <c r="A268" s="31"/>
      <c r="B268" s="31"/>
      <c r="C268" s="31"/>
      <c r="D268" s="31"/>
      <c r="E268" s="39"/>
      <c r="F268" s="39"/>
      <c r="G268" s="39"/>
      <c r="H268" s="31"/>
      <c r="I268" s="26"/>
      <c r="J268" s="31"/>
      <c r="K268" s="31"/>
      <c r="L268" s="31"/>
      <c r="M268" s="26"/>
      <c r="N268" s="20"/>
      <c r="O268" s="27"/>
      <c r="P268" s="27"/>
      <c r="R268" s="31"/>
    </row>
    <row r="269" spans="1:18" x14ac:dyDescent="0.15">
      <c r="A269" s="31"/>
      <c r="B269" s="31"/>
      <c r="C269" s="31"/>
      <c r="D269" s="31"/>
      <c r="E269" s="39"/>
      <c r="F269" s="39"/>
      <c r="G269" s="39"/>
      <c r="H269" s="31"/>
      <c r="I269" s="26"/>
      <c r="J269" s="31"/>
      <c r="K269" s="31"/>
      <c r="L269" s="31"/>
      <c r="M269" s="26"/>
      <c r="N269" s="20"/>
      <c r="O269" s="27"/>
      <c r="P269" s="27"/>
      <c r="R269" s="31"/>
    </row>
    <row r="270" spans="1:18" x14ac:dyDescent="0.15">
      <c r="A270" s="31"/>
      <c r="B270" s="31"/>
      <c r="C270" s="31"/>
      <c r="D270" s="31"/>
      <c r="E270" s="39"/>
      <c r="F270" s="39"/>
      <c r="G270" s="39"/>
      <c r="H270" s="31"/>
      <c r="I270" s="26"/>
      <c r="J270" s="31"/>
      <c r="K270" s="31"/>
      <c r="L270" s="31"/>
      <c r="M270" s="26"/>
      <c r="N270" s="20"/>
      <c r="O270" s="27"/>
      <c r="P270" s="27"/>
      <c r="R270" s="31"/>
    </row>
    <row r="271" spans="1:18" x14ac:dyDescent="0.15">
      <c r="A271" s="31"/>
      <c r="B271" s="31"/>
      <c r="C271" s="31"/>
      <c r="D271" s="31"/>
      <c r="E271" s="39"/>
      <c r="F271" s="39"/>
      <c r="G271" s="39"/>
      <c r="H271" s="31"/>
      <c r="I271" s="26"/>
      <c r="J271" s="31"/>
      <c r="K271" s="31"/>
      <c r="L271" s="31"/>
      <c r="M271" s="26"/>
      <c r="N271" s="20"/>
      <c r="O271" s="27"/>
      <c r="P271" s="27"/>
      <c r="R271" s="31"/>
    </row>
    <row r="272" spans="1:18" x14ac:dyDescent="0.15">
      <c r="A272" s="31"/>
      <c r="B272" s="13"/>
      <c r="C272" s="31"/>
      <c r="D272" s="31"/>
      <c r="E272" s="39"/>
      <c r="F272" s="39"/>
      <c r="G272" s="39"/>
      <c r="H272" s="31"/>
      <c r="I272" s="26"/>
      <c r="J272" s="31"/>
      <c r="K272" s="31"/>
      <c r="L272" s="31"/>
      <c r="M272" s="26"/>
      <c r="N272" s="20"/>
      <c r="O272" s="27"/>
      <c r="P272" s="27"/>
      <c r="R272" s="31"/>
    </row>
    <row r="273" spans="1:18" x14ac:dyDescent="0.15">
      <c r="A273" s="31"/>
      <c r="B273" s="31"/>
      <c r="C273" s="31"/>
      <c r="D273" s="31"/>
      <c r="E273" s="39"/>
      <c r="F273" s="39"/>
      <c r="G273" s="39"/>
      <c r="H273" s="31"/>
      <c r="I273" s="26"/>
      <c r="J273" s="31"/>
      <c r="K273" s="31"/>
      <c r="L273" s="31"/>
      <c r="M273" s="26"/>
      <c r="N273" s="20"/>
      <c r="O273" s="27"/>
      <c r="P273" s="27"/>
      <c r="R273" s="31"/>
    </row>
    <row r="274" spans="1:18" x14ac:dyDescent="0.15">
      <c r="A274" s="31"/>
      <c r="B274" s="31"/>
      <c r="C274" s="31"/>
      <c r="D274" s="31"/>
      <c r="E274" s="39"/>
      <c r="F274" s="39"/>
      <c r="G274" s="39"/>
      <c r="H274" s="31"/>
      <c r="I274" s="26"/>
      <c r="J274" s="31"/>
      <c r="K274" s="31"/>
      <c r="L274" s="31"/>
      <c r="M274" s="26"/>
      <c r="N274" s="20"/>
      <c r="O274" s="27"/>
      <c r="P274" s="27"/>
      <c r="R274" s="31"/>
    </row>
    <row r="275" spans="1:18" x14ac:dyDescent="0.15">
      <c r="A275" s="31"/>
      <c r="B275" s="31"/>
      <c r="C275" s="31"/>
      <c r="D275" s="31"/>
      <c r="E275" s="39"/>
      <c r="F275" s="39"/>
      <c r="G275" s="39"/>
      <c r="H275" s="31"/>
      <c r="I275" s="26"/>
      <c r="J275" s="31"/>
      <c r="K275" s="31"/>
      <c r="L275" s="31"/>
      <c r="M275" s="26"/>
      <c r="N275" s="20"/>
      <c r="O275" s="27"/>
      <c r="P275" s="27"/>
      <c r="R275" s="31"/>
    </row>
    <row r="276" spans="1:18" x14ac:dyDescent="0.15">
      <c r="A276" s="31"/>
      <c r="B276" s="31"/>
      <c r="C276" s="31"/>
      <c r="D276" s="31"/>
      <c r="E276" s="39"/>
      <c r="F276" s="39"/>
      <c r="G276" s="39"/>
      <c r="H276" s="31"/>
      <c r="I276" s="26"/>
      <c r="J276" s="31"/>
      <c r="K276" s="31"/>
      <c r="L276" s="31"/>
      <c r="M276" s="26"/>
      <c r="N276" s="20"/>
      <c r="O276" s="27"/>
      <c r="P276" s="27"/>
      <c r="R276" s="31"/>
    </row>
    <row r="277" spans="1:18" x14ac:dyDescent="0.15">
      <c r="A277" s="31"/>
      <c r="B277" s="31"/>
      <c r="C277" s="31"/>
      <c r="D277" s="31"/>
      <c r="E277" s="39"/>
      <c r="F277" s="39"/>
      <c r="G277" s="39"/>
      <c r="H277" s="31"/>
      <c r="I277" s="26"/>
      <c r="J277" s="31"/>
      <c r="K277" s="31"/>
      <c r="L277" s="31"/>
      <c r="M277" s="26"/>
      <c r="N277" s="20"/>
      <c r="O277" s="27"/>
      <c r="P277" s="27"/>
      <c r="R277" s="31"/>
    </row>
    <row r="279" spans="1:18" x14ac:dyDescent="0.15">
      <c r="A279" s="17"/>
    </row>
    <row r="280" spans="1:18" x14ac:dyDescent="0.15">
      <c r="A280" s="33"/>
      <c r="B280" s="33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33"/>
      <c r="O280" s="33"/>
      <c r="P280" s="16"/>
    </row>
    <row r="281" spans="1:18" x14ac:dyDescent="0.15">
      <c r="A281" s="33"/>
      <c r="B281" s="33"/>
      <c r="C281" s="33"/>
      <c r="D281" s="33"/>
      <c r="E281" s="39"/>
      <c r="F281" s="39"/>
      <c r="G281" s="39"/>
      <c r="H281" s="33"/>
      <c r="I281" s="33"/>
      <c r="J281" s="33"/>
      <c r="K281" s="33"/>
      <c r="L281" s="33"/>
      <c r="M281" s="33"/>
      <c r="N281" s="33"/>
      <c r="O281" s="33"/>
      <c r="P281" s="33"/>
    </row>
    <row r="282" spans="1:18" x14ac:dyDescent="0.15">
      <c r="A282" s="33"/>
      <c r="B282" s="33"/>
      <c r="C282" s="33"/>
      <c r="D282" s="33"/>
      <c r="E282" s="39"/>
      <c r="F282" s="39"/>
      <c r="G282" s="39"/>
      <c r="H282" s="33"/>
      <c r="I282" s="26"/>
      <c r="J282" s="33"/>
      <c r="K282" s="33"/>
      <c r="L282" s="33"/>
      <c r="M282" s="26"/>
      <c r="N282" s="20"/>
      <c r="O282" s="27"/>
      <c r="P282" s="27"/>
      <c r="R282" s="33"/>
    </row>
    <row r="283" spans="1:18" x14ac:dyDescent="0.15">
      <c r="A283" s="33"/>
      <c r="B283" s="33"/>
      <c r="C283" s="33"/>
      <c r="D283" s="33"/>
      <c r="E283" s="39"/>
      <c r="F283" s="39"/>
      <c r="G283" s="39"/>
      <c r="H283" s="33"/>
      <c r="I283" s="26"/>
      <c r="J283" s="33"/>
      <c r="K283" s="33"/>
      <c r="L283" s="33"/>
      <c r="M283" s="26"/>
      <c r="N283" s="20"/>
      <c r="O283" s="27"/>
      <c r="P283" s="27"/>
      <c r="R283" s="33"/>
    </row>
    <row r="284" spans="1:18" x14ac:dyDescent="0.15">
      <c r="A284" s="33"/>
      <c r="B284" s="33"/>
      <c r="C284" s="33"/>
      <c r="D284" s="33"/>
      <c r="E284" s="39"/>
      <c r="F284" s="39"/>
      <c r="G284" s="39"/>
      <c r="H284" s="33"/>
      <c r="I284" s="26"/>
      <c r="J284" s="33"/>
      <c r="K284" s="33"/>
      <c r="L284" s="33"/>
      <c r="M284" s="26"/>
      <c r="N284" s="20"/>
      <c r="O284" s="27"/>
      <c r="P284" s="27"/>
      <c r="R284" s="33"/>
    </row>
    <row r="285" spans="1:18" x14ac:dyDescent="0.15">
      <c r="A285" s="33"/>
      <c r="B285" s="33"/>
      <c r="C285" s="33"/>
      <c r="D285" s="33"/>
      <c r="E285" s="39"/>
      <c r="F285" s="39"/>
      <c r="G285" s="39"/>
      <c r="H285" s="33"/>
      <c r="I285" s="26"/>
      <c r="J285" s="33"/>
      <c r="K285" s="33"/>
      <c r="L285" s="33"/>
      <c r="M285" s="26"/>
      <c r="N285" s="20"/>
      <c r="O285" s="27"/>
      <c r="P285" s="27"/>
      <c r="R285" s="33"/>
    </row>
    <row r="286" spans="1:18" x14ac:dyDescent="0.15">
      <c r="A286" s="33"/>
      <c r="B286" s="33"/>
      <c r="C286" s="33"/>
      <c r="D286" s="33"/>
      <c r="E286" s="39"/>
      <c r="F286" s="39"/>
      <c r="G286" s="39"/>
      <c r="H286" s="33"/>
      <c r="I286" s="26"/>
      <c r="J286" s="33"/>
      <c r="K286" s="33"/>
      <c r="L286" s="33"/>
      <c r="M286" s="26"/>
      <c r="N286" s="20"/>
      <c r="O286" s="27"/>
      <c r="P286" s="27"/>
      <c r="R286" s="33"/>
    </row>
    <row r="287" spans="1:18" x14ac:dyDescent="0.15">
      <c r="A287" s="33"/>
      <c r="B287" s="33"/>
      <c r="C287" s="33"/>
      <c r="D287" s="33"/>
      <c r="E287" s="39"/>
      <c r="F287" s="39"/>
      <c r="G287" s="39"/>
      <c r="H287" s="33"/>
      <c r="I287" s="26"/>
      <c r="J287" s="33"/>
      <c r="K287" s="33"/>
      <c r="L287" s="33"/>
      <c r="M287" s="26"/>
      <c r="N287" s="20"/>
      <c r="O287" s="27"/>
      <c r="P287" s="27"/>
      <c r="R287" s="33"/>
    </row>
    <row r="288" spans="1:18" x14ac:dyDescent="0.15">
      <c r="A288" s="33"/>
      <c r="B288" s="13"/>
      <c r="C288" s="33"/>
      <c r="D288" s="33"/>
      <c r="E288" s="39"/>
      <c r="F288" s="39"/>
      <c r="G288" s="39"/>
      <c r="H288" s="33"/>
      <c r="I288" s="26"/>
      <c r="J288" s="33"/>
      <c r="K288" s="33"/>
      <c r="L288" s="33"/>
      <c r="M288" s="26"/>
      <c r="N288" s="20"/>
      <c r="O288" s="27"/>
      <c r="P288" s="27"/>
      <c r="R288" s="33"/>
    </row>
    <row r="289" spans="1:18" x14ac:dyDescent="0.15">
      <c r="A289" s="33"/>
      <c r="B289" s="33"/>
      <c r="C289" s="33"/>
      <c r="D289" s="33"/>
      <c r="E289" s="39"/>
      <c r="F289" s="39"/>
      <c r="G289" s="39"/>
      <c r="H289" s="33"/>
      <c r="I289" s="26"/>
      <c r="J289" s="33"/>
      <c r="K289" s="33"/>
      <c r="L289" s="33"/>
      <c r="M289" s="26"/>
      <c r="N289" s="20"/>
      <c r="O289" s="27"/>
      <c r="P289" s="27"/>
      <c r="R289" s="33"/>
    </row>
    <row r="290" spans="1:18" x14ac:dyDescent="0.15">
      <c r="A290" s="33"/>
      <c r="B290" s="33"/>
      <c r="C290" s="33"/>
      <c r="D290" s="33"/>
      <c r="E290" s="39"/>
      <c r="F290" s="39"/>
      <c r="G290" s="39"/>
      <c r="H290" s="33"/>
      <c r="I290" s="26"/>
      <c r="J290" s="33"/>
      <c r="K290" s="33"/>
      <c r="L290" s="33"/>
      <c r="M290" s="26"/>
      <c r="N290" s="20"/>
      <c r="O290" s="27"/>
      <c r="P290" s="27"/>
      <c r="R290" s="33"/>
    </row>
    <row r="291" spans="1:18" x14ac:dyDescent="0.15">
      <c r="A291" s="33"/>
      <c r="B291" s="33"/>
      <c r="C291" s="33"/>
      <c r="D291" s="33"/>
      <c r="E291" s="39"/>
      <c r="F291" s="39"/>
      <c r="G291" s="39"/>
      <c r="H291" s="33"/>
      <c r="I291" s="26"/>
      <c r="J291" s="33"/>
      <c r="K291" s="33"/>
      <c r="L291" s="33"/>
      <c r="M291" s="26"/>
      <c r="N291" s="20"/>
      <c r="O291" s="27"/>
      <c r="P291" s="27"/>
      <c r="R291" s="33"/>
    </row>
    <row r="292" spans="1:18" x14ac:dyDescent="0.15">
      <c r="A292" s="33"/>
      <c r="B292" s="33"/>
      <c r="C292" s="33"/>
      <c r="D292" s="33"/>
      <c r="E292" s="39"/>
      <c r="F292" s="39"/>
      <c r="G292" s="39"/>
      <c r="H292" s="33"/>
      <c r="I292" s="26"/>
      <c r="J292" s="33"/>
      <c r="K292" s="33"/>
      <c r="L292" s="33"/>
      <c r="M292" s="26"/>
      <c r="N292" s="20"/>
      <c r="O292" s="27"/>
      <c r="P292" s="27"/>
      <c r="R292" s="33"/>
    </row>
    <row r="293" spans="1:18" x14ac:dyDescent="0.15">
      <c r="A293" s="33"/>
      <c r="B293" s="33"/>
      <c r="C293" s="33"/>
      <c r="D293" s="33"/>
      <c r="E293" s="39"/>
      <c r="F293" s="39"/>
      <c r="G293" s="39"/>
      <c r="H293" s="33"/>
      <c r="I293" s="26"/>
      <c r="J293" s="33"/>
      <c r="K293" s="33"/>
      <c r="L293" s="33"/>
      <c r="M293" s="26"/>
      <c r="N293" s="20"/>
      <c r="O293" s="27"/>
      <c r="P293" s="27"/>
      <c r="R293" s="33"/>
    </row>
    <row r="295" spans="1:18" x14ac:dyDescent="0.15">
      <c r="I295" s="34"/>
    </row>
    <row r="296" spans="1:18" x14ac:dyDescent="0.15">
      <c r="I296" s="34"/>
    </row>
    <row r="297" spans="1:18" x14ac:dyDescent="0.15">
      <c r="A297" s="35"/>
      <c r="B297" s="35"/>
      <c r="C297" s="35"/>
      <c r="D297" s="35"/>
      <c r="E297" s="39"/>
      <c r="F297" s="39"/>
      <c r="G297" s="39"/>
      <c r="H297" s="35"/>
      <c r="I297" s="34"/>
    </row>
    <row r="298" spans="1:18" x14ac:dyDescent="0.15">
      <c r="A298" s="35"/>
      <c r="B298" s="35"/>
      <c r="C298" s="35"/>
      <c r="D298" s="35"/>
      <c r="E298" s="39"/>
      <c r="F298" s="39"/>
      <c r="G298" s="39"/>
      <c r="H298" s="35"/>
      <c r="I298" s="34"/>
    </row>
    <row r="299" spans="1:18" x14ac:dyDescent="0.15">
      <c r="I299" s="34"/>
    </row>
    <row r="300" spans="1:18" x14ac:dyDescent="0.15">
      <c r="I300" s="34"/>
    </row>
    <row r="301" spans="1:18" x14ac:dyDescent="0.15">
      <c r="I301" s="34"/>
    </row>
    <row r="302" spans="1:18" x14ac:dyDescent="0.15">
      <c r="I302" s="34"/>
    </row>
    <row r="303" spans="1:18" x14ac:dyDescent="0.15">
      <c r="I303" s="34"/>
    </row>
    <row r="304" spans="1:18" x14ac:dyDescent="0.15">
      <c r="I304" s="34"/>
    </row>
    <row r="305" spans="9:9" x14ac:dyDescent="0.15">
      <c r="I305" s="34"/>
    </row>
    <row r="306" spans="9:9" x14ac:dyDescent="0.15">
      <c r="I306" s="34"/>
    </row>
  </sheetData>
  <mergeCells count="18">
    <mergeCell ref="C280:I280"/>
    <mergeCell ref="J280:M280"/>
    <mergeCell ref="C264:I264"/>
    <mergeCell ref="J264:M264"/>
    <mergeCell ref="J187:M187"/>
    <mergeCell ref="C187:I187"/>
    <mergeCell ref="C232:I232"/>
    <mergeCell ref="J232:M232"/>
    <mergeCell ref="C221:I221"/>
    <mergeCell ref="J221:M221"/>
    <mergeCell ref="C205:I205"/>
    <mergeCell ref="J205:M205"/>
    <mergeCell ref="C154:D154"/>
    <mergeCell ref="C171:D171"/>
    <mergeCell ref="H171:I171"/>
    <mergeCell ref="C135:I135"/>
    <mergeCell ref="A149:B149"/>
    <mergeCell ref="H154:I15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A13" sqref="A13:H23"/>
    </sheetView>
  </sheetViews>
  <sheetFormatPr defaultRowHeight="13.5" x14ac:dyDescent="0.15"/>
  <cols>
    <col min="2" max="2" width="9.25" bestFit="1" customWidth="1"/>
    <col min="4" max="4" width="18.125" customWidth="1"/>
    <col min="6" max="6" width="12.125" customWidth="1"/>
    <col min="7" max="7" width="17" customWidth="1"/>
  </cols>
  <sheetData>
    <row r="1" spans="1:8" x14ac:dyDescent="0.15">
      <c r="A1" s="38" t="s">
        <v>126</v>
      </c>
      <c r="B1" s="38" t="s">
        <v>127</v>
      </c>
      <c r="C1" s="38" t="s">
        <v>128</v>
      </c>
      <c r="D1" s="16" t="s">
        <v>133</v>
      </c>
      <c r="E1" s="38" t="s">
        <v>129</v>
      </c>
    </row>
    <row r="2" spans="1:8" x14ac:dyDescent="0.15">
      <c r="A2" s="38" t="s">
        <v>130</v>
      </c>
      <c r="B2" s="13" t="s">
        <v>132</v>
      </c>
      <c r="C2" s="38">
        <v>124.85</v>
      </c>
      <c r="D2" s="38">
        <v>127.93</v>
      </c>
      <c r="E2" s="38">
        <v>126.95</v>
      </c>
    </row>
    <row r="3" spans="1:8" x14ac:dyDescent="0.15">
      <c r="A3" s="38" t="s">
        <v>131</v>
      </c>
      <c r="B3" s="13" t="s">
        <v>132</v>
      </c>
      <c r="C3" s="38">
        <v>118.82</v>
      </c>
      <c r="D3" s="38">
        <v>119.91</v>
      </c>
      <c r="E3" s="38">
        <v>119.57</v>
      </c>
    </row>
    <row r="4" spans="1:8" x14ac:dyDescent="0.15">
      <c r="A4" s="16" t="s">
        <v>134</v>
      </c>
      <c r="B4" s="13" t="s">
        <v>136</v>
      </c>
      <c r="C4" s="38">
        <v>7.1260000000000003</v>
      </c>
      <c r="D4" s="38">
        <v>7.4729999999999999</v>
      </c>
      <c r="E4" s="38">
        <v>7.3179999999999996</v>
      </c>
    </row>
    <row r="5" spans="1:8" x14ac:dyDescent="0.15">
      <c r="A5" s="16" t="s">
        <v>135</v>
      </c>
      <c r="B5" s="13" t="s">
        <v>136</v>
      </c>
      <c r="C5" s="38">
        <v>7.6050000000000004</v>
      </c>
      <c r="D5" s="38">
        <v>7.6509999999999998</v>
      </c>
      <c r="E5" s="38">
        <v>7.6150000000000002</v>
      </c>
    </row>
    <row r="13" spans="1:8" x14ac:dyDescent="0.15">
      <c r="A13" s="5" t="s">
        <v>15</v>
      </c>
      <c r="B13" s="6"/>
      <c r="C13" s="6"/>
      <c r="D13" s="6"/>
      <c r="E13" s="6"/>
      <c r="F13" s="6"/>
      <c r="G13" s="6"/>
      <c r="H13" s="6"/>
    </row>
    <row r="14" spans="1:8" x14ac:dyDescent="0.15">
      <c r="A14" s="44" t="s">
        <v>142</v>
      </c>
      <c r="B14" s="44" t="s">
        <v>2</v>
      </c>
      <c r="C14" s="44" t="s">
        <v>3</v>
      </c>
      <c r="D14" s="44" t="s">
        <v>4</v>
      </c>
      <c r="E14" s="44" t="s">
        <v>137</v>
      </c>
      <c r="F14" s="44" t="s">
        <v>138</v>
      </c>
      <c r="G14" s="44" t="s">
        <v>139</v>
      </c>
      <c r="H14" s="44" t="s">
        <v>5</v>
      </c>
    </row>
    <row r="15" spans="1:8" x14ac:dyDescent="0.15">
      <c r="A15" s="4">
        <v>1E-3</v>
      </c>
      <c r="B15" s="44">
        <v>1098</v>
      </c>
      <c r="C15" s="14">
        <v>1091</v>
      </c>
      <c r="D15" s="44">
        <f t="shared" ref="D15:D21" si="0">C15/B15</f>
        <v>0.99362477231329693</v>
      </c>
      <c r="E15" s="14">
        <v>30.2</v>
      </c>
      <c r="F15" s="44">
        <f>E15*C15</f>
        <v>32948.199999999997</v>
      </c>
      <c r="G15" s="44">
        <f>F15/B23</f>
        <v>0.99362477231329682</v>
      </c>
      <c r="H15" s="44" t="s">
        <v>58</v>
      </c>
    </row>
    <row r="16" spans="1:8" x14ac:dyDescent="0.15">
      <c r="A16" s="4">
        <v>3.0000000000000001E-3</v>
      </c>
      <c r="B16" s="44">
        <v>1098</v>
      </c>
      <c r="C16" s="14">
        <v>1087</v>
      </c>
      <c r="D16" s="44">
        <f t="shared" si="0"/>
        <v>0.98998178506375223</v>
      </c>
      <c r="E16" s="14">
        <v>30.2</v>
      </c>
      <c r="F16" s="44">
        <f t="shared" ref="F16:F21" si="1">E16*C16</f>
        <v>32827.4</v>
      </c>
      <c r="G16" s="14">
        <f>F16/B23</f>
        <v>0.98998178506375234</v>
      </c>
      <c r="H16" s="44" t="s">
        <v>70</v>
      </c>
    </row>
    <row r="17" spans="1:8" x14ac:dyDescent="0.15">
      <c r="A17" s="4">
        <v>5.0000000000000001E-3</v>
      </c>
      <c r="B17" s="44">
        <v>1098</v>
      </c>
      <c r="C17" s="14">
        <v>1086</v>
      </c>
      <c r="D17" s="44">
        <f t="shared" si="0"/>
        <v>0.98907103825136611</v>
      </c>
      <c r="E17" s="14">
        <v>30.2</v>
      </c>
      <c r="F17" s="44">
        <f t="shared" si="1"/>
        <v>32797.199999999997</v>
      </c>
      <c r="G17" s="14">
        <f>F17/B23</f>
        <v>0.98907103825136611</v>
      </c>
      <c r="H17" s="44" t="s">
        <v>78</v>
      </c>
    </row>
    <row r="18" spans="1:8" x14ac:dyDescent="0.15">
      <c r="A18" s="4">
        <v>8.0000000000000002E-3</v>
      </c>
      <c r="B18" s="44">
        <v>1098</v>
      </c>
      <c r="C18" s="14">
        <v>1090</v>
      </c>
      <c r="D18" s="44">
        <f t="shared" si="0"/>
        <v>0.9927140255009107</v>
      </c>
      <c r="E18" s="14">
        <v>30.2</v>
      </c>
      <c r="F18" s="44">
        <f t="shared" si="1"/>
        <v>32918</v>
      </c>
      <c r="G18" s="36">
        <f>F18/B23</f>
        <v>0.99271402550091081</v>
      </c>
      <c r="H18" s="44" t="s">
        <v>98</v>
      </c>
    </row>
    <row r="19" spans="1:8" x14ac:dyDescent="0.15">
      <c r="A19" s="4">
        <v>0.01</v>
      </c>
      <c r="B19" s="44">
        <v>1098</v>
      </c>
      <c r="C19" s="14">
        <v>1138</v>
      </c>
      <c r="D19" s="44">
        <f t="shared" si="0"/>
        <v>1.0364298724954462</v>
      </c>
      <c r="E19" s="14">
        <v>28.8</v>
      </c>
      <c r="F19" s="44">
        <f t="shared" si="1"/>
        <v>32774.400000000001</v>
      </c>
      <c r="G19" s="14">
        <f>F19/B23</f>
        <v>0.98838345456519383</v>
      </c>
      <c r="H19" s="44" t="s">
        <v>42</v>
      </c>
    </row>
    <row r="20" spans="1:8" x14ac:dyDescent="0.15">
      <c r="A20" s="4">
        <v>0.03</v>
      </c>
      <c r="B20" s="44">
        <v>1098</v>
      </c>
      <c r="C20" s="14">
        <v>1124</v>
      </c>
      <c r="D20" s="44">
        <f t="shared" si="0"/>
        <v>1.02367941712204</v>
      </c>
      <c r="E20" s="14">
        <v>28.8</v>
      </c>
      <c r="F20" s="44">
        <f t="shared" si="1"/>
        <v>32371.200000000001</v>
      </c>
      <c r="G20" s="14">
        <f>F20/B23</f>
        <v>0.97622407990446214</v>
      </c>
      <c r="H20" s="44" t="s">
        <v>105</v>
      </c>
    </row>
    <row r="21" spans="1:8" x14ac:dyDescent="0.15">
      <c r="A21" s="4">
        <v>0.05</v>
      </c>
      <c r="B21" s="44">
        <v>1098</v>
      </c>
      <c r="C21" s="14">
        <v>1106</v>
      </c>
      <c r="D21" s="44">
        <f t="shared" si="0"/>
        <v>1.0072859744990892</v>
      </c>
      <c r="E21" s="14">
        <v>28.8</v>
      </c>
      <c r="F21" s="44">
        <f t="shared" si="1"/>
        <v>31852.799999999999</v>
      </c>
      <c r="G21" s="14">
        <f>F21/B23</f>
        <v>0.96059059819780701</v>
      </c>
      <c r="H21" s="44" t="s">
        <v>114</v>
      </c>
    </row>
    <row r="22" spans="1:8" x14ac:dyDescent="0.15">
      <c r="A22" t="s">
        <v>137</v>
      </c>
      <c r="B22" s="6">
        <v>30.2</v>
      </c>
      <c r="C22" s="6"/>
      <c r="D22" s="6">
        <f>AVERAGE(D15:D21)</f>
        <v>1.0046838407494145</v>
      </c>
      <c r="E22" s="6"/>
      <c r="F22" s="6"/>
      <c r="G22" s="6"/>
      <c r="H22" s="6"/>
    </row>
    <row r="23" spans="1:8" x14ac:dyDescent="0.15">
      <c r="A23" t="s">
        <v>138</v>
      </c>
      <c r="B23">
        <f>B22*B21</f>
        <v>33159.599999999999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2018-11-28T07:32:29Z</dcterms:modified>
</cp:coreProperties>
</file>