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12495" activeTab="3"/>
  </bookViews>
  <sheets>
    <sheet name="初始电路" sheetId="3" r:id="rId1"/>
    <sheet name="与MUSCAT比较(WCE)" sheetId="1" r:id="rId2"/>
    <sheet name="与MUSCAT平均值对比(WCE)" sheetId="4" r:id="rId3"/>
    <sheet name="MaxSE与截断对比" sheetId="5" r:id="rId4"/>
  </sheets>
  <definedNames>
    <definedName name="_xlnm._FilterDatabase" localSheetId="3" hidden="1">MaxSE与截断对比!$T$17:$W$21</definedName>
  </definedNames>
  <calcPr calcId="144525"/>
</workbook>
</file>

<file path=xl/sharedStrings.xml><?xml version="1.0" encoding="utf-8"?>
<sst xmlns="http://schemas.openxmlformats.org/spreadsheetml/2006/main" count="264" uniqueCount="79">
  <si>
    <t>Name</t>
  </si>
  <si>
    <t>#I/O</t>
  </si>
  <si>
    <t>#Gate</t>
  </si>
  <si>
    <t>Area/$\mu m^2$</t>
  </si>
  <si>
    <t>Delay/ps</t>
  </si>
  <si>
    <t>absdiff</t>
  </si>
  <si>
    <t>16/8</t>
  </si>
  <si>
    <t>add8</t>
  </si>
  <si>
    <t>16/9</t>
  </si>
  <si>
    <t>add32</t>
  </si>
  <si>
    <t>64/33</t>
  </si>
  <si>
    <t>add128</t>
  </si>
  <si>
    <t>256/129</t>
  </si>
  <si>
    <t>binsqrd</t>
  </si>
  <si>
    <t>16/18</t>
  </si>
  <si>
    <t>buttfly</t>
  </si>
  <si>
    <t>32/34</t>
  </si>
  <si>
    <t>mac</t>
  </si>
  <si>
    <t>12/8</t>
  </si>
  <si>
    <t>mult8</t>
  </si>
  <si>
    <t>16/16</t>
  </si>
  <si>
    <t>mult16</t>
  </si>
  <si>
    <t>32/32</t>
  </si>
  <si>
    <t>mult32</t>
  </si>
  <si>
    <t>64/64</t>
  </si>
  <si>
    <t>fft</t>
  </si>
  <si>
    <t>256/256</t>
  </si>
  <si>
    <t>WCEB=WCE bound, AS=area saving, DS=delay saving</t>
  </si>
  <si>
    <t>Circuit</t>
  </si>
  <si>
    <t>rca32 must_20_1.0</t>
  </si>
  <si>
    <t>PBD (exactPBDPerc=0.4)</t>
  </si>
  <si>
    <t>rca32</t>
  </si>
  <si>
    <t>NWCE</t>
  </si>
  <si>
    <t>WCEB</t>
  </si>
  <si>
    <t>Area</t>
  </si>
  <si>
    <t xml:space="preserve">AS </t>
  </si>
  <si>
    <t>DS</t>
  </si>
  <si>
    <t>Time/s</t>
  </si>
  <si>
    <t>I64O33</t>
  </si>
  <si>
    <t>absdiff_must_30_1.0</t>
  </si>
  <si>
    <t>I16O8</t>
  </si>
  <si>
    <t>binsqrd_z3_0.15</t>
  </si>
  <si>
    <t>PBD (exactPBDPerc=0.04)</t>
  </si>
  <si>
    <t>I16O18</t>
  </si>
  <si>
    <t>am8_must_7200_1.0</t>
  </si>
  <si>
    <t>am8</t>
  </si>
  <si>
    <t>I16O16</t>
  </si>
  <si>
    <t>add8u_0FP_must_5_and_or</t>
  </si>
  <si>
    <t>add8u_0FP</t>
  </si>
  <si>
    <t>I16O9</t>
  </si>
  <si>
    <t>mac_z3_1.0</t>
  </si>
  <si>
    <t>I12O8</t>
  </si>
  <si>
    <t>buttfly_z3_1.0</t>
  </si>
  <si>
    <t>I32O34</t>
  </si>
  <si>
    <t>I32O32</t>
  </si>
  <si>
    <t>PBD (exactPBDPerc=0.001)</t>
  </si>
  <si>
    <t>I256O256</t>
  </si>
  <si>
    <t>I256O129</t>
  </si>
  <si>
    <t>PBD (exactPBDPerc=0.004)</t>
  </si>
  <si>
    <t>I64O64</t>
  </si>
  <si>
    <t>Mean area saving</t>
  </si>
  <si>
    <t>Mean delay saving</t>
  </si>
  <si>
    <t>Runtime/s</t>
  </si>
  <si>
    <t>\thead{MUSCAT}</t>
  </si>
  <si>
    <t>\thead{\MethodName{}}</t>
  </si>
  <si>
    <t>Mean of the above seven</t>
  </si>
  <si>
    <t>N/A</t>
  </si>
  <si>
    <t>&gt;24h</t>
  </si>
  <si>
    <t>circuit</t>
  </si>
  <si>
    <t>truncBit</t>
  </si>
  <si>
    <t>WCE</t>
  </si>
  <si>
    <t>maxSE</t>
  </si>
  <si>
    <t>truncation</t>
  </si>
  <si>
    <t>mecals</t>
  </si>
  <si>
    <t>area</t>
  </si>
  <si>
    <t>delay</t>
  </si>
  <si>
    <t>nPO</t>
  </si>
  <si>
    <t>amap -Q 0.01</t>
  </si>
  <si>
    <t>amap -Q 0.2</t>
  </si>
</sst>
</file>

<file path=xl/styles.xml><?xml version="1.0" encoding="utf-8"?>
<styleSheet xmlns="http://schemas.openxmlformats.org/spreadsheetml/2006/main">
  <numFmts count="9">
    <numFmt numFmtId="176" formatCode="0.00000%"/>
    <numFmt numFmtId="177" formatCode="0.0_ "/>
    <numFmt numFmtId="178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9" formatCode="0.00_ "/>
    <numFmt numFmtId="44" formatCode="_ &quot;￥&quot;* #,##0.00_ ;_ &quot;￥&quot;* \-#,##0.00_ ;_ &quot;￥&quot;* &quot;-&quot;??_ ;_ @_ "/>
    <numFmt numFmtId="180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4" borderId="1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13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1" borderId="15" applyNumberFormat="0" applyAlignment="0" applyProtection="0">
      <alignment vertical="center"/>
    </xf>
    <xf numFmtId="0" fontId="13" fillId="13" borderId="14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9" applyNumberFormat="1" applyFill="1" applyAlignment="1">
      <alignment horizontal="left" vertical="center"/>
    </xf>
    <xf numFmtId="178" fontId="0" fillId="2" borderId="0" xfId="9" applyNumberFormat="1" applyFill="1" applyAlignment="1">
      <alignment horizontal="left" vertical="center"/>
    </xf>
    <xf numFmtId="178" fontId="0" fillId="0" borderId="0" xfId="9" applyNumberFormat="1" applyFill="1">
      <alignment vertical="center"/>
    </xf>
    <xf numFmtId="178" fontId="0" fillId="2" borderId="0" xfId="9" applyNumberFormat="1" applyFill="1">
      <alignment vertical="center"/>
    </xf>
    <xf numFmtId="0" fontId="0" fillId="0" borderId="0" xfId="0" applyBorder="1" applyAlignment="1">
      <alignment horizontal="center" vertical="center"/>
    </xf>
    <xf numFmtId="178" fontId="0" fillId="0" borderId="0" xfId="9" applyNumberFormat="1" applyBorder="1" applyAlignment="1">
      <alignment horizontal="center" vertical="center"/>
    </xf>
    <xf numFmtId="178" fontId="1" fillId="0" borderId="0" xfId="9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1" fontId="0" fillId="0" borderId="0" xfId="9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7" xfId="9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0" fontId="0" fillId="0" borderId="0" xfId="9" applyNumberFormat="1" applyFill="1" applyBorder="1" applyAlignment="1">
      <alignment horizontal="center" vertical="center"/>
    </xf>
    <xf numFmtId="10" fontId="0" fillId="0" borderId="7" xfId="9" applyNumberFormat="1" applyFill="1" applyBorder="1" applyAlignment="1">
      <alignment horizontal="center" vertical="center"/>
    </xf>
    <xf numFmtId="10" fontId="0" fillId="0" borderId="0" xfId="9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9" applyNumberFormat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80" fontId="2" fillId="0" borderId="8" xfId="0" applyNumberFormat="1" applyFon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2" fillId="0" borderId="7" xfId="9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45" zoomScaleNormal="145" workbookViewId="0">
      <selection activeCell="D2" sqref="D2"/>
    </sheetView>
  </sheetViews>
  <sheetFormatPr defaultColWidth="9" defaultRowHeight="15" outlineLevelCol="4"/>
  <cols>
    <col min="1" max="1" width="10.625" customWidth="1"/>
    <col min="2" max="2" width="8.125" customWidth="1"/>
    <col min="3" max="3" width="6.5" customWidth="1"/>
    <col min="4" max="4" width="16.25" customWidth="1"/>
    <col min="5" max="5" width="8.75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>
      <c r="A2" s="9" t="s">
        <v>5</v>
      </c>
      <c r="B2" s="57" t="s">
        <v>6</v>
      </c>
      <c r="C2" s="9">
        <v>80</v>
      </c>
      <c r="D2" s="35">
        <v>87.25</v>
      </c>
      <c r="E2" s="35">
        <v>416.28</v>
      </c>
    </row>
    <row r="3" spans="1:5">
      <c r="A3" s="9" t="s">
        <v>7</v>
      </c>
      <c r="B3" s="57" t="s">
        <v>8</v>
      </c>
      <c r="C3" s="9">
        <v>41</v>
      </c>
      <c r="D3" s="35">
        <v>42.03</v>
      </c>
      <c r="E3" s="35">
        <v>359.94</v>
      </c>
    </row>
    <row r="4" spans="1:5">
      <c r="A4" s="9" t="s">
        <v>9</v>
      </c>
      <c r="B4" s="57" t="s">
        <v>10</v>
      </c>
      <c r="C4" s="9">
        <v>190</v>
      </c>
      <c r="D4" s="35">
        <v>184.6</v>
      </c>
      <c r="E4" s="35">
        <v>1843.34</v>
      </c>
    </row>
    <row r="5" spans="1:5">
      <c r="A5" s="14" t="s">
        <v>11</v>
      </c>
      <c r="B5" s="14" t="s">
        <v>12</v>
      </c>
      <c r="C5" s="14">
        <v>907</v>
      </c>
      <c r="D5" s="58">
        <v>933.39</v>
      </c>
      <c r="E5" s="58">
        <v>960.23</v>
      </c>
    </row>
    <row r="6" spans="1:5">
      <c r="A6" s="9" t="s">
        <v>13</v>
      </c>
      <c r="B6" s="57" t="s">
        <v>14</v>
      </c>
      <c r="C6" s="9">
        <v>1047</v>
      </c>
      <c r="D6" s="35">
        <v>1052.3</v>
      </c>
      <c r="E6" s="35">
        <v>1526.81</v>
      </c>
    </row>
    <row r="7" spans="1:5">
      <c r="A7" s="9" t="s">
        <v>15</v>
      </c>
      <c r="B7" s="57" t="s">
        <v>16</v>
      </c>
      <c r="C7" s="9">
        <v>187</v>
      </c>
      <c r="D7" s="35">
        <v>170.51</v>
      </c>
      <c r="E7" s="35">
        <v>1008.15</v>
      </c>
    </row>
    <row r="8" spans="1:5">
      <c r="A8" s="9" t="s">
        <v>17</v>
      </c>
      <c r="B8" s="57" t="s">
        <v>18</v>
      </c>
      <c r="C8" s="9">
        <v>91</v>
      </c>
      <c r="D8" s="35">
        <v>92.83</v>
      </c>
      <c r="E8" s="35">
        <v>595.88</v>
      </c>
    </row>
    <row r="9" spans="1:5">
      <c r="A9" s="9" t="s">
        <v>19</v>
      </c>
      <c r="B9" s="57" t="s">
        <v>20</v>
      </c>
      <c r="C9" s="9">
        <v>422</v>
      </c>
      <c r="D9" s="35">
        <v>435.44</v>
      </c>
      <c r="E9" s="35">
        <v>1255.23</v>
      </c>
    </row>
    <row r="10" spans="1:5">
      <c r="A10" s="9" t="s">
        <v>21</v>
      </c>
      <c r="B10" s="57" t="s">
        <v>22</v>
      </c>
      <c r="C10" s="9">
        <v>1528</v>
      </c>
      <c r="D10" s="35">
        <v>1418.84</v>
      </c>
      <c r="E10" s="35">
        <v>1981.54</v>
      </c>
    </row>
    <row r="11" spans="1:5">
      <c r="A11" s="14" t="s">
        <v>23</v>
      </c>
      <c r="B11" s="14" t="s">
        <v>24</v>
      </c>
      <c r="C11" s="14">
        <v>5819</v>
      </c>
      <c r="D11" s="58">
        <v>5723.26</v>
      </c>
      <c r="E11" s="58">
        <v>1873.45</v>
      </c>
    </row>
    <row r="12" spans="4:5">
      <c r="D12" s="59"/>
      <c r="E12" s="59"/>
    </row>
    <row r="13" spans="1:5">
      <c r="A13" s="14" t="s">
        <v>25</v>
      </c>
      <c r="B13" s="14" t="s">
        <v>26</v>
      </c>
      <c r="C13" s="14">
        <v>6283</v>
      </c>
      <c r="D13" s="58">
        <v>5887.64</v>
      </c>
      <c r="E13" s="58">
        <v>2574.94</v>
      </c>
    </row>
  </sheetData>
  <sortState ref="A2:E11">
    <sortCondition ref="A2:A11"/>
    <sortCondition ref="D2:D1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5"/>
  <sheetViews>
    <sheetView zoomScale="85" zoomScaleNormal="85" topLeftCell="A145" workbookViewId="0">
      <pane xSplit="3" topLeftCell="D1" activePane="topRight" state="frozen"/>
      <selection/>
      <selection pane="topRight" activeCell="I168" sqref="I168:M168"/>
    </sheetView>
  </sheetViews>
  <sheetFormatPr defaultColWidth="9" defaultRowHeight="15"/>
  <cols>
    <col min="1" max="1" width="10.625" style="9" customWidth="1"/>
    <col min="2" max="2" width="8.5" style="14" customWidth="1"/>
    <col min="3" max="3" width="8.875" style="15" customWidth="1"/>
    <col min="4" max="4" width="8.375" style="14" customWidth="1"/>
    <col min="5" max="5" width="8.75" style="14" customWidth="1"/>
    <col min="6" max="7" width="7.375" style="14" customWidth="1"/>
    <col min="8" max="8" width="9.375" style="14" customWidth="1"/>
    <col min="9" max="9" width="8.375" style="14" customWidth="1"/>
    <col min="10" max="10" width="8.75" style="14" customWidth="1"/>
    <col min="11" max="11" width="12.625" style="14" customWidth="1"/>
    <col min="12" max="12" width="9" style="14" customWidth="1"/>
    <col min="13" max="13" width="8.375" style="14" customWidth="1"/>
    <col min="14" max="14" width="9.375" style="14" customWidth="1"/>
    <col min="15" max="15" width="12.625" style="14"/>
    <col min="16" max="16" width="9.375" style="14"/>
    <col min="17" max="16384" width="9" style="14"/>
  </cols>
  <sheetData>
    <row r="1" spans="1:3">
      <c r="A1" s="9" t="s">
        <v>27</v>
      </c>
      <c r="C1" s="14"/>
    </row>
    <row r="2" spans="1:13">
      <c r="A2" s="16" t="s">
        <v>28</v>
      </c>
      <c r="B2" s="17"/>
      <c r="C2" s="18"/>
      <c r="D2" s="16" t="s">
        <v>29</v>
      </c>
      <c r="E2" s="17"/>
      <c r="F2" s="17"/>
      <c r="G2" s="17"/>
      <c r="H2" s="17"/>
      <c r="I2" s="16" t="s">
        <v>30</v>
      </c>
      <c r="J2" s="17"/>
      <c r="K2" s="17"/>
      <c r="L2" s="17"/>
      <c r="M2" s="37"/>
    </row>
    <row r="3" spans="1:13">
      <c r="A3" s="19" t="s">
        <v>31</v>
      </c>
      <c r="B3" s="9" t="s">
        <v>32</v>
      </c>
      <c r="C3" s="20" t="s">
        <v>33</v>
      </c>
      <c r="D3" s="19" t="s">
        <v>34</v>
      </c>
      <c r="E3" s="9" t="s">
        <v>4</v>
      </c>
      <c r="F3" s="9" t="s">
        <v>35</v>
      </c>
      <c r="G3" s="9" t="s">
        <v>36</v>
      </c>
      <c r="H3" s="9" t="s">
        <v>37</v>
      </c>
      <c r="I3" s="19" t="s">
        <v>34</v>
      </c>
      <c r="J3" s="9" t="s">
        <v>4</v>
      </c>
      <c r="K3" s="9" t="s">
        <v>35</v>
      </c>
      <c r="L3" s="9" t="s">
        <v>36</v>
      </c>
      <c r="M3" s="38" t="s">
        <v>37</v>
      </c>
    </row>
    <row r="4" spans="1:13">
      <c r="A4" s="19" t="s">
        <v>38</v>
      </c>
      <c r="B4" s="9"/>
      <c r="C4" s="20">
        <v>0</v>
      </c>
      <c r="D4" s="19">
        <v>184.6</v>
      </c>
      <c r="E4" s="9">
        <v>1843.34</v>
      </c>
      <c r="F4" s="9"/>
      <c r="G4" s="9"/>
      <c r="H4" s="9"/>
      <c r="I4" s="19"/>
      <c r="J4" s="9"/>
      <c r="K4" s="9"/>
      <c r="L4" s="9"/>
      <c r="M4" s="38"/>
    </row>
    <row r="5" spans="1:13">
      <c r="A5" s="19"/>
      <c r="B5" s="21">
        <v>8.86074e-9</v>
      </c>
      <c r="C5" s="20">
        <f>(2^33-1)*B5</f>
        <v>76.1131770278573</v>
      </c>
      <c r="D5" s="22">
        <v>155.34</v>
      </c>
      <c r="E5" s="9">
        <v>1551.23</v>
      </c>
      <c r="F5" s="30">
        <f>1-D5/184.6</f>
        <v>0.158504875406284</v>
      </c>
      <c r="G5" s="30">
        <f>1-E5/1843.34</f>
        <v>0.158467781310013</v>
      </c>
      <c r="H5" s="31">
        <v>31.55</v>
      </c>
      <c r="I5" s="19">
        <v>119.17</v>
      </c>
      <c r="J5" s="14">
        <v>1648.56</v>
      </c>
      <c r="K5" s="30">
        <f>1-I5/184.6</f>
        <v>0.354442036836403</v>
      </c>
      <c r="L5" s="30">
        <f>1-J5/1843.34</f>
        <v>0.105666887280697</v>
      </c>
      <c r="M5" s="38">
        <v>434.797</v>
      </c>
    </row>
    <row r="6" spans="1:13">
      <c r="A6" s="19"/>
      <c r="B6" s="21">
        <v>6.89795217e-8</v>
      </c>
      <c r="C6" s="20">
        <f>(2^33-1)*B6</f>
        <v>592.529579521465</v>
      </c>
      <c r="D6" s="22">
        <v>130.07</v>
      </c>
      <c r="E6" s="9">
        <v>1021.47</v>
      </c>
      <c r="F6" s="30">
        <f t="shared" ref="F6:F17" si="0">1-D6/184.6</f>
        <v>0.295395449620802</v>
      </c>
      <c r="G6" s="30">
        <f t="shared" ref="G6:G17" si="1">1-E6/1843.34</f>
        <v>0.445859146983194</v>
      </c>
      <c r="H6" s="31">
        <v>30.7</v>
      </c>
      <c r="I6" s="19">
        <v>102.68</v>
      </c>
      <c r="J6" s="14">
        <v>1444.89</v>
      </c>
      <c r="K6" s="30">
        <f t="shared" ref="K6:K17" si="2">1-I6/184.6</f>
        <v>0.443770314192849</v>
      </c>
      <c r="L6" s="30">
        <f t="shared" ref="L6:L17" si="3">1-J6/1843.34</f>
        <v>0.216156541929324</v>
      </c>
      <c r="M6" s="38">
        <v>612.658</v>
      </c>
    </row>
    <row r="7" spans="1:13">
      <c r="A7" s="19"/>
      <c r="B7" s="21">
        <v>1.29496739e-7</v>
      </c>
      <c r="C7" s="20">
        <f t="shared" ref="C7:C17" si="4">(2^33-1)*B7</f>
        <v>1112.3685177578</v>
      </c>
      <c r="D7" s="22">
        <v>111.99</v>
      </c>
      <c r="E7" s="9">
        <v>1021.47</v>
      </c>
      <c r="F7" s="30">
        <f t="shared" si="0"/>
        <v>0.393336944745395</v>
      </c>
      <c r="G7" s="30">
        <f t="shared" si="1"/>
        <v>0.445859146983194</v>
      </c>
      <c r="H7" s="31">
        <v>28.27</v>
      </c>
      <c r="I7" s="19">
        <v>102.14</v>
      </c>
      <c r="J7" s="14">
        <v>1389.67</v>
      </c>
      <c r="K7" s="30">
        <f t="shared" si="2"/>
        <v>0.446695557963164</v>
      </c>
      <c r="L7" s="30">
        <f t="shared" si="3"/>
        <v>0.246113033949244</v>
      </c>
      <c r="M7" s="38">
        <v>563.785</v>
      </c>
    </row>
    <row r="8" spans="1:13">
      <c r="A8" s="19"/>
      <c r="B8" s="21">
        <v>1.92077043e-7</v>
      </c>
      <c r="C8" s="20">
        <f t="shared" si="4"/>
        <v>1649.92923580269</v>
      </c>
      <c r="D8" s="22">
        <v>109.33</v>
      </c>
      <c r="E8" s="9">
        <v>970.67</v>
      </c>
      <c r="F8" s="30">
        <f t="shared" si="0"/>
        <v>0.407746478873239</v>
      </c>
      <c r="G8" s="30">
        <f t="shared" si="1"/>
        <v>0.473417817657079</v>
      </c>
      <c r="H8" s="31">
        <v>31.77</v>
      </c>
      <c r="I8" s="19">
        <v>97.36</v>
      </c>
      <c r="J8" s="14">
        <v>1336.17</v>
      </c>
      <c r="K8" s="30">
        <f t="shared" si="2"/>
        <v>0.472589382448537</v>
      </c>
      <c r="L8" s="30">
        <f t="shared" si="3"/>
        <v>0.275136437119576</v>
      </c>
      <c r="M8" s="38">
        <v>643.165</v>
      </c>
    </row>
    <row r="9" spans="1:13">
      <c r="A9" s="19"/>
      <c r="B9" s="21">
        <v>2.51906565e-7</v>
      </c>
      <c r="C9" s="20">
        <f t="shared" si="4"/>
        <v>2163.86091639349</v>
      </c>
      <c r="D9" s="22">
        <v>106.13</v>
      </c>
      <c r="E9" s="9">
        <v>970.67</v>
      </c>
      <c r="F9" s="30">
        <f t="shared" si="0"/>
        <v>0.425081256771398</v>
      </c>
      <c r="G9" s="30">
        <f t="shared" si="1"/>
        <v>0.473417817657079</v>
      </c>
      <c r="H9" s="31">
        <v>28.2</v>
      </c>
      <c r="I9" s="19">
        <v>97.62</v>
      </c>
      <c r="J9" s="14">
        <v>1327.19</v>
      </c>
      <c r="K9" s="30">
        <f t="shared" si="2"/>
        <v>0.471180931744312</v>
      </c>
      <c r="L9" s="30">
        <f t="shared" si="3"/>
        <v>0.280008028904055</v>
      </c>
      <c r="M9" s="38">
        <v>679.579</v>
      </c>
    </row>
    <row r="10" spans="1:13">
      <c r="A10" s="19"/>
      <c r="B10" s="21">
        <v>3.12423783e-7</v>
      </c>
      <c r="C10" s="20">
        <f t="shared" si="4"/>
        <v>2683.69986064278</v>
      </c>
      <c r="D10" s="22">
        <v>106.13</v>
      </c>
      <c r="E10" s="9">
        <v>970.67</v>
      </c>
      <c r="F10" s="30">
        <f t="shared" si="0"/>
        <v>0.425081256771398</v>
      </c>
      <c r="G10" s="30">
        <f t="shared" si="1"/>
        <v>0.473417817657079</v>
      </c>
      <c r="H10" s="31">
        <v>28.49</v>
      </c>
      <c r="I10" s="19">
        <v>97.62</v>
      </c>
      <c r="J10" s="14">
        <v>1327.19</v>
      </c>
      <c r="K10" s="30">
        <f t="shared" si="2"/>
        <v>0.471180931744312</v>
      </c>
      <c r="L10" s="30">
        <f t="shared" si="3"/>
        <v>0.280008028904055</v>
      </c>
      <c r="M10" s="38">
        <v>650.071</v>
      </c>
    </row>
    <row r="11" spans="1:13">
      <c r="A11" s="19"/>
      <c r="B11" s="21">
        <v>3.75004087e-7</v>
      </c>
      <c r="C11" s="20">
        <f t="shared" si="4"/>
        <v>3221.26057868767</v>
      </c>
      <c r="D11" s="22">
        <v>104.54</v>
      </c>
      <c r="E11" s="9">
        <v>970.67</v>
      </c>
      <c r="F11" s="30">
        <f t="shared" si="0"/>
        <v>0.433694474539545</v>
      </c>
      <c r="G11" s="30">
        <f t="shared" si="1"/>
        <v>0.473417817657079</v>
      </c>
      <c r="H11" s="31">
        <v>29.19</v>
      </c>
      <c r="I11" s="19">
        <v>92.83</v>
      </c>
      <c r="J11" s="14">
        <v>1273.69</v>
      </c>
      <c r="K11" s="30">
        <f t="shared" si="2"/>
        <v>0.497128927410618</v>
      </c>
      <c r="L11" s="30">
        <f t="shared" si="3"/>
        <v>0.309031432074387</v>
      </c>
      <c r="M11" s="38">
        <v>610.986</v>
      </c>
    </row>
    <row r="12" spans="1:13">
      <c r="A12" s="19"/>
      <c r="B12" s="21">
        <v>4.42398261e-7</v>
      </c>
      <c r="C12" s="20">
        <f t="shared" si="4"/>
        <v>3800.17212516215</v>
      </c>
      <c r="D12" s="22">
        <v>103.21</v>
      </c>
      <c r="E12" s="9">
        <v>933.61</v>
      </c>
      <c r="F12" s="30">
        <f t="shared" si="0"/>
        <v>0.440899241603467</v>
      </c>
      <c r="G12" s="30">
        <f t="shared" si="1"/>
        <v>0.493522627404603</v>
      </c>
      <c r="H12" s="31">
        <v>29</v>
      </c>
      <c r="I12" s="19">
        <v>92.83</v>
      </c>
      <c r="J12" s="14">
        <v>1273.69</v>
      </c>
      <c r="K12" s="30">
        <f t="shared" si="2"/>
        <v>0.497128927410618</v>
      </c>
      <c r="L12" s="30">
        <f t="shared" si="3"/>
        <v>0.309031432074387</v>
      </c>
      <c r="M12" s="38">
        <v>616.839</v>
      </c>
    </row>
    <row r="13" spans="1:13">
      <c r="A13" s="19"/>
      <c r="B13" s="21">
        <v>4.96726217e-7</v>
      </c>
      <c r="C13" s="20">
        <f t="shared" si="4"/>
        <v>4266.84571366487</v>
      </c>
      <c r="D13" s="22">
        <v>102.14</v>
      </c>
      <c r="E13" s="9">
        <v>933.61</v>
      </c>
      <c r="F13" s="30">
        <f t="shared" si="0"/>
        <v>0.446695557963164</v>
      </c>
      <c r="G13" s="30">
        <f t="shared" si="1"/>
        <v>0.493522627404603</v>
      </c>
      <c r="H13" s="31">
        <v>28.82</v>
      </c>
      <c r="I13" s="19">
        <v>92.04</v>
      </c>
      <c r="J13" s="14">
        <v>1273.69</v>
      </c>
      <c r="K13" s="30">
        <f t="shared" si="2"/>
        <v>0.501408450704225</v>
      </c>
      <c r="L13" s="30">
        <f t="shared" si="3"/>
        <v>0.309031432074387</v>
      </c>
      <c r="M13" s="38">
        <v>661.992</v>
      </c>
    </row>
    <row r="14" spans="1:13">
      <c r="A14" s="19"/>
      <c r="B14" s="21">
        <v>5.5793113e-7</v>
      </c>
      <c r="C14" s="20">
        <f t="shared" si="4"/>
        <v>4792.59191298272</v>
      </c>
      <c r="D14" s="22">
        <v>102.14</v>
      </c>
      <c r="E14" s="9">
        <v>933.61</v>
      </c>
      <c r="F14" s="30">
        <f t="shared" si="0"/>
        <v>0.446695557963164</v>
      </c>
      <c r="G14" s="30">
        <f t="shared" si="1"/>
        <v>0.493522627404603</v>
      </c>
      <c r="H14" s="31">
        <v>27.74</v>
      </c>
      <c r="I14" s="19">
        <v>89.91</v>
      </c>
      <c r="J14" s="14">
        <v>1194.09</v>
      </c>
      <c r="K14" s="30">
        <f t="shared" si="2"/>
        <v>0.512946912242687</v>
      </c>
      <c r="L14" s="30">
        <f t="shared" si="3"/>
        <v>0.352213916043703</v>
      </c>
      <c r="M14" s="38">
        <v>591.305</v>
      </c>
    </row>
    <row r="15" spans="1:13">
      <c r="A15" s="19"/>
      <c r="B15" s="21">
        <v>6.34265348e-7</v>
      </c>
      <c r="C15" s="20">
        <f t="shared" si="4"/>
        <v>5448.29785265785</v>
      </c>
      <c r="D15" s="22">
        <v>102.14</v>
      </c>
      <c r="E15" s="9">
        <v>933.61</v>
      </c>
      <c r="F15" s="30">
        <f t="shared" si="0"/>
        <v>0.446695557963164</v>
      </c>
      <c r="G15" s="30">
        <f t="shared" si="1"/>
        <v>0.493522627404603</v>
      </c>
      <c r="H15" s="31">
        <v>27.46</v>
      </c>
      <c r="I15" s="19">
        <v>89.91</v>
      </c>
      <c r="J15" s="14">
        <v>1194.09</v>
      </c>
      <c r="K15" s="30">
        <f t="shared" si="2"/>
        <v>0.512946912242687</v>
      </c>
      <c r="L15" s="30">
        <f t="shared" si="3"/>
        <v>0.352213916043703</v>
      </c>
      <c r="M15" s="38">
        <v>570.956</v>
      </c>
    </row>
    <row r="16" spans="1:13">
      <c r="A16" s="19"/>
      <c r="B16" s="21">
        <v>6.95470261e-7</v>
      </c>
      <c r="C16" s="20">
        <f t="shared" si="4"/>
        <v>5974.0440519757</v>
      </c>
      <c r="D16" s="22">
        <v>100.55</v>
      </c>
      <c r="E16" s="9">
        <v>882.81</v>
      </c>
      <c r="F16" s="30">
        <f t="shared" si="0"/>
        <v>0.455308775731311</v>
      </c>
      <c r="G16" s="30">
        <f t="shared" si="1"/>
        <v>0.521081298078488</v>
      </c>
      <c r="H16" s="31">
        <v>29.25</v>
      </c>
      <c r="I16" s="19">
        <v>93.1</v>
      </c>
      <c r="J16" s="14">
        <v>1264.71</v>
      </c>
      <c r="K16" s="30">
        <f t="shared" si="2"/>
        <v>0.49566630552546</v>
      </c>
      <c r="L16" s="30">
        <f t="shared" si="3"/>
        <v>0.313903023858865</v>
      </c>
      <c r="M16" s="38">
        <v>645.814</v>
      </c>
    </row>
    <row r="17" spans="1:13">
      <c r="A17" s="19"/>
      <c r="B17" s="21">
        <v>7.55987478e-7</v>
      </c>
      <c r="C17" s="20">
        <f t="shared" si="4"/>
        <v>6493.88298763505</v>
      </c>
      <c r="D17" s="22">
        <v>99.48</v>
      </c>
      <c r="E17" s="9">
        <v>882.81</v>
      </c>
      <c r="F17" s="30">
        <f t="shared" si="0"/>
        <v>0.461105092091008</v>
      </c>
      <c r="G17" s="30">
        <f t="shared" si="1"/>
        <v>0.521081298078488</v>
      </c>
      <c r="H17" s="31">
        <v>29.16</v>
      </c>
      <c r="I17" s="19">
        <v>88.31</v>
      </c>
      <c r="J17" s="14">
        <v>1211.22</v>
      </c>
      <c r="K17" s="30">
        <f t="shared" si="2"/>
        <v>0.521614301191766</v>
      </c>
      <c r="L17" s="30">
        <f t="shared" si="3"/>
        <v>0.342921002094025</v>
      </c>
      <c r="M17" s="38">
        <v>664.228</v>
      </c>
    </row>
    <row r="18" spans="1:13">
      <c r="A18" s="23"/>
      <c r="B18" s="24"/>
      <c r="C18" s="25"/>
      <c r="D18" s="26"/>
      <c r="E18" s="32"/>
      <c r="F18" s="33">
        <f t="shared" ref="F18:M18" si="5">AVERAGE(F5:F17)</f>
        <v>0.402787732311026</v>
      </c>
      <c r="G18" s="33">
        <f t="shared" si="5"/>
        <v>0.458470034744623</v>
      </c>
      <c r="H18" s="34">
        <f t="shared" si="5"/>
        <v>29.2</v>
      </c>
      <c r="I18" s="23"/>
      <c r="J18" s="32"/>
      <c r="K18" s="33">
        <f t="shared" si="5"/>
        <v>0.476823068589049</v>
      </c>
      <c r="L18" s="33">
        <f t="shared" si="5"/>
        <v>0.283956547103877</v>
      </c>
      <c r="M18" s="39">
        <f t="shared" si="5"/>
        <v>611.244230769231</v>
      </c>
    </row>
    <row r="19" spans="1:13">
      <c r="A19" s="16" t="s">
        <v>28</v>
      </c>
      <c r="B19" s="17"/>
      <c r="C19" s="18"/>
      <c r="D19" s="16" t="s">
        <v>39</v>
      </c>
      <c r="E19" s="17"/>
      <c r="F19" s="17"/>
      <c r="G19" s="17"/>
      <c r="H19" s="17"/>
      <c r="I19" s="16" t="s">
        <v>30</v>
      </c>
      <c r="J19" s="17"/>
      <c r="K19" s="17"/>
      <c r="L19" s="17"/>
      <c r="M19" s="37"/>
    </row>
    <row r="20" spans="1:13">
      <c r="A20" s="19" t="s">
        <v>5</v>
      </c>
      <c r="B20" s="9" t="s">
        <v>32</v>
      </c>
      <c r="C20" s="20" t="s">
        <v>33</v>
      </c>
      <c r="D20" s="19" t="s">
        <v>34</v>
      </c>
      <c r="E20" s="9" t="s">
        <v>4</v>
      </c>
      <c r="F20" s="9" t="s">
        <v>35</v>
      </c>
      <c r="G20" s="9" t="s">
        <v>36</v>
      </c>
      <c r="H20" s="9" t="s">
        <v>37</v>
      </c>
      <c r="I20" s="19" t="s">
        <v>34</v>
      </c>
      <c r="J20" s="9" t="s">
        <v>4</v>
      </c>
      <c r="K20" s="9" t="s">
        <v>35</v>
      </c>
      <c r="L20" s="9" t="s">
        <v>36</v>
      </c>
      <c r="M20" s="38" t="s">
        <v>37</v>
      </c>
    </row>
    <row r="21" spans="1:13">
      <c r="A21" s="19" t="s">
        <v>40</v>
      </c>
      <c r="B21" s="27"/>
      <c r="C21" s="20">
        <v>0</v>
      </c>
      <c r="D21" s="19">
        <v>87.25</v>
      </c>
      <c r="E21" s="9">
        <v>416.28</v>
      </c>
      <c r="F21" s="9"/>
      <c r="G21" s="9"/>
      <c r="H21" s="9"/>
      <c r="I21" s="19"/>
      <c r="J21" s="9"/>
      <c r="K21" s="9"/>
      <c r="L21" s="9"/>
      <c r="M21" s="38"/>
    </row>
    <row r="22" spans="1:13">
      <c r="A22" s="19"/>
      <c r="B22" s="28">
        <v>0.003761752</v>
      </c>
      <c r="C22" s="20">
        <f>(2^8-1)*B22</f>
        <v>0.95924676</v>
      </c>
      <c r="D22" s="19">
        <v>71.55</v>
      </c>
      <c r="E22" s="9">
        <v>393.39</v>
      </c>
      <c r="F22" s="30">
        <f>1-D22/87.25</f>
        <v>0.179942693409742</v>
      </c>
      <c r="G22" s="30">
        <f>1-E22/416.28</f>
        <v>0.0549870279619487</v>
      </c>
      <c r="H22" s="35">
        <v>6.07</v>
      </c>
      <c r="I22" s="19">
        <v>56.92</v>
      </c>
      <c r="J22" s="14">
        <v>453.27</v>
      </c>
      <c r="K22" s="30">
        <f>1-I22/87.25</f>
        <v>0.347621776504298</v>
      </c>
      <c r="L22" s="30">
        <f>1-J22/416.28</f>
        <v>-0.0888584606514846</v>
      </c>
      <c r="M22" s="38">
        <v>2.49975</v>
      </c>
    </row>
    <row r="23" spans="1:13">
      <c r="A23" s="19"/>
      <c r="B23" s="28">
        <v>0.015987446</v>
      </c>
      <c r="C23" s="20">
        <f t="shared" ref="C23:C46" si="6">(2^8-1)*B23</f>
        <v>4.07679873</v>
      </c>
      <c r="D23" s="19">
        <v>62.51</v>
      </c>
      <c r="E23" s="9">
        <v>357.96</v>
      </c>
      <c r="F23" s="30">
        <f t="shared" ref="F23:F46" si="7">1-D23/87.25</f>
        <v>0.283553008595989</v>
      </c>
      <c r="G23" s="30">
        <f t="shared" ref="G23:G46" si="8">1-E23/416.28</f>
        <v>0.140098010954165</v>
      </c>
      <c r="H23" s="35">
        <v>53.15</v>
      </c>
      <c r="I23" s="19">
        <v>48.94</v>
      </c>
      <c r="J23" s="14">
        <v>472.03</v>
      </c>
      <c r="K23" s="30">
        <f t="shared" ref="K23:K46" si="9">1-I23/87.25</f>
        <v>0.439083094555874</v>
      </c>
      <c r="L23" s="30">
        <f t="shared" ref="L23:L46" si="10">1-J23/416.28</f>
        <v>-0.133924281733449</v>
      </c>
      <c r="M23" s="38">
        <v>4.307</v>
      </c>
    </row>
    <row r="24" spans="1:13">
      <c r="A24" s="19"/>
      <c r="B24" s="28">
        <v>0.027742921</v>
      </c>
      <c r="C24" s="20">
        <f t="shared" si="6"/>
        <v>7.074444855</v>
      </c>
      <c r="D24" s="19">
        <v>50.54</v>
      </c>
      <c r="E24" s="9">
        <v>323.34</v>
      </c>
      <c r="F24" s="30">
        <f t="shared" si="7"/>
        <v>0.420744985673353</v>
      </c>
      <c r="G24" s="30">
        <f t="shared" si="8"/>
        <v>0.223263188238686</v>
      </c>
      <c r="H24" s="35">
        <v>208.42</v>
      </c>
      <c r="I24" s="19">
        <v>51.34</v>
      </c>
      <c r="J24" s="14">
        <v>411.12</v>
      </c>
      <c r="K24" s="30">
        <f t="shared" si="9"/>
        <v>0.411575931232092</v>
      </c>
      <c r="L24" s="30">
        <f t="shared" si="10"/>
        <v>0.0123955030268088</v>
      </c>
      <c r="M24" s="38">
        <v>3.0978</v>
      </c>
    </row>
    <row r="25" spans="1:13">
      <c r="A25" s="19"/>
      <c r="B25" s="28">
        <v>0.039028177</v>
      </c>
      <c r="C25" s="20">
        <f t="shared" si="6"/>
        <v>9.952185135</v>
      </c>
      <c r="D25" s="19">
        <v>62.24</v>
      </c>
      <c r="E25" s="9">
        <v>342.56</v>
      </c>
      <c r="F25" s="30">
        <f t="shared" si="7"/>
        <v>0.286647564469914</v>
      </c>
      <c r="G25" s="30">
        <f t="shared" si="8"/>
        <v>0.177092341693091</v>
      </c>
      <c r="H25" s="35">
        <v>48.29</v>
      </c>
      <c r="I25" s="19">
        <v>39.1</v>
      </c>
      <c r="J25" s="14">
        <v>304.25</v>
      </c>
      <c r="K25" s="30">
        <f t="shared" si="9"/>
        <v>0.551862464183381</v>
      </c>
      <c r="L25" s="30">
        <f t="shared" si="10"/>
        <v>0.269121744979341</v>
      </c>
      <c r="M25" s="38">
        <v>3.48288</v>
      </c>
    </row>
    <row r="26" spans="1:13">
      <c r="A26" s="19"/>
      <c r="B26" s="28">
        <v>0.051253871</v>
      </c>
      <c r="C26" s="20">
        <f t="shared" si="6"/>
        <v>13.069737105</v>
      </c>
      <c r="D26" s="19">
        <v>58.52</v>
      </c>
      <c r="E26" s="9">
        <v>341.47</v>
      </c>
      <c r="F26" s="30">
        <f t="shared" si="7"/>
        <v>0.329283667621777</v>
      </c>
      <c r="G26" s="30">
        <f t="shared" si="8"/>
        <v>0.179710771596041</v>
      </c>
      <c r="H26" s="35">
        <v>62.15</v>
      </c>
      <c r="I26" s="19">
        <v>37.51</v>
      </c>
      <c r="J26" s="14">
        <v>293.08</v>
      </c>
      <c r="K26" s="30">
        <f t="shared" si="9"/>
        <v>0.570085959885387</v>
      </c>
      <c r="L26" s="30">
        <f t="shared" si="10"/>
        <v>0.295954645911406</v>
      </c>
      <c r="M26" s="38">
        <v>3.34832</v>
      </c>
    </row>
    <row r="27" spans="1:13">
      <c r="A27" s="19"/>
      <c r="B27" s="28">
        <v>0.063009346</v>
      </c>
      <c r="C27" s="20">
        <f t="shared" si="6"/>
        <v>16.06738323</v>
      </c>
      <c r="D27" s="19">
        <v>53.2</v>
      </c>
      <c r="E27" s="9">
        <v>301.73</v>
      </c>
      <c r="F27" s="30">
        <f t="shared" si="7"/>
        <v>0.39025787965616</v>
      </c>
      <c r="G27" s="30">
        <f t="shared" si="8"/>
        <v>0.275175362736619</v>
      </c>
      <c r="H27" s="35">
        <v>138.97</v>
      </c>
      <c r="I27" s="19">
        <v>31.12</v>
      </c>
      <c r="J27" s="14">
        <v>295.72</v>
      </c>
      <c r="K27" s="30">
        <f t="shared" si="9"/>
        <v>0.643323782234957</v>
      </c>
      <c r="L27" s="30">
        <f t="shared" si="10"/>
        <v>0.289612760641876</v>
      </c>
      <c r="M27" s="38">
        <v>3.78569</v>
      </c>
    </row>
    <row r="28" spans="1:13">
      <c r="A28" s="19"/>
      <c r="B28" s="28">
        <v>0.074294602</v>
      </c>
      <c r="C28" s="20">
        <f t="shared" si="6"/>
        <v>18.94512351</v>
      </c>
      <c r="D28" s="19">
        <v>51.07</v>
      </c>
      <c r="E28" s="9">
        <v>310.37</v>
      </c>
      <c r="F28" s="30">
        <f t="shared" si="7"/>
        <v>0.414670487106017</v>
      </c>
      <c r="G28" s="30">
        <f t="shared" si="8"/>
        <v>0.254420101854521</v>
      </c>
      <c r="H28" s="35">
        <v>123.35</v>
      </c>
      <c r="I28" s="19">
        <v>36.18</v>
      </c>
      <c r="J28" s="14">
        <v>286.1</v>
      </c>
      <c r="K28" s="30">
        <f t="shared" si="9"/>
        <v>0.585329512893983</v>
      </c>
      <c r="L28" s="30">
        <f t="shared" si="10"/>
        <v>0.31272220620736</v>
      </c>
      <c r="M28" s="38">
        <v>3.50899</v>
      </c>
    </row>
    <row r="29" spans="1:13">
      <c r="A29" s="19"/>
      <c r="B29" s="28">
        <v>0.086520296</v>
      </c>
      <c r="C29" s="20">
        <f t="shared" si="6"/>
        <v>22.06267548</v>
      </c>
      <c r="D29" s="19">
        <v>54.26</v>
      </c>
      <c r="E29" s="9">
        <v>318.18</v>
      </c>
      <c r="F29" s="30">
        <f t="shared" si="7"/>
        <v>0.37810888252149</v>
      </c>
      <c r="G29" s="30">
        <f t="shared" si="8"/>
        <v>0.235658691265494</v>
      </c>
      <c r="H29" s="35">
        <v>49.99</v>
      </c>
      <c r="I29" s="19">
        <v>36.18</v>
      </c>
      <c r="J29" s="14">
        <v>286.1</v>
      </c>
      <c r="K29" s="30">
        <f t="shared" si="9"/>
        <v>0.585329512893983</v>
      </c>
      <c r="L29" s="30">
        <f t="shared" si="10"/>
        <v>0.31272220620736</v>
      </c>
      <c r="M29" s="38">
        <v>3.58848</v>
      </c>
    </row>
    <row r="30" spans="1:13">
      <c r="A30" s="19"/>
      <c r="B30" s="28">
        <v>0.098275771</v>
      </c>
      <c r="C30" s="20">
        <f t="shared" si="6"/>
        <v>25.060321605</v>
      </c>
      <c r="D30" s="19">
        <v>54.26</v>
      </c>
      <c r="E30" s="9">
        <v>334.17</v>
      </c>
      <c r="F30" s="30">
        <f t="shared" si="7"/>
        <v>0.37810888252149</v>
      </c>
      <c r="G30" s="30">
        <f t="shared" si="8"/>
        <v>0.197247045257999</v>
      </c>
      <c r="H30" s="35">
        <v>37.26</v>
      </c>
      <c r="I30" s="19">
        <v>30.06</v>
      </c>
      <c r="J30" s="14">
        <v>240.1</v>
      </c>
      <c r="K30" s="30">
        <f t="shared" si="9"/>
        <v>0.655472779369628</v>
      </c>
      <c r="L30" s="30">
        <f t="shared" si="10"/>
        <v>0.423224752570385</v>
      </c>
      <c r="M30" s="38">
        <v>3.68461</v>
      </c>
    </row>
    <row r="31" spans="1:13">
      <c r="A31" s="19"/>
      <c r="B31" s="28">
        <v>0.110031246</v>
      </c>
      <c r="C31" s="20">
        <f t="shared" si="6"/>
        <v>28.05796773</v>
      </c>
      <c r="D31" s="19">
        <v>47.61</v>
      </c>
      <c r="E31" s="9">
        <v>296.73</v>
      </c>
      <c r="F31" s="30">
        <f t="shared" si="7"/>
        <v>0.45432664756447</v>
      </c>
      <c r="G31" s="30">
        <f t="shared" si="8"/>
        <v>0.287186509080427</v>
      </c>
      <c r="H31" s="35">
        <v>54.84</v>
      </c>
      <c r="I31" s="19">
        <v>30.06</v>
      </c>
      <c r="J31" s="14">
        <v>240.1</v>
      </c>
      <c r="K31" s="30">
        <f t="shared" si="9"/>
        <v>0.655472779369628</v>
      </c>
      <c r="L31" s="30">
        <f t="shared" si="10"/>
        <v>0.423224752570385</v>
      </c>
      <c r="M31" s="38">
        <v>3.50825</v>
      </c>
    </row>
    <row r="32" spans="1:13">
      <c r="A32" s="19"/>
      <c r="B32" s="28">
        <v>0.121786721</v>
      </c>
      <c r="C32" s="20">
        <f t="shared" si="6"/>
        <v>31.055613855</v>
      </c>
      <c r="D32" s="19">
        <v>41.76</v>
      </c>
      <c r="E32" s="9">
        <v>320.71</v>
      </c>
      <c r="F32" s="30">
        <f t="shared" si="7"/>
        <v>0.521375358166189</v>
      </c>
      <c r="G32" s="30">
        <f t="shared" si="8"/>
        <v>0.229581051215528</v>
      </c>
      <c r="H32" s="35">
        <v>71.31</v>
      </c>
      <c r="I32" s="19">
        <v>29.53</v>
      </c>
      <c r="J32" s="14">
        <v>298.23</v>
      </c>
      <c r="K32" s="30">
        <f t="shared" si="9"/>
        <v>0.661547277936963</v>
      </c>
      <c r="L32" s="30">
        <f t="shared" si="10"/>
        <v>0.283583165177284</v>
      </c>
      <c r="M32" s="38">
        <v>2.32009</v>
      </c>
    </row>
    <row r="33" spans="1:13">
      <c r="A33" s="19"/>
      <c r="B33" s="28">
        <v>0.133542196</v>
      </c>
      <c r="C33" s="20">
        <f t="shared" si="6"/>
        <v>34.05325998</v>
      </c>
      <c r="D33" s="19">
        <v>48.15</v>
      </c>
      <c r="E33" s="9">
        <v>296.86</v>
      </c>
      <c r="F33" s="30">
        <f t="shared" si="7"/>
        <v>0.448137535816619</v>
      </c>
      <c r="G33" s="30">
        <f t="shared" si="8"/>
        <v>0.286874219275488</v>
      </c>
      <c r="H33" s="35">
        <v>47.18</v>
      </c>
      <c r="I33" s="19">
        <v>25</v>
      </c>
      <c r="J33" s="14">
        <v>196.96</v>
      </c>
      <c r="K33" s="30">
        <f t="shared" si="9"/>
        <v>0.713467048710602</v>
      </c>
      <c r="L33" s="30">
        <f t="shared" si="10"/>
        <v>0.526856923224753</v>
      </c>
      <c r="M33" s="38">
        <v>3.2176</v>
      </c>
    </row>
    <row r="34" spans="1:13">
      <c r="A34" s="19"/>
      <c r="B34" s="28">
        <v>0.145297671</v>
      </c>
      <c r="C34" s="20">
        <f t="shared" si="6"/>
        <v>37.050906105</v>
      </c>
      <c r="D34" s="19">
        <v>48.68</v>
      </c>
      <c r="E34" s="9">
        <v>285.07</v>
      </c>
      <c r="F34" s="30">
        <f t="shared" si="7"/>
        <v>0.442063037249284</v>
      </c>
      <c r="G34" s="30">
        <f t="shared" si="8"/>
        <v>0.315196502354185</v>
      </c>
      <c r="H34" s="35">
        <v>53.96</v>
      </c>
      <c r="I34" s="19">
        <v>25</v>
      </c>
      <c r="J34" s="14">
        <v>196.96</v>
      </c>
      <c r="K34" s="30">
        <f t="shared" si="9"/>
        <v>0.713467048710602</v>
      </c>
      <c r="L34" s="30">
        <f t="shared" si="10"/>
        <v>0.526856923224753</v>
      </c>
      <c r="M34" s="38">
        <v>3.66825</v>
      </c>
    </row>
    <row r="35" spans="1:13">
      <c r="A35" s="19"/>
      <c r="B35" s="28">
        <v>0.157053146</v>
      </c>
      <c r="C35" s="20">
        <f t="shared" si="6"/>
        <v>40.04855223</v>
      </c>
      <c r="D35" s="19">
        <v>39.37</v>
      </c>
      <c r="E35" s="9">
        <v>326.68</v>
      </c>
      <c r="F35" s="30">
        <f t="shared" si="7"/>
        <v>0.548767908309456</v>
      </c>
      <c r="G35" s="30">
        <f t="shared" si="8"/>
        <v>0.215239742481022</v>
      </c>
      <c r="H35" s="35">
        <v>61.25</v>
      </c>
      <c r="I35" s="19">
        <v>25</v>
      </c>
      <c r="J35" s="14">
        <v>196.96</v>
      </c>
      <c r="K35" s="30">
        <f t="shared" si="9"/>
        <v>0.713467048710602</v>
      </c>
      <c r="L35" s="30">
        <f t="shared" si="10"/>
        <v>0.526856923224753</v>
      </c>
      <c r="M35" s="38">
        <v>2.69457</v>
      </c>
    </row>
    <row r="36" spans="1:13">
      <c r="A36" s="19"/>
      <c r="B36" s="28">
        <v>0.168808621</v>
      </c>
      <c r="C36" s="20">
        <f t="shared" si="6"/>
        <v>43.046198355</v>
      </c>
      <c r="D36" s="19">
        <v>45.75</v>
      </c>
      <c r="E36" s="9">
        <v>343.69</v>
      </c>
      <c r="F36" s="30">
        <f t="shared" si="7"/>
        <v>0.475644699140401</v>
      </c>
      <c r="G36" s="30">
        <f t="shared" si="8"/>
        <v>0.174377822619391</v>
      </c>
      <c r="H36" s="35">
        <v>56.82</v>
      </c>
      <c r="I36" s="19">
        <v>25</v>
      </c>
      <c r="J36" s="14">
        <v>196.96</v>
      </c>
      <c r="K36" s="30">
        <f t="shared" si="9"/>
        <v>0.713467048710602</v>
      </c>
      <c r="L36" s="30">
        <f t="shared" si="10"/>
        <v>0.526856923224753</v>
      </c>
      <c r="M36" s="38">
        <v>3.47356</v>
      </c>
    </row>
    <row r="37" spans="1:13">
      <c r="A37" s="19"/>
      <c r="B37" s="28">
        <v>0.180564096</v>
      </c>
      <c r="C37" s="20">
        <f t="shared" si="6"/>
        <v>46.04384448</v>
      </c>
      <c r="D37" s="19">
        <v>37.51</v>
      </c>
      <c r="E37" s="9">
        <v>277.02</v>
      </c>
      <c r="F37" s="30">
        <f t="shared" si="7"/>
        <v>0.570085959885387</v>
      </c>
      <c r="G37" s="30">
        <f t="shared" si="8"/>
        <v>0.334534447967714</v>
      </c>
      <c r="H37" s="35">
        <v>64.31</v>
      </c>
      <c r="I37" s="19">
        <v>19.68</v>
      </c>
      <c r="J37" s="14">
        <v>173.09</v>
      </c>
      <c r="K37" s="30">
        <f t="shared" si="9"/>
        <v>0.774441260744986</v>
      </c>
      <c r="L37" s="30">
        <f t="shared" si="10"/>
        <v>0.584198135870087</v>
      </c>
      <c r="M37" s="38">
        <v>3.15904</v>
      </c>
    </row>
    <row r="38" spans="1:13">
      <c r="A38" s="19"/>
      <c r="B38" s="28">
        <v>0.196551542</v>
      </c>
      <c r="C38" s="20">
        <f t="shared" si="6"/>
        <v>50.12064321</v>
      </c>
      <c r="D38" s="19">
        <v>36.18</v>
      </c>
      <c r="E38" s="9">
        <v>265.11</v>
      </c>
      <c r="F38" s="30">
        <f t="shared" si="7"/>
        <v>0.585329512893983</v>
      </c>
      <c r="G38" s="30">
        <f t="shared" si="8"/>
        <v>0.363144998558662</v>
      </c>
      <c r="H38" s="35">
        <v>55.61</v>
      </c>
      <c r="I38" s="19">
        <v>21.81</v>
      </c>
      <c r="J38" s="14">
        <v>165.37</v>
      </c>
      <c r="K38" s="30">
        <f t="shared" si="9"/>
        <v>0.750028653295129</v>
      </c>
      <c r="L38" s="30">
        <f t="shared" si="10"/>
        <v>0.602743345824926</v>
      </c>
      <c r="M38" s="38">
        <v>3.70395</v>
      </c>
    </row>
    <row r="39" spans="1:13">
      <c r="A39" s="19"/>
      <c r="B39" s="28">
        <v>0.207836798</v>
      </c>
      <c r="C39" s="20">
        <f t="shared" si="6"/>
        <v>52.99838349</v>
      </c>
      <c r="D39" s="19">
        <v>36.18</v>
      </c>
      <c r="E39" s="9">
        <v>265.11</v>
      </c>
      <c r="F39" s="30">
        <f t="shared" si="7"/>
        <v>0.585329512893983</v>
      </c>
      <c r="G39" s="30">
        <f t="shared" si="8"/>
        <v>0.363144998558662</v>
      </c>
      <c r="H39" s="35">
        <v>46.64</v>
      </c>
      <c r="I39" s="19">
        <v>21.81</v>
      </c>
      <c r="J39" s="14">
        <v>165.37</v>
      </c>
      <c r="K39" s="30">
        <f t="shared" si="9"/>
        <v>0.750028653295129</v>
      </c>
      <c r="L39" s="30">
        <f t="shared" si="10"/>
        <v>0.602743345824926</v>
      </c>
      <c r="M39" s="38">
        <v>3.95075</v>
      </c>
    </row>
    <row r="40" spans="1:13">
      <c r="A40" s="19"/>
      <c r="B40" s="28">
        <v>0.219592273</v>
      </c>
      <c r="C40" s="20">
        <f t="shared" si="6"/>
        <v>55.996029615</v>
      </c>
      <c r="D40" s="19">
        <v>31.92</v>
      </c>
      <c r="E40" s="9">
        <v>256.56</v>
      </c>
      <c r="F40" s="30">
        <f t="shared" si="7"/>
        <v>0.634154727793696</v>
      </c>
      <c r="G40" s="30">
        <f t="shared" si="8"/>
        <v>0.383684058806572</v>
      </c>
      <c r="H40" s="35">
        <v>49.61</v>
      </c>
      <c r="I40" s="19">
        <v>21.81</v>
      </c>
      <c r="J40" s="14">
        <v>165.37</v>
      </c>
      <c r="K40" s="30">
        <f t="shared" si="9"/>
        <v>0.750028653295129</v>
      </c>
      <c r="L40" s="30">
        <f t="shared" si="10"/>
        <v>0.602743345824926</v>
      </c>
      <c r="M40" s="38">
        <v>3.36026</v>
      </c>
    </row>
    <row r="41" spans="1:13">
      <c r="A41" s="19"/>
      <c r="B41" s="28">
        <v>0.231347748</v>
      </c>
      <c r="C41" s="20">
        <f t="shared" si="6"/>
        <v>58.99367574</v>
      </c>
      <c r="D41" s="19">
        <v>33.52</v>
      </c>
      <c r="E41" s="9">
        <v>274.16</v>
      </c>
      <c r="F41" s="30">
        <f t="shared" si="7"/>
        <v>0.615816618911175</v>
      </c>
      <c r="G41" s="30">
        <f t="shared" si="8"/>
        <v>0.341404823676372</v>
      </c>
      <c r="H41" s="35">
        <v>52.91</v>
      </c>
      <c r="I41" s="19">
        <v>21.81</v>
      </c>
      <c r="J41" s="14">
        <v>165.37</v>
      </c>
      <c r="K41" s="30">
        <f t="shared" si="9"/>
        <v>0.750028653295129</v>
      </c>
      <c r="L41" s="30">
        <f t="shared" si="10"/>
        <v>0.602743345824926</v>
      </c>
      <c r="M41" s="38">
        <v>3.69734</v>
      </c>
    </row>
    <row r="42" spans="1:13">
      <c r="A42" s="19"/>
      <c r="B42" s="28">
        <v>0.243103223</v>
      </c>
      <c r="C42" s="20">
        <f t="shared" si="6"/>
        <v>61.991321865</v>
      </c>
      <c r="D42" s="22">
        <v>32.19</v>
      </c>
      <c r="E42" s="36">
        <v>291.59</v>
      </c>
      <c r="F42" s="30">
        <f t="shared" si="7"/>
        <v>0.631060171919771</v>
      </c>
      <c r="G42" s="30">
        <f t="shared" si="8"/>
        <v>0.29953396752186</v>
      </c>
      <c r="H42" s="35">
        <v>77.77</v>
      </c>
      <c r="I42" s="19">
        <v>18.35</v>
      </c>
      <c r="J42" s="14">
        <v>181.39</v>
      </c>
      <c r="K42" s="30">
        <f t="shared" si="9"/>
        <v>0.789684813753582</v>
      </c>
      <c r="L42" s="30">
        <f t="shared" si="10"/>
        <v>0.564259632939368</v>
      </c>
      <c r="M42" s="38">
        <v>3.14511</v>
      </c>
    </row>
    <row r="43" spans="1:13">
      <c r="A43" s="19"/>
      <c r="B43" s="28">
        <v>0.255328917</v>
      </c>
      <c r="C43" s="20">
        <f t="shared" si="6"/>
        <v>65.108873835</v>
      </c>
      <c r="D43" s="22">
        <v>41.76</v>
      </c>
      <c r="E43" s="36">
        <v>284.74</v>
      </c>
      <c r="F43" s="30">
        <f t="shared" si="7"/>
        <v>0.521375358166189</v>
      </c>
      <c r="G43" s="30">
        <f t="shared" si="8"/>
        <v>0.315989238012876</v>
      </c>
      <c r="H43" s="35">
        <v>54.66</v>
      </c>
      <c r="I43" s="19">
        <v>14.36</v>
      </c>
      <c r="J43" s="14">
        <v>152.02</v>
      </c>
      <c r="K43" s="30">
        <f t="shared" si="9"/>
        <v>0.83541547277937</v>
      </c>
      <c r="L43" s="30">
        <f t="shared" si="10"/>
        <v>0.63481310656289</v>
      </c>
      <c r="M43" s="38">
        <v>3.79805</v>
      </c>
    </row>
    <row r="44" spans="1:13">
      <c r="A44" s="19"/>
      <c r="B44" s="28">
        <v>0.270846144</v>
      </c>
      <c r="C44" s="20">
        <f t="shared" si="6"/>
        <v>69.06576672</v>
      </c>
      <c r="D44" s="22">
        <v>36.44</v>
      </c>
      <c r="E44" s="36">
        <v>271.84</v>
      </c>
      <c r="F44" s="30">
        <f t="shared" si="7"/>
        <v>0.582349570200573</v>
      </c>
      <c r="G44" s="30">
        <f t="shared" si="8"/>
        <v>0.346977995579898</v>
      </c>
      <c r="H44" s="35">
        <v>63.08</v>
      </c>
      <c r="I44" s="19">
        <v>14.36</v>
      </c>
      <c r="J44" s="14">
        <v>152.02</v>
      </c>
      <c r="K44" s="30">
        <f t="shared" si="9"/>
        <v>0.83541547277937</v>
      </c>
      <c r="L44" s="30">
        <f t="shared" si="10"/>
        <v>0.63481310656289</v>
      </c>
      <c r="M44" s="38">
        <v>3.88944</v>
      </c>
    </row>
    <row r="45" spans="1:13">
      <c r="A45" s="19"/>
      <c r="B45" s="28">
        <v>0.286363371</v>
      </c>
      <c r="C45" s="20">
        <f t="shared" si="6"/>
        <v>73.022659605</v>
      </c>
      <c r="D45" s="22">
        <v>40.96</v>
      </c>
      <c r="E45" s="36">
        <v>281.3</v>
      </c>
      <c r="F45" s="30">
        <f t="shared" si="7"/>
        <v>0.53054441260745</v>
      </c>
      <c r="G45" s="30">
        <f t="shared" si="8"/>
        <v>0.324252906697415</v>
      </c>
      <c r="H45" s="35">
        <v>69.48</v>
      </c>
      <c r="I45" s="19">
        <v>14.36</v>
      </c>
      <c r="J45" s="14">
        <v>152.02</v>
      </c>
      <c r="K45" s="30">
        <f t="shared" si="9"/>
        <v>0.83541547277937</v>
      </c>
      <c r="L45" s="30">
        <f t="shared" si="10"/>
        <v>0.63481310656289</v>
      </c>
      <c r="M45" s="38">
        <v>4.02813</v>
      </c>
    </row>
    <row r="46" spans="1:13">
      <c r="A46" s="19"/>
      <c r="B46" s="28">
        <v>0.298118846</v>
      </c>
      <c r="C46" s="20">
        <f t="shared" si="6"/>
        <v>76.02030573</v>
      </c>
      <c r="D46" s="22">
        <v>39.37</v>
      </c>
      <c r="E46" s="36">
        <v>274.89</v>
      </c>
      <c r="F46" s="30">
        <f t="shared" si="7"/>
        <v>0.548767908309456</v>
      </c>
      <c r="G46" s="30">
        <f t="shared" si="8"/>
        <v>0.339651196310176</v>
      </c>
      <c r="H46" s="35">
        <v>55.68</v>
      </c>
      <c r="I46" s="19">
        <v>11.17</v>
      </c>
      <c r="J46" s="14">
        <v>143.84</v>
      </c>
      <c r="K46" s="30">
        <f t="shared" si="9"/>
        <v>0.871977077363897</v>
      </c>
      <c r="L46" s="30">
        <f t="shared" si="10"/>
        <v>0.654463341981359</v>
      </c>
      <c r="M46" s="38">
        <v>3.60014</v>
      </c>
    </row>
    <row r="47" spans="1:13">
      <c r="A47" s="23"/>
      <c r="B47" s="29"/>
      <c r="C47" s="25"/>
      <c r="D47" s="22"/>
      <c r="E47" s="36"/>
      <c r="F47" s="30">
        <f t="shared" ref="F47:M47" si="11">AVERAGE(F22:F46)</f>
        <v>0.47025787965616</v>
      </c>
      <c r="G47" s="30">
        <f t="shared" si="11"/>
        <v>0.266337080810993</v>
      </c>
      <c r="H47" s="35">
        <f t="shared" si="11"/>
        <v>66.5104</v>
      </c>
      <c r="I47" s="23"/>
      <c r="J47" s="32"/>
      <c r="K47" s="33">
        <f t="shared" si="11"/>
        <v>0.676121489971347</v>
      </c>
      <c r="L47" s="33">
        <f t="shared" si="11"/>
        <v>0.425021620063419</v>
      </c>
      <c r="M47" s="40">
        <f t="shared" si="11"/>
        <v>3.460722</v>
      </c>
    </row>
    <row r="48" spans="1:13">
      <c r="A48" s="16" t="s">
        <v>28</v>
      </c>
      <c r="B48" s="17"/>
      <c r="C48" s="18"/>
      <c r="D48" s="16" t="s">
        <v>41</v>
      </c>
      <c r="E48" s="17"/>
      <c r="F48" s="17"/>
      <c r="G48" s="17"/>
      <c r="H48" s="17"/>
      <c r="I48" s="16" t="s">
        <v>42</v>
      </c>
      <c r="J48" s="17"/>
      <c r="K48" s="17"/>
      <c r="L48" s="17"/>
      <c r="M48" s="37"/>
    </row>
    <row r="49" spans="1:13">
      <c r="A49" s="19" t="s">
        <v>13</v>
      </c>
      <c r="B49" s="9" t="s">
        <v>32</v>
      </c>
      <c r="C49" s="20" t="s">
        <v>33</v>
      </c>
      <c r="D49" s="19" t="s">
        <v>34</v>
      </c>
      <c r="E49" s="9" t="s">
        <v>4</v>
      </c>
      <c r="F49" s="9" t="s">
        <v>35</v>
      </c>
      <c r="G49" s="9" t="s">
        <v>36</v>
      </c>
      <c r="H49" s="9" t="s">
        <v>37</v>
      </c>
      <c r="I49" s="19" t="s">
        <v>34</v>
      </c>
      <c r="J49" s="9" t="s">
        <v>4</v>
      </c>
      <c r="K49" s="9" t="s">
        <v>35</v>
      </c>
      <c r="L49" s="9" t="s">
        <v>36</v>
      </c>
      <c r="M49" s="38" t="s">
        <v>37</v>
      </c>
    </row>
    <row r="50" spans="1:13">
      <c r="A50" s="19" t="s">
        <v>43</v>
      </c>
      <c r="B50" s="30"/>
      <c r="C50" s="20">
        <v>0</v>
      </c>
      <c r="D50" s="19">
        <v>1052.3</v>
      </c>
      <c r="E50" s="9">
        <v>1526.81</v>
      </c>
      <c r="F50" s="9"/>
      <c r="G50" s="30"/>
      <c r="H50" s="30"/>
      <c r="I50" s="19"/>
      <c r="J50" s="9"/>
      <c r="K50" s="9"/>
      <c r="L50" s="9"/>
      <c r="M50" s="38"/>
    </row>
    <row r="51" spans="1:13">
      <c r="A51" s="19"/>
      <c r="B51" s="30">
        <v>0.0007557368</v>
      </c>
      <c r="C51" s="20">
        <f>(2^18-1)*B51</f>
        <v>198.1111119624</v>
      </c>
      <c r="D51" s="19">
        <v>1044.32</v>
      </c>
      <c r="E51" s="9">
        <v>1479.36</v>
      </c>
      <c r="F51" s="30">
        <f t="shared" ref="F51:F57" si="12">1-D51/1052.3</f>
        <v>0.00758338876746179</v>
      </c>
      <c r="G51" s="30">
        <f t="shared" ref="G51:G57" si="13">1-E51/1526.81</f>
        <v>0.0310778682350784</v>
      </c>
      <c r="H51" s="35">
        <v>4506.36</v>
      </c>
      <c r="I51" s="19">
        <v>820.08</v>
      </c>
      <c r="J51" s="14">
        <v>1410.13</v>
      </c>
      <c r="K51" s="30">
        <f>1-I51/1052.3</f>
        <v>0.220678513731825</v>
      </c>
      <c r="L51" s="30">
        <f>1-J51/1526.81</f>
        <v>0.0764207727222116</v>
      </c>
      <c r="M51" s="38">
        <v>363.327</v>
      </c>
    </row>
    <row r="52" spans="1:13">
      <c r="A52" s="19"/>
      <c r="B52" s="30">
        <v>0.0016734172</v>
      </c>
      <c r="C52" s="20">
        <f t="shared" ref="C52:C69" si="14">(2^18-1)*B52</f>
        <v>438.6746050596</v>
      </c>
      <c r="D52" s="19">
        <v>1012.66</v>
      </c>
      <c r="E52" s="9">
        <v>1441.93</v>
      </c>
      <c r="F52" s="30">
        <f t="shared" si="12"/>
        <v>0.0376698660077924</v>
      </c>
      <c r="G52" s="30">
        <f t="shared" si="13"/>
        <v>0.0555930338418008</v>
      </c>
      <c r="H52" s="35">
        <v>12878.4</v>
      </c>
      <c r="I52" s="19">
        <v>820.88</v>
      </c>
      <c r="J52" s="14">
        <v>1431.42</v>
      </c>
      <c r="K52" s="30">
        <f t="shared" ref="K52:K69" si="15">1-I52/1052.3</f>
        <v>0.219918274256391</v>
      </c>
      <c r="L52" s="30">
        <f t="shared" ref="L52:L69" si="16">1-J52/1526.81</f>
        <v>0.0624766670378107</v>
      </c>
      <c r="M52" s="38">
        <v>372.744</v>
      </c>
    </row>
    <row r="53" spans="1:13">
      <c r="A53" s="19"/>
      <c r="B53" s="30">
        <v>0.0029419754</v>
      </c>
      <c r="C53" s="20">
        <f t="shared" si="14"/>
        <v>771.2182572822</v>
      </c>
      <c r="D53" s="19">
        <v>1019.58</v>
      </c>
      <c r="E53" s="9">
        <v>1512.17</v>
      </c>
      <c r="F53" s="30">
        <f t="shared" si="12"/>
        <v>0.0310937945452817</v>
      </c>
      <c r="G53" s="30">
        <f t="shared" si="13"/>
        <v>0.00958861940909472</v>
      </c>
      <c r="H53" s="35">
        <v>11020.52</v>
      </c>
      <c r="I53" s="19">
        <v>804.92</v>
      </c>
      <c r="J53" s="14">
        <v>1434.12</v>
      </c>
      <c r="K53" s="30">
        <f t="shared" si="15"/>
        <v>0.235085051791314</v>
      </c>
      <c r="L53" s="30">
        <f t="shared" si="16"/>
        <v>0.0607082741140025</v>
      </c>
      <c r="M53" s="38">
        <v>532.252</v>
      </c>
    </row>
    <row r="54" spans="1:13">
      <c r="A54" s="19"/>
      <c r="B54" s="30">
        <v>0.0043994678</v>
      </c>
      <c r="C54" s="20">
        <f t="shared" si="14"/>
        <v>1153.2896874954</v>
      </c>
      <c r="D54" s="19">
        <v>986.86</v>
      </c>
      <c r="E54" s="9">
        <v>1476.59</v>
      </c>
      <c r="F54" s="30">
        <f t="shared" si="12"/>
        <v>0.0621875890905634</v>
      </c>
      <c r="G54" s="30">
        <f t="shared" si="13"/>
        <v>0.0328921083828374</v>
      </c>
      <c r="H54" s="35">
        <v>32009.05</v>
      </c>
      <c r="I54" s="19">
        <v>804.65</v>
      </c>
      <c r="J54" s="14">
        <v>1448.63</v>
      </c>
      <c r="K54" s="30">
        <f t="shared" si="15"/>
        <v>0.235341632614273</v>
      </c>
      <c r="L54" s="30">
        <f t="shared" si="16"/>
        <v>0.0512047995493872</v>
      </c>
      <c r="M54" s="38">
        <v>617.027</v>
      </c>
    </row>
    <row r="55" spans="1:13">
      <c r="A55" s="19"/>
      <c r="B55" s="30">
        <v>0.0053171482</v>
      </c>
      <c r="C55" s="20">
        <f t="shared" si="14"/>
        <v>1393.8531805926</v>
      </c>
      <c r="D55" s="19">
        <v>986.33</v>
      </c>
      <c r="E55" s="9">
        <v>1438.02</v>
      </c>
      <c r="F55" s="30">
        <f t="shared" si="12"/>
        <v>0.062691247743039</v>
      </c>
      <c r="G55" s="30">
        <f t="shared" si="13"/>
        <v>0.0581539287796123</v>
      </c>
      <c r="H55" s="9">
        <v>18934.81</v>
      </c>
      <c r="I55" s="19">
        <v>761.56</v>
      </c>
      <c r="J55" s="14">
        <v>1334.6</v>
      </c>
      <c r="K55" s="30">
        <f t="shared" si="15"/>
        <v>0.276290031359878</v>
      </c>
      <c r="L55" s="30">
        <f t="shared" si="16"/>
        <v>0.125889927364898</v>
      </c>
      <c r="M55" s="38">
        <v>1056.67</v>
      </c>
    </row>
    <row r="56" spans="1:13">
      <c r="A56" s="19"/>
      <c r="B56" s="30">
        <v>0.0062618192</v>
      </c>
      <c r="C56" s="20">
        <f t="shared" si="14"/>
        <v>1641.4920705456</v>
      </c>
      <c r="D56" s="19">
        <v>931.8</v>
      </c>
      <c r="E56" s="9">
        <v>1431.15</v>
      </c>
      <c r="F56" s="30">
        <f t="shared" si="12"/>
        <v>0.114511070987361</v>
      </c>
      <c r="G56" s="30">
        <f t="shared" si="13"/>
        <v>0.0626535063301916</v>
      </c>
      <c r="H56" s="35">
        <v>71149.06</v>
      </c>
      <c r="I56" s="19">
        <v>815.02</v>
      </c>
      <c r="J56" s="14">
        <v>1434.12</v>
      </c>
      <c r="K56" s="30">
        <f t="shared" si="15"/>
        <v>0.22548702841395</v>
      </c>
      <c r="L56" s="30">
        <f t="shared" si="16"/>
        <v>0.0607082741140025</v>
      </c>
      <c r="M56" s="38">
        <v>507.373</v>
      </c>
    </row>
    <row r="57" spans="1:13">
      <c r="A57" s="19"/>
      <c r="B57" s="30">
        <v>0.007287462</v>
      </c>
      <c r="C57" s="20">
        <f t="shared" si="14"/>
        <v>1910.357151066</v>
      </c>
      <c r="D57" s="19">
        <v>944.83</v>
      </c>
      <c r="E57" s="9">
        <v>1416.02</v>
      </c>
      <c r="F57" s="30">
        <f t="shared" si="12"/>
        <v>0.102128670531217</v>
      </c>
      <c r="G57" s="30">
        <f t="shared" si="13"/>
        <v>0.0725630563069406</v>
      </c>
      <c r="H57" s="35">
        <v>26555.14</v>
      </c>
      <c r="I57" s="19">
        <v>807.31</v>
      </c>
      <c r="J57" s="14">
        <v>1388.52</v>
      </c>
      <c r="K57" s="30">
        <f t="shared" si="15"/>
        <v>0.232813836358453</v>
      </c>
      <c r="L57" s="30">
        <f t="shared" si="16"/>
        <v>0.0905744657161008</v>
      </c>
      <c r="M57" s="38">
        <v>706.765</v>
      </c>
    </row>
    <row r="58" spans="1:13">
      <c r="A58" s="19"/>
      <c r="B58" s="30">
        <v>0.008232133</v>
      </c>
      <c r="C58" s="20">
        <f t="shared" si="14"/>
        <v>2157.996041019</v>
      </c>
      <c r="D58" s="19">
        <v>936.05</v>
      </c>
      <c r="E58" s="9">
        <v>1405.62</v>
      </c>
      <c r="F58" s="30">
        <f t="shared" ref="F58:F66" si="17">1-D58/1052.3</f>
        <v>0.110472298774114</v>
      </c>
      <c r="G58" s="30">
        <f t="shared" ref="G58:G66" si="18">1-E58/1526.81</f>
        <v>0.079374643865314</v>
      </c>
      <c r="H58" s="35">
        <v>76908.53</v>
      </c>
      <c r="I58" s="19">
        <v>763.42</v>
      </c>
      <c r="J58" s="14">
        <v>1374.57</v>
      </c>
      <c r="K58" s="30">
        <f t="shared" si="15"/>
        <v>0.274522474579493</v>
      </c>
      <c r="L58" s="30">
        <f t="shared" si="16"/>
        <v>0.0997111624891113</v>
      </c>
      <c r="M58" s="38">
        <v>762.611</v>
      </c>
    </row>
    <row r="59" spans="1:13">
      <c r="A59" s="19"/>
      <c r="B59" s="30">
        <v>0.0090688416</v>
      </c>
      <c r="C59" s="20">
        <f t="shared" si="14"/>
        <v>2377.3333435488</v>
      </c>
      <c r="D59" s="19">
        <v>923.29</v>
      </c>
      <c r="E59" s="9">
        <v>1484.19</v>
      </c>
      <c r="F59" s="30">
        <f t="shared" si="17"/>
        <v>0.122598118407298</v>
      </c>
      <c r="G59" s="30">
        <f t="shared" si="18"/>
        <v>0.0279144097824876</v>
      </c>
      <c r="H59" s="35">
        <v>28667.92</v>
      </c>
      <c r="I59" s="19">
        <v>755.71</v>
      </c>
      <c r="J59" s="14">
        <v>1417.02</v>
      </c>
      <c r="K59" s="30">
        <f t="shared" si="15"/>
        <v>0.281849282523995</v>
      </c>
      <c r="L59" s="30">
        <f t="shared" si="16"/>
        <v>0.0719080959647893</v>
      </c>
      <c r="M59" s="38">
        <v>1019.78</v>
      </c>
    </row>
    <row r="60" spans="1:13">
      <c r="A60" s="19"/>
      <c r="B60" s="30">
        <v>0.0100135126</v>
      </c>
      <c r="C60" s="20">
        <f t="shared" si="14"/>
        <v>2624.9722335018</v>
      </c>
      <c r="D60" s="19">
        <v>892.16</v>
      </c>
      <c r="E60" s="9">
        <v>1433.95</v>
      </c>
      <c r="F60" s="30">
        <f t="shared" si="17"/>
        <v>0.152180936995153</v>
      </c>
      <c r="G60" s="30">
        <f t="shared" si="18"/>
        <v>0.060819617372168</v>
      </c>
      <c r="H60" s="35">
        <v>28735.16</v>
      </c>
      <c r="I60" s="19">
        <v>763.95</v>
      </c>
      <c r="J60" s="14">
        <v>1425.54</v>
      </c>
      <c r="K60" s="30">
        <f t="shared" si="15"/>
        <v>0.274018815927017</v>
      </c>
      <c r="L60" s="30">
        <f t="shared" si="16"/>
        <v>0.0663278338496603</v>
      </c>
      <c r="M60" s="38">
        <v>940.169</v>
      </c>
    </row>
    <row r="61" spans="1:13">
      <c r="A61" s="19"/>
      <c r="B61" s="30">
        <v>0.010931193</v>
      </c>
      <c r="C61" s="20">
        <f t="shared" si="14"/>
        <v>2865.535726599</v>
      </c>
      <c r="D61" s="19">
        <v>918.76</v>
      </c>
      <c r="E61" s="9">
        <v>1482.8</v>
      </c>
      <c r="F61" s="30">
        <f t="shared" si="17"/>
        <v>0.126902974436948</v>
      </c>
      <c r="G61" s="30">
        <f t="shared" si="18"/>
        <v>0.0288248046580779</v>
      </c>
      <c r="H61" s="35">
        <v>28129.03</v>
      </c>
      <c r="I61" s="19">
        <v>779.38</v>
      </c>
      <c r="J61" s="14">
        <v>1386.55</v>
      </c>
      <c r="K61" s="30">
        <f t="shared" si="15"/>
        <v>0.259355697044569</v>
      </c>
      <c r="L61" s="30">
        <f t="shared" si="16"/>
        <v>0.0918647375901389</v>
      </c>
      <c r="M61" s="38">
        <v>787.909</v>
      </c>
    </row>
    <row r="62" spans="1:13">
      <c r="A62" s="19"/>
      <c r="B62" s="30">
        <v>0.011875864</v>
      </c>
      <c r="C62" s="20">
        <f t="shared" si="14"/>
        <v>3113.174616552</v>
      </c>
      <c r="D62" s="19">
        <v>912.38</v>
      </c>
      <c r="E62" s="9">
        <v>1482.83</v>
      </c>
      <c r="F62" s="30">
        <f t="shared" si="17"/>
        <v>0.13296588425354</v>
      </c>
      <c r="G62" s="30">
        <f t="shared" si="18"/>
        <v>0.0288051558478134</v>
      </c>
      <c r="H62" s="35">
        <v>29055.54</v>
      </c>
      <c r="I62" s="19">
        <v>736.82</v>
      </c>
      <c r="J62" s="14">
        <v>1357.44</v>
      </c>
      <c r="K62" s="30">
        <f t="shared" si="15"/>
        <v>0.299800437137698</v>
      </c>
      <c r="L62" s="30">
        <f t="shared" si="16"/>
        <v>0.110930633150163</v>
      </c>
      <c r="M62" s="38">
        <v>920.221</v>
      </c>
    </row>
    <row r="63" spans="1:13">
      <c r="A63" s="19"/>
      <c r="B63" s="30">
        <v>0.0138461778</v>
      </c>
      <c r="C63" s="20">
        <f t="shared" si="14"/>
        <v>3629.6785870254</v>
      </c>
      <c r="D63" s="19">
        <v>962.92</v>
      </c>
      <c r="E63" s="9">
        <v>1416.03</v>
      </c>
      <c r="F63" s="30">
        <f t="shared" si="17"/>
        <v>0.0849377553929488</v>
      </c>
      <c r="G63" s="30">
        <f t="shared" si="18"/>
        <v>0.0725565067035191</v>
      </c>
      <c r="H63" s="35">
        <v>24386.66</v>
      </c>
      <c r="I63" s="19">
        <v>785.76</v>
      </c>
      <c r="J63" s="14">
        <v>1410.85</v>
      </c>
      <c r="K63" s="30">
        <f t="shared" si="15"/>
        <v>0.253292787227977</v>
      </c>
      <c r="L63" s="30">
        <f t="shared" si="16"/>
        <v>0.0759492012758628</v>
      </c>
      <c r="M63" s="38">
        <v>617.097</v>
      </c>
    </row>
    <row r="64" spans="1:13">
      <c r="A64" s="19"/>
      <c r="B64" s="30">
        <v>0.0147638582</v>
      </c>
      <c r="C64" s="20">
        <f t="shared" si="14"/>
        <v>3870.2420801226</v>
      </c>
      <c r="D64" s="19">
        <v>919.83</v>
      </c>
      <c r="E64" s="9">
        <v>1481.47</v>
      </c>
      <c r="F64" s="30">
        <f t="shared" si="17"/>
        <v>0.125886154138554</v>
      </c>
      <c r="G64" s="30">
        <f t="shared" si="18"/>
        <v>0.0296959019131391</v>
      </c>
      <c r="H64" s="35">
        <v>28382.56</v>
      </c>
      <c r="I64" s="19">
        <v>776.72</v>
      </c>
      <c r="J64" s="14">
        <v>1416.09</v>
      </c>
      <c r="K64" s="30">
        <f t="shared" si="15"/>
        <v>0.26188349330039</v>
      </c>
      <c r="L64" s="30">
        <f t="shared" si="16"/>
        <v>0.0725172090829901</v>
      </c>
      <c r="M64" s="38">
        <v>726.145</v>
      </c>
    </row>
    <row r="65" spans="2:13">
      <c r="B65" s="30">
        <v>0.015789501</v>
      </c>
      <c r="C65" s="20">
        <f t="shared" si="14"/>
        <v>4139.107160643</v>
      </c>
      <c r="D65" s="19">
        <v>948.56</v>
      </c>
      <c r="E65" s="9">
        <v>1429.38</v>
      </c>
      <c r="F65" s="30">
        <f t="shared" si="17"/>
        <v>0.0985840539770028</v>
      </c>
      <c r="G65" s="30">
        <f t="shared" si="18"/>
        <v>0.0638127861357993</v>
      </c>
      <c r="H65" s="35">
        <v>22930.82</v>
      </c>
      <c r="I65" s="19">
        <v>732.3</v>
      </c>
      <c r="J65" s="14">
        <v>1397.61</v>
      </c>
      <c r="K65" s="30">
        <f t="shared" si="15"/>
        <v>0.304095790173905</v>
      </c>
      <c r="L65" s="30">
        <f t="shared" si="16"/>
        <v>0.0846208762059457</v>
      </c>
      <c r="M65" s="38">
        <v>856.829</v>
      </c>
    </row>
    <row r="66" spans="2:13">
      <c r="B66" s="30">
        <v>0.01670718</v>
      </c>
      <c r="C66" s="20">
        <f t="shared" si="14"/>
        <v>4379.67028674</v>
      </c>
      <c r="D66" s="19">
        <v>942.17</v>
      </c>
      <c r="E66" s="9">
        <v>1405.59</v>
      </c>
      <c r="F66" s="30">
        <f t="shared" si="17"/>
        <v>0.104656466787038</v>
      </c>
      <c r="G66" s="30">
        <f t="shared" si="18"/>
        <v>0.0793942926755785</v>
      </c>
      <c r="H66" s="35">
        <v>77305.22</v>
      </c>
      <c r="I66" s="19">
        <v>713.94</v>
      </c>
      <c r="J66" s="14">
        <v>1395.47</v>
      </c>
      <c r="K66" s="30">
        <f t="shared" si="15"/>
        <v>0.321543286135132</v>
      </c>
      <c r="L66" s="30">
        <f t="shared" si="16"/>
        <v>0.0860224913381494</v>
      </c>
      <c r="M66" s="38">
        <v>892.534</v>
      </c>
    </row>
    <row r="67" spans="2:13">
      <c r="B67" s="30">
        <v>0.0175708806</v>
      </c>
      <c r="C67" s="12">
        <v>4606.0833531258</v>
      </c>
      <c r="D67" s="19">
        <v>944.3</v>
      </c>
      <c r="E67" s="9">
        <v>1405.29</v>
      </c>
      <c r="F67" s="30">
        <v>0.102632329183693</v>
      </c>
      <c r="G67" s="30">
        <v>0.0795907807782239</v>
      </c>
      <c r="H67" s="35">
        <v>21780.32</v>
      </c>
      <c r="I67" s="19">
        <v>714.48</v>
      </c>
      <c r="J67" s="14">
        <v>1389.45</v>
      </c>
      <c r="K67" s="30">
        <f t="shared" si="15"/>
        <v>0.321030124489214</v>
      </c>
      <c r="L67" s="30">
        <f t="shared" si="16"/>
        <v>0.0899653525979002</v>
      </c>
      <c r="M67" s="38">
        <v>1108.55</v>
      </c>
    </row>
    <row r="68" spans="2:13">
      <c r="B68" s="30">
        <v>0.0185965234</v>
      </c>
      <c r="C68" s="20">
        <f>(2^18-1)*B68</f>
        <v>4874.9484336462</v>
      </c>
      <c r="D68" s="19">
        <v>916.1</v>
      </c>
      <c r="E68" s="9">
        <v>1361.81</v>
      </c>
      <c r="F68" s="30">
        <f>1-D68/1052.3</f>
        <v>0.129430770692768</v>
      </c>
      <c r="G68" s="30">
        <f>1-E68/1526.81</f>
        <v>0.108068456454962</v>
      </c>
      <c r="H68" s="35">
        <v>27135.09</v>
      </c>
      <c r="I68" s="19">
        <v>714.48</v>
      </c>
      <c r="J68" s="14">
        <v>1379.47</v>
      </c>
      <c r="K68" s="30">
        <f t="shared" si="15"/>
        <v>0.321030124489214</v>
      </c>
      <c r="L68" s="30">
        <f t="shared" si="16"/>
        <v>0.09650185681257</v>
      </c>
      <c r="M68" s="38">
        <v>1186.21</v>
      </c>
    </row>
    <row r="69" spans="1:13">
      <c r="A69" s="19"/>
      <c r="B69" s="30">
        <v>0.0195142038</v>
      </c>
      <c r="C69" s="20">
        <f>(2^18-1)*B69</f>
        <v>5115.5119267434</v>
      </c>
      <c r="D69" s="19">
        <v>883.92</v>
      </c>
      <c r="E69" s="9">
        <v>1441.82</v>
      </c>
      <c r="F69" s="30">
        <f>1-D69/1052.3</f>
        <v>0.160011403592132</v>
      </c>
      <c r="G69" s="30">
        <f>1-E69/1526.81</f>
        <v>0.0556650794794376</v>
      </c>
      <c r="H69" s="35">
        <v>28904.81</v>
      </c>
      <c r="I69" s="19">
        <v>724.85</v>
      </c>
      <c r="J69" s="14">
        <v>1402.8</v>
      </c>
      <c r="K69" s="30">
        <f t="shared" si="15"/>
        <v>0.311175520288891</v>
      </c>
      <c r="L69" s="30">
        <f t="shared" si="16"/>
        <v>0.0812216320301806</v>
      </c>
      <c r="M69" s="38">
        <v>1054.16</v>
      </c>
    </row>
    <row r="70" spans="1:13">
      <c r="A70" s="23"/>
      <c r="B70" s="33"/>
      <c r="C70" s="25"/>
      <c r="D70" s="23"/>
      <c r="E70" s="32"/>
      <c r="F70" s="33">
        <f t="shared" ref="F70:M70" si="19">AVERAGE(F51:F69)</f>
        <v>0.0983749881212582</v>
      </c>
      <c r="G70" s="33">
        <f t="shared" si="19"/>
        <v>0.0545812924711619</v>
      </c>
      <c r="H70" s="41">
        <f t="shared" si="19"/>
        <v>31546.0526315789</v>
      </c>
      <c r="I70" s="23"/>
      <c r="J70" s="32"/>
      <c r="K70" s="33">
        <f t="shared" si="19"/>
        <v>0.269958536939136</v>
      </c>
      <c r="L70" s="33">
        <f t="shared" si="19"/>
        <v>0.0818696980529408</v>
      </c>
      <c r="M70" s="40">
        <f t="shared" si="19"/>
        <v>790.967</v>
      </c>
    </row>
    <row r="71" spans="1:13">
      <c r="A71" s="16" t="s">
        <v>28</v>
      </c>
      <c r="B71" s="17"/>
      <c r="C71" s="18"/>
      <c r="D71" s="16" t="s">
        <v>44</v>
      </c>
      <c r="E71" s="17"/>
      <c r="F71" s="17"/>
      <c r="G71" s="17"/>
      <c r="H71" s="37"/>
      <c r="I71" s="16" t="s">
        <v>30</v>
      </c>
      <c r="J71" s="17"/>
      <c r="K71" s="17"/>
      <c r="L71" s="17"/>
      <c r="M71" s="37"/>
    </row>
    <row r="72" spans="1:13">
      <c r="A72" s="19" t="s">
        <v>45</v>
      </c>
      <c r="B72" s="9" t="s">
        <v>32</v>
      </c>
      <c r="C72" s="20" t="s">
        <v>33</v>
      </c>
      <c r="D72" s="19" t="s">
        <v>34</v>
      </c>
      <c r="E72" s="9" t="s">
        <v>4</v>
      </c>
      <c r="F72" s="9" t="s">
        <v>35</v>
      </c>
      <c r="G72" s="9" t="s">
        <v>36</v>
      </c>
      <c r="H72" s="38" t="s">
        <v>37</v>
      </c>
      <c r="I72" s="19" t="s">
        <v>34</v>
      </c>
      <c r="J72" s="9" t="s">
        <v>4</v>
      </c>
      <c r="K72" s="9" t="s">
        <v>35</v>
      </c>
      <c r="L72" s="9" t="s">
        <v>36</v>
      </c>
      <c r="M72" s="38" t="s">
        <v>37</v>
      </c>
    </row>
    <row r="73" spans="1:13">
      <c r="A73" s="19" t="s">
        <v>46</v>
      </c>
      <c r="B73" s="27"/>
      <c r="C73" s="20">
        <v>0</v>
      </c>
      <c r="D73" s="19">
        <v>435.44</v>
      </c>
      <c r="E73" s="9">
        <v>1255.23</v>
      </c>
      <c r="F73" s="9"/>
      <c r="G73" s="9"/>
      <c r="H73" s="38"/>
      <c r="I73" s="19"/>
      <c r="M73" s="38"/>
    </row>
    <row r="74" spans="1:13">
      <c r="A74" s="19"/>
      <c r="B74" s="30">
        <v>0.00272727</v>
      </c>
      <c r="C74" s="20">
        <f>(2^16-1)*B74</f>
        <v>178.73163945</v>
      </c>
      <c r="D74" s="19">
        <v>400.06</v>
      </c>
      <c r="E74" s="9">
        <v>1203.91</v>
      </c>
      <c r="F74" s="30">
        <f>1-D74/435.44</f>
        <v>0.0812511482638251</v>
      </c>
      <c r="G74" s="30">
        <f>1-E74/1255.23</f>
        <v>0.040884937421827</v>
      </c>
      <c r="H74" s="42">
        <v>7209.3</v>
      </c>
      <c r="I74" s="19">
        <v>267.86</v>
      </c>
      <c r="J74" s="14">
        <v>1051.53</v>
      </c>
      <c r="K74" s="30">
        <f>1-I74/435.44</f>
        <v>0.384852103619328</v>
      </c>
      <c r="L74" s="30">
        <f>1-J74/1255.23</f>
        <v>0.162281016228102</v>
      </c>
      <c r="M74" s="38">
        <v>1230.9</v>
      </c>
    </row>
    <row r="75" spans="1:13">
      <c r="A75" s="19"/>
      <c r="B75" s="30">
        <v>0.005272722</v>
      </c>
      <c r="C75" s="20">
        <f t="shared" ref="C75:C101" si="20">(2^16-1)*B75</f>
        <v>345.54783627</v>
      </c>
      <c r="D75" s="19">
        <v>363.89</v>
      </c>
      <c r="E75" s="9">
        <v>1136.95</v>
      </c>
      <c r="F75" s="30">
        <f t="shared" ref="F75:F85" si="21">1-D75/435.44</f>
        <v>0.164316553371303</v>
      </c>
      <c r="G75" s="30">
        <f t="shared" ref="G75:G85" si="22">1-E75/1255.23</f>
        <v>0.0942297427563076</v>
      </c>
      <c r="H75" s="42">
        <v>7205.24</v>
      </c>
      <c r="I75" s="19">
        <v>263.61</v>
      </c>
      <c r="J75" s="14">
        <v>1056.29</v>
      </c>
      <c r="K75" s="30">
        <f t="shared" ref="K75:K101" si="23">1-I75/435.44</f>
        <v>0.394612346132647</v>
      </c>
      <c r="L75" s="30">
        <f t="shared" ref="L75:L101" si="24">1-J75/1255.23</f>
        <v>0.158488882515555</v>
      </c>
      <c r="M75" s="38">
        <v>1367.22</v>
      </c>
    </row>
    <row r="76" spans="1:13">
      <c r="A76" s="19"/>
      <c r="B76" s="30">
        <v>0.007999992</v>
      </c>
      <c r="C76" s="20">
        <f t="shared" si="20"/>
        <v>524.27947572</v>
      </c>
      <c r="D76" s="19">
        <v>363.89</v>
      </c>
      <c r="E76" s="9">
        <v>1089.33</v>
      </c>
      <c r="F76" s="30">
        <f t="shared" si="21"/>
        <v>0.164316553371303</v>
      </c>
      <c r="G76" s="30">
        <f t="shared" si="22"/>
        <v>0.132167013216701</v>
      </c>
      <c r="H76" s="42">
        <v>7207.66</v>
      </c>
      <c r="I76" s="19">
        <v>239.93</v>
      </c>
      <c r="J76" s="14">
        <v>1043.91</v>
      </c>
      <c r="K76" s="30">
        <f t="shared" si="23"/>
        <v>0.448994120889216</v>
      </c>
      <c r="L76" s="30">
        <f t="shared" si="24"/>
        <v>0.168351616835162</v>
      </c>
      <c r="M76" s="38">
        <v>1524.47</v>
      </c>
    </row>
    <row r="77" spans="1:13">
      <c r="A77" s="19"/>
      <c r="B77" s="30">
        <v>0.010727262</v>
      </c>
      <c r="C77" s="20">
        <f t="shared" si="20"/>
        <v>703.01111517</v>
      </c>
      <c r="D77" s="19">
        <v>337.55</v>
      </c>
      <c r="E77" s="9">
        <v>1092.12</v>
      </c>
      <c r="F77" s="30">
        <f t="shared" si="21"/>
        <v>0.224807091677384</v>
      </c>
      <c r="G77" s="30">
        <f t="shared" si="22"/>
        <v>0.129944312994431</v>
      </c>
      <c r="H77" s="42">
        <v>7206.07</v>
      </c>
      <c r="I77" s="19">
        <v>204.55</v>
      </c>
      <c r="J77" s="14">
        <v>920.91</v>
      </c>
      <c r="K77" s="30">
        <f t="shared" si="23"/>
        <v>0.530245269153041</v>
      </c>
      <c r="L77" s="30">
        <f t="shared" si="24"/>
        <v>0.266341626634163</v>
      </c>
      <c r="M77" s="38">
        <v>1521.73</v>
      </c>
    </row>
    <row r="78" spans="1:13">
      <c r="A78" s="19"/>
      <c r="B78" s="30">
        <v>0.013454532</v>
      </c>
      <c r="C78" s="20">
        <f t="shared" si="20"/>
        <v>881.74275462</v>
      </c>
      <c r="D78" s="19">
        <v>301.64</v>
      </c>
      <c r="E78" s="9">
        <v>1036.69</v>
      </c>
      <c r="F78" s="30">
        <f t="shared" si="21"/>
        <v>0.307275399595811</v>
      </c>
      <c r="G78" s="30">
        <f t="shared" si="22"/>
        <v>0.174103550743688</v>
      </c>
      <c r="H78" s="42">
        <v>7205.42</v>
      </c>
      <c r="I78" s="19">
        <v>209.34</v>
      </c>
      <c r="J78" s="14">
        <v>904.97</v>
      </c>
      <c r="K78" s="30">
        <f t="shared" si="23"/>
        <v>0.519244901708616</v>
      </c>
      <c r="L78" s="30">
        <f t="shared" si="24"/>
        <v>0.279040494570716</v>
      </c>
      <c r="M78" s="38">
        <v>1622.21</v>
      </c>
    </row>
    <row r="79" spans="1:13">
      <c r="A79" s="19"/>
      <c r="B79" s="30">
        <v>0.015999984</v>
      </c>
      <c r="C79" s="20">
        <f t="shared" si="20"/>
        <v>1048.55895144</v>
      </c>
      <c r="D79" s="19">
        <v>316.01</v>
      </c>
      <c r="E79" s="9">
        <v>1007.74</v>
      </c>
      <c r="F79" s="30">
        <f t="shared" si="21"/>
        <v>0.274274297262539</v>
      </c>
      <c r="G79" s="30">
        <f t="shared" si="22"/>
        <v>0.197167053050039</v>
      </c>
      <c r="H79" s="42">
        <v>7206.94</v>
      </c>
      <c r="I79" s="19">
        <v>186.47</v>
      </c>
      <c r="J79" s="14">
        <v>809.19</v>
      </c>
      <c r="K79" s="30">
        <f t="shared" si="23"/>
        <v>0.571766489068528</v>
      </c>
      <c r="L79" s="30">
        <f t="shared" si="24"/>
        <v>0.355345235534524</v>
      </c>
      <c r="M79" s="38">
        <v>1439.18</v>
      </c>
    </row>
    <row r="80" spans="1:13">
      <c r="A80" s="19"/>
      <c r="B80" s="30">
        <v>0.018909072</v>
      </c>
      <c r="C80" s="20">
        <f t="shared" si="20"/>
        <v>1239.20603352</v>
      </c>
      <c r="D80" s="19">
        <v>245.78</v>
      </c>
      <c r="E80" s="9">
        <v>985.42</v>
      </c>
      <c r="F80" s="30">
        <f t="shared" si="21"/>
        <v>0.435559434135587</v>
      </c>
      <c r="G80" s="30">
        <f t="shared" si="22"/>
        <v>0.214948654828199</v>
      </c>
      <c r="H80" s="42">
        <v>7206.31</v>
      </c>
      <c r="I80" s="19">
        <v>159.33</v>
      </c>
      <c r="J80" s="14">
        <v>811.12</v>
      </c>
      <c r="K80" s="30">
        <f t="shared" si="23"/>
        <v>0.634094249494764</v>
      </c>
      <c r="L80" s="30">
        <f t="shared" si="24"/>
        <v>0.3538076687141</v>
      </c>
      <c r="M80" s="38">
        <v>1674.43</v>
      </c>
    </row>
    <row r="81" spans="1:13">
      <c r="A81" s="19"/>
      <c r="B81" s="30">
        <v>0.021454524</v>
      </c>
      <c r="C81" s="20">
        <f t="shared" si="20"/>
        <v>1406.02223034</v>
      </c>
      <c r="D81" s="22">
        <v>215.73</v>
      </c>
      <c r="E81" s="36">
        <v>941.31</v>
      </c>
      <c r="F81" s="30">
        <f t="shared" si="21"/>
        <v>0.504570090023884</v>
      </c>
      <c r="G81" s="30">
        <f t="shared" si="22"/>
        <v>0.250089625008963</v>
      </c>
      <c r="H81" s="43">
        <v>7243.47</v>
      </c>
      <c r="I81" s="19">
        <v>161.73</v>
      </c>
      <c r="J81" s="14">
        <v>865.53</v>
      </c>
      <c r="K81" s="30">
        <f t="shared" si="23"/>
        <v>0.628582583134301</v>
      </c>
      <c r="L81" s="30">
        <f t="shared" si="24"/>
        <v>0.310461031046103</v>
      </c>
      <c r="M81" s="38">
        <v>2039.57</v>
      </c>
    </row>
    <row r="82" spans="1:13">
      <c r="A82" s="19"/>
      <c r="B82" s="30">
        <v>0.024181794</v>
      </c>
      <c r="C82" s="20">
        <f t="shared" si="20"/>
        <v>1584.75386979</v>
      </c>
      <c r="D82" s="22">
        <v>212.53</v>
      </c>
      <c r="E82" s="36">
        <v>939.16</v>
      </c>
      <c r="F82" s="30">
        <f t="shared" si="21"/>
        <v>0.511918978504501</v>
      </c>
      <c r="G82" s="30">
        <f t="shared" si="22"/>
        <v>0.251802458513579</v>
      </c>
      <c r="H82" s="43">
        <v>7235.72</v>
      </c>
      <c r="I82" s="19">
        <v>158.27</v>
      </c>
      <c r="J82" s="14">
        <v>827.95</v>
      </c>
      <c r="K82" s="30">
        <f t="shared" si="23"/>
        <v>0.636528568803968</v>
      </c>
      <c r="L82" s="30">
        <f t="shared" si="24"/>
        <v>0.34039976737331</v>
      </c>
      <c r="M82" s="38">
        <v>1809.33</v>
      </c>
    </row>
    <row r="83" spans="1:13">
      <c r="A83" s="19"/>
      <c r="B83" s="30">
        <v>0.026909064</v>
      </c>
      <c r="C83" s="20">
        <f t="shared" si="20"/>
        <v>1763.48550924</v>
      </c>
      <c r="D83" s="22">
        <v>201.1</v>
      </c>
      <c r="E83" s="36">
        <v>989.97</v>
      </c>
      <c r="F83" s="30">
        <f t="shared" si="21"/>
        <v>0.538168289546206</v>
      </c>
      <c r="G83" s="30">
        <f t="shared" si="22"/>
        <v>0.211323821132382</v>
      </c>
      <c r="H83" s="43">
        <v>7243.05</v>
      </c>
      <c r="I83" s="19">
        <v>158.54</v>
      </c>
      <c r="J83" s="14">
        <v>809.54</v>
      </c>
      <c r="K83" s="30">
        <f t="shared" si="23"/>
        <v>0.635908506338416</v>
      </c>
      <c r="L83" s="30">
        <f t="shared" si="24"/>
        <v>0.355066402173307</v>
      </c>
      <c r="M83" s="38">
        <v>1645.15</v>
      </c>
    </row>
    <row r="84" spans="1:13">
      <c r="A84" s="19"/>
      <c r="B84" s="30">
        <v>0.0363636</v>
      </c>
      <c r="C84" s="20">
        <f t="shared" si="20"/>
        <v>2383.088526</v>
      </c>
      <c r="D84" s="19">
        <v>194.18</v>
      </c>
      <c r="E84" s="9">
        <v>1018.1</v>
      </c>
      <c r="F84" s="30">
        <f t="shared" si="21"/>
        <v>0.554060260885541</v>
      </c>
      <c r="G84" s="30">
        <f t="shared" si="22"/>
        <v>0.188913585558025</v>
      </c>
      <c r="H84" s="42">
        <v>7211.54</v>
      </c>
      <c r="I84" s="19">
        <v>129.54</v>
      </c>
      <c r="J84" s="14">
        <v>796.65</v>
      </c>
      <c r="K84" s="30">
        <f t="shared" si="23"/>
        <v>0.702507808194011</v>
      </c>
      <c r="L84" s="30">
        <f t="shared" si="24"/>
        <v>0.365335436533544</v>
      </c>
      <c r="M84" s="38">
        <v>1474.07</v>
      </c>
    </row>
    <row r="85" spans="1:13">
      <c r="A85" s="19"/>
      <c r="B85" s="30">
        <v>0.04727268</v>
      </c>
      <c r="C85" s="20">
        <f t="shared" si="20"/>
        <v>3098.0150838</v>
      </c>
      <c r="D85" s="19">
        <v>180.08</v>
      </c>
      <c r="E85" s="9">
        <v>972.9</v>
      </c>
      <c r="F85" s="30">
        <f t="shared" si="21"/>
        <v>0.586441300753261</v>
      </c>
      <c r="G85" s="30">
        <f t="shared" si="22"/>
        <v>0.224922922492292</v>
      </c>
      <c r="H85" s="42">
        <v>7230.68</v>
      </c>
      <c r="I85" s="19">
        <v>94.96</v>
      </c>
      <c r="J85" s="14">
        <v>601.59</v>
      </c>
      <c r="K85" s="30">
        <f t="shared" si="23"/>
        <v>0.781921734337681</v>
      </c>
      <c r="L85" s="30">
        <f t="shared" si="24"/>
        <v>0.520733252073325</v>
      </c>
      <c r="M85" s="38">
        <v>2072.81</v>
      </c>
    </row>
    <row r="86" spans="1:13">
      <c r="A86" s="19"/>
      <c r="B86" s="30">
        <v>0.056727216</v>
      </c>
      <c r="C86" s="20">
        <f t="shared" si="20"/>
        <v>3717.61810056</v>
      </c>
      <c r="D86" s="19">
        <v>158.8</v>
      </c>
      <c r="E86" s="9">
        <v>819.6</v>
      </c>
      <c r="F86" s="30">
        <f t="shared" ref="F86:F93" si="25">1-D86/435.44</f>
        <v>0.635311409149366</v>
      </c>
      <c r="G86" s="30">
        <f t="shared" ref="G86:G93" si="26">1-E86/1255.23</f>
        <v>0.347051934705193</v>
      </c>
      <c r="H86" s="42">
        <v>7272.75</v>
      </c>
      <c r="I86" s="19">
        <v>88.05</v>
      </c>
      <c r="J86" s="14">
        <v>664.23</v>
      </c>
      <c r="K86" s="30">
        <f t="shared" si="23"/>
        <v>0.797790740400514</v>
      </c>
      <c r="L86" s="30">
        <f t="shared" si="24"/>
        <v>0.470830047083005</v>
      </c>
      <c r="M86" s="38">
        <v>1527.92</v>
      </c>
    </row>
    <row r="87" spans="1:13">
      <c r="A87" s="19"/>
      <c r="B87" s="30">
        <v>0.066181752</v>
      </c>
      <c r="C87" s="20">
        <f t="shared" si="20"/>
        <v>4337.22111732</v>
      </c>
      <c r="D87" s="19">
        <v>121.03</v>
      </c>
      <c r="E87" s="9">
        <v>782.08</v>
      </c>
      <c r="F87" s="30">
        <f t="shared" si="25"/>
        <v>0.722051258497152</v>
      </c>
      <c r="G87" s="30">
        <f t="shared" si="26"/>
        <v>0.37694287102762</v>
      </c>
      <c r="H87" s="42">
        <v>7244.2</v>
      </c>
      <c r="I87" s="19">
        <v>83.79</v>
      </c>
      <c r="J87" s="14">
        <v>554.86</v>
      </c>
      <c r="K87" s="30">
        <f t="shared" si="23"/>
        <v>0.807573948190336</v>
      </c>
      <c r="L87" s="30">
        <f t="shared" si="24"/>
        <v>0.557961489129482</v>
      </c>
      <c r="M87" s="38">
        <v>1236.47</v>
      </c>
    </row>
    <row r="88" spans="1:13">
      <c r="A88" s="19"/>
      <c r="B88" s="30">
        <v>0.075636288</v>
      </c>
      <c r="C88" s="20">
        <f t="shared" si="20"/>
        <v>4956.82413408</v>
      </c>
      <c r="D88" s="19">
        <v>100.81</v>
      </c>
      <c r="E88" s="9">
        <v>703.42</v>
      </c>
      <c r="F88" s="30">
        <f t="shared" si="25"/>
        <v>0.768487047584053</v>
      </c>
      <c r="G88" s="30">
        <f t="shared" si="26"/>
        <v>0.439608677294201</v>
      </c>
      <c r="H88" s="42">
        <v>7275.75</v>
      </c>
      <c r="I88" s="19">
        <v>79.8</v>
      </c>
      <c r="J88" s="14">
        <v>560.35</v>
      </c>
      <c r="K88" s="30">
        <f t="shared" si="23"/>
        <v>0.816737093514606</v>
      </c>
      <c r="L88" s="30">
        <f t="shared" si="24"/>
        <v>0.553587788692112</v>
      </c>
      <c r="M88" s="38">
        <v>1562.76</v>
      </c>
    </row>
    <row r="89" spans="1:13">
      <c r="A89" s="19"/>
      <c r="B89" s="30">
        <v>0.085090824</v>
      </c>
      <c r="C89" s="20">
        <f t="shared" si="20"/>
        <v>5576.42715084</v>
      </c>
      <c r="D89" s="19">
        <v>118.1</v>
      </c>
      <c r="E89" s="9">
        <v>676.95</v>
      </c>
      <c r="F89" s="30">
        <f t="shared" si="25"/>
        <v>0.728780084512218</v>
      </c>
      <c r="G89" s="30">
        <f t="shared" si="26"/>
        <v>0.460696446069645</v>
      </c>
      <c r="H89" s="42">
        <v>7292.3</v>
      </c>
      <c r="I89" s="19">
        <v>70.22</v>
      </c>
      <c r="J89" s="14">
        <v>605.1</v>
      </c>
      <c r="K89" s="30">
        <f t="shared" si="23"/>
        <v>0.838737828403454</v>
      </c>
      <c r="L89" s="30">
        <f t="shared" si="24"/>
        <v>0.517936951793695</v>
      </c>
      <c r="M89" s="38">
        <v>1626.88</v>
      </c>
    </row>
    <row r="90" spans="1:13">
      <c r="A90" s="19"/>
      <c r="B90" s="30">
        <v>0.09454536</v>
      </c>
      <c r="C90" s="20">
        <f t="shared" si="20"/>
        <v>6196.0301676</v>
      </c>
      <c r="D90" s="19">
        <v>104.54</v>
      </c>
      <c r="E90" s="9">
        <v>669.68</v>
      </c>
      <c r="F90" s="30">
        <f t="shared" si="25"/>
        <v>0.759920999448833</v>
      </c>
      <c r="G90" s="30">
        <f t="shared" si="26"/>
        <v>0.466488213315488</v>
      </c>
      <c r="H90" s="42">
        <v>7366.57</v>
      </c>
      <c r="I90" s="19">
        <v>56.92</v>
      </c>
      <c r="J90" s="14">
        <v>492.52</v>
      </c>
      <c r="K90" s="30">
        <f t="shared" si="23"/>
        <v>0.86928164615102</v>
      </c>
      <c r="L90" s="30">
        <f t="shared" si="24"/>
        <v>0.607625694095903</v>
      </c>
      <c r="M90" s="38">
        <v>1607.11</v>
      </c>
    </row>
    <row r="91" spans="1:13">
      <c r="A91" s="19"/>
      <c r="B91" s="30">
        <v>0.103999896</v>
      </c>
      <c r="C91" s="20">
        <f t="shared" si="20"/>
        <v>6815.63318436</v>
      </c>
      <c r="D91" s="19">
        <v>98.15</v>
      </c>
      <c r="E91" s="9">
        <v>599.96</v>
      </c>
      <c r="F91" s="30">
        <f t="shared" si="25"/>
        <v>0.774595811133566</v>
      </c>
      <c r="G91" s="30">
        <f t="shared" si="26"/>
        <v>0.522031818869849</v>
      </c>
      <c r="H91" s="42">
        <v>7380.84</v>
      </c>
      <c r="I91" s="19">
        <v>51.6</v>
      </c>
      <c r="J91" s="14">
        <v>480.1</v>
      </c>
      <c r="K91" s="30">
        <f t="shared" si="23"/>
        <v>0.881499173250046</v>
      </c>
      <c r="L91" s="30">
        <f t="shared" si="24"/>
        <v>0.617520295085363</v>
      </c>
      <c r="M91" s="38">
        <v>1517.04</v>
      </c>
    </row>
    <row r="92" spans="1:13">
      <c r="A92" s="19"/>
      <c r="B92" s="30">
        <v>0.113454432</v>
      </c>
      <c r="C92" s="20">
        <f t="shared" si="20"/>
        <v>7435.23620112</v>
      </c>
      <c r="D92" s="19">
        <v>90.97</v>
      </c>
      <c r="E92" s="9">
        <v>623.18</v>
      </c>
      <c r="F92" s="30">
        <f t="shared" si="25"/>
        <v>0.791084879661951</v>
      </c>
      <c r="G92" s="30">
        <f t="shared" si="26"/>
        <v>0.503533217019988</v>
      </c>
      <c r="H92" s="42">
        <v>7383.38</v>
      </c>
      <c r="I92" s="19">
        <v>48.94</v>
      </c>
      <c r="J92" s="14">
        <v>423.3</v>
      </c>
      <c r="K92" s="30">
        <f t="shared" si="23"/>
        <v>0.887607936799559</v>
      </c>
      <c r="L92" s="30">
        <f t="shared" si="24"/>
        <v>0.662770966277097</v>
      </c>
      <c r="M92" s="38">
        <v>1614.86</v>
      </c>
    </row>
    <row r="93" spans="1:13">
      <c r="A93" s="19"/>
      <c r="B93" s="30">
        <v>0.122908968</v>
      </c>
      <c r="C93" s="20">
        <f t="shared" si="20"/>
        <v>8054.83921788</v>
      </c>
      <c r="D93" s="19">
        <v>75.54</v>
      </c>
      <c r="E93" s="9">
        <v>569.34</v>
      </c>
      <c r="F93" s="30">
        <f t="shared" si="25"/>
        <v>0.826520301304428</v>
      </c>
      <c r="G93" s="30">
        <f t="shared" si="26"/>
        <v>0.546425754642575</v>
      </c>
      <c r="H93" s="42">
        <v>7378.12</v>
      </c>
      <c r="I93" s="19">
        <v>48.68</v>
      </c>
      <c r="J93" s="14">
        <v>423.12</v>
      </c>
      <c r="K93" s="30">
        <f t="shared" si="23"/>
        <v>0.888205033988609</v>
      </c>
      <c r="L93" s="30">
        <f t="shared" si="24"/>
        <v>0.662914366291437</v>
      </c>
      <c r="M93" s="38">
        <v>1435.9</v>
      </c>
    </row>
    <row r="94" spans="1:13">
      <c r="A94" s="19"/>
      <c r="B94" s="30">
        <v>0.132545322</v>
      </c>
      <c r="C94" s="20">
        <f t="shared" si="20"/>
        <v>8686.35767727</v>
      </c>
      <c r="D94" s="19">
        <v>85.12</v>
      </c>
      <c r="E94" s="9">
        <v>591.44</v>
      </c>
      <c r="F94" s="30">
        <f t="shared" ref="F94:F101" si="27">1-D94/435.44</f>
        <v>0.80451956641558</v>
      </c>
      <c r="G94" s="30">
        <f t="shared" ref="G94:G101" si="28">1-E94/1255.23</f>
        <v>0.528819419548609</v>
      </c>
      <c r="H94" s="42">
        <v>7389.94</v>
      </c>
      <c r="I94" s="19">
        <v>36.44</v>
      </c>
      <c r="J94" s="14">
        <v>286.7</v>
      </c>
      <c r="K94" s="30">
        <f t="shared" si="23"/>
        <v>0.91631453242697</v>
      </c>
      <c r="L94" s="30">
        <f t="shared" si="24"/>
        <v>0.771595643826231</v>
      </c>
      <c r="M94" s="38">
        <v>1398.86</v>
      </c>
    </row>
    <row r="95" spans="1:13">
      <c r="A95" s="19"/>
      <c r="B95" s="30">
        <v>0.141999858</v>
      </c>
      <c r="C95" s="20">
        <f t="shared" si="20"/>
        <v>9305.96069403</v>
      </c>
      <c r="D95" s="19">
        <v>75.81</v>
      </c>
      <c r="E95" s="9">
        <v>562.5</v>
      </c>
      <c r="F95" s="30">
        <f t="shared" si="27"/>
        <v>0.825900238838876</v>
      </c>
      <c r="G95" s="30">
        <f t="shared" si="28"/>
        <v>0.551874955187496</v>
      </c>
      <c r="H95" s="42">
        <v>7414.11</v>
      </c>
      <c r="I95" s="19">
        <v>35.64</v>
      </c>
      <c r="J95" s="14">
        <v>326.29</v>
      </c>
      <c r="K95" s="30">
        <f t="shared" si="23"/>
        <v>0.918151754547125</v>
      </c>
      <c r="L95" s="30">
        <f t="shared" si="24"/>
        <v>0.740055607338894</v>
      </c>
      <c r="M95" s="38">
        <v>1606.69</v>
      </c>
    </row>
    <row r="96" spans="1:13">
      <c r="A96" s="19"/>
      <c r="B96" s="30">
        <v>0.151454394</v>
      </c>
      <c r="C96" s="20">
        <f t="shared" si="20"/>
        <v>9925.56371079</v>
      </c>
      <c r="D96" s="19">
        <v>69.43</v>
      </c>
      <c r="E96" s="9">
        <v>477.6</v>
      </c>
      <c r="F96" s="30">
        <f t="shared" si="27"/>
        <v>0.840552085247106</v>
      </c>
      <c r="G96" s="30">
        <f t="shared" si="28"/>
        <v>0.619511961951196</v>
      </c>
      <c r="H96" s="42">
        <v>7410.38</v>
      </c>
      <c r="I96" s="19">
        <v>28.99</v>
      </c>
      <c r="J96" s="14">
        <v>238.19</v>
      </c>
      <c r="K96" s="30">
        <f t="shared" si="23"/>
        <v>0.933423663420908</v>
      </c>
      <c r="L96" s="30">
        <f t="shared" si="24"/>
        <v>0.810241947690861</v>
      </c>
      <c r="M96" s="38">
        <v>1354.5</v>
      </c>
    </row>
    <row r="97" spans="1:13">
      <c r="A97" s="19"/>
      <c r="B97" s="30">
        <v>0.16090893</v>
      </c>
      <c r="C97" s="20">
        <f t="shared" si="20"/>
        <v>10545.16672755</v>
      </c>
      <c r="D97" s="19">
        <v>74.21</v>
      </c>
      <c r="E97" s="9">
        <v>433.83</v>
      </c>
      <c r="F97" s="30">
        <f t="shared" si="27"/>
        <v>0.829574683079184</v>
      </c>
      <c r="G97" s="30">
        <f t="shared" si="28"/>
        <v>0.654382065438207</v>
      </c>
      <c r="H97" s="42">
        <v>7464.59</v>
      </c>
      <c r="I97" s="19">
        <v>19.68</v>
      </c>
      <c r="J97" s="14">
        <v>126.5</v>
      </c>
      <c r="K97" s="30">
        <f t="shared" si="23"/>
        <v>0.954804335844204</v>
      </c>
      <c r="L97" s="30">
        <f t="shared" si="24"/>
        <v>0.899221656588832</v>
      </c>
      <c r="M97" s="38">
        <v>1506.82</v>
      </c>
    </row>
    <row r="98" spans="1:13">
      <c r="A98" s="19"/>
      <c r="B98" s="30">
        <v>0.170363466</v>
      </c>
      <c r="C98" s="20">
        <f t="shared" si="20"/>
        <v>11164.76974431</v>
      </c>
      <c r="D98" s="19">
        <v>57.99</v>
      </c>
      <c r="E98" s="9">
        <v>507.52</v>
      </c>
      <c r="F98" s="30">
        <f t="shared" si="27"/>
        <v>0.866824361565313</v>
      </c>
      <c r="G98" s="30">
        <f t="shared" si="28"/>
        <v>0.595675692900903</v>
      </c>
      <c r="H98" s="42">
        <v>7669.98</v>
      </c>
      <c r="I98" s="19">
        <v>21.81</v>
      </c>
      <c r="J98" s="14">
        <v>213.71</v>
      </c>
      <c r="K98" s="30">
        <f t="shared" si="23"/>
        <v>0.949912731949293</v>
      </c>
      <c r="L98" s="30">
        <f t="shared" si="24"/>
        <v>0.829744349641102</v>
      </c>
      <c r="M98" s="38">
        <v>1529.04</v>
      </c>
    </row>
    <row r="99" spans="1:13">
      <c r="A99" s="19"/>
      <c r="B99" s="30">
        <v>0.179818002</v>
      </c>
      <c r="C99" s="20">
        <f t="shared" si="20"/>
        <v>11784.37276107</v>
      </c>
      <c r="D99" s="19">
        <v>47.08</v>
      </c>
      <c r="E99" s="9">
        <v>374.04</v>
      </c>
      <c r="F99" s="30">
        <f t="shared" si="27"/>
        <v>0.891879478228918</v>
      </c>
      <c r="G99" s="30">
        <f t="shared" si="28"/>
        <v>0.702014770201477</v>
      </c>
      <c r="H99" s="42">
        <v>7631.36</v>
      </c>
      <c r="I99" s="19">
        <v>20.75</v>
      </c>
      <c r="J99" s="14">
        <v>185.83</v>
      </c>
      <c r="K99" s="30">
        <f t="shared" si="23"/>
        <v>0.952347051258497</v>
      </c>
      <c r="L99" s="30">
        <f t="shared" si="24"/>
        <v>0.851955418528875</v>
      </c>
      <c r="M99" s="38">
        <v>1416.5</v>
      </c>
    </row>
    <row r="100" spans="1:13">
      <c r="A100" s="19"/>
      <c r="B100" s="30">
        <v>0.189272538</v>
      </c>
      <c r="C100" s="20">
        <f t="shared" si="20"/>
        <v>12403.97577783</v>
      </c>
      <c r="D100" s="19">
        <v>40.96</v>
      </c>
      <c r="E100" s="9">
        <v>368.81</v>
      </c>
      <c r="F100" s="30">
        <f t="shared" si="27"/>
        <v>0.905934227448098</v>
      </c>
      <c r="G100" s="30">
        <f t="shared" si="28"/>
        <v>0.7061813372848</v>
      </c>
      <c r="H100" s="42">
        <v>8557.82</v>
      </c>
      <c r="I100" s="19">
        <v>13.83</v>
      </c>
      <c r="J100" s="14">
        <v>196.1</v>
      </c>
      <c r="K100" s="30">
        <f t="shared" si="23"/>
        <v>0.968239022597832</v>
      </c>
      <c r="L100" s="30">
        <f t="shared" si="24"/>
        <v>0.843773651044032</v>
      </c>
      <c r="M100" s="38">
        <v>1507.13</v>
      </c>
    </row>
    <row r="101" spans="1:13">
      <c r="A101" s="19"/>
      <c r="B101" s="30">
        <v>0.1999998</v>
      </c>
      <c r="C101" s="20">
        <f t="shared" si="20"/>
        <v>13106.986893</v>
      </c>
      <c r="D101" s="19">
        <v>39.9</v>
      </c>
      <c r="E101" s="9">
        <v>368.81</v>
      </c>
      <c r="F101" s="30">
        <f t="shared" si="27"/>
        <v>0.908368546757303</v>
      </c>
      <c r="G101" s="30">
        <f t="shared" si="28"/>
        <v>0.7061813372848</v>
      </c>
      <c r="H101" s="42">
        <v>7903.2</v>
      </c>
      <c r="I101" s="19">
        <v>11.17</v>
      </c>
      <c r="J101" s="14">
        <v>129.96</v>
      </c>
      <c r="K101" s="30">
        <f t="shared" si="23"/>
        <v>0.974347786147345</v>
      </c>
      <c r="L101" s="30">
        <f t="shared" si="24"/>
        <v>0.896465189646519</v>
      </c>
      <c r="M101" s="38">
        <v>1477.4</v>
      </c>
    </row>
    <row r="102" spans="1:13">
      <c r="A102" s="23"/>
      <c r="B102" s="33"/>
      <c r="C102" s="25"/>
      <c r="D102" s="23"/>
      <c r="E102" s="32"/>
      <c r="F102" s="33">
        <f t="shared" ref="F102:H102" si="29">AVERAGE(F74:F101)</f>
        <v>0.615259442009396</v>
      </c>
      <c r="G102" s="33">
        <f t="shared" si="29"/>
        <v>0.387068505373517</v>
      </c>
      <c r="H102" s="39">
        <f t="shared" si="29"/>
        <v>7380.23892857143</v>
      </c>
      <c r="I102" s="23"/>
      <c r="J102" s="32"/>
      <c r="K102" s="33">
        <f t="shared" ref="K102:M102" si="30">AVERAGE(K74:K101)</f>
        <v>0.758008319991601</v>
      </c>
      <c r="L102" s="33">
        <f t="shared" si="30"/>
        <v>0.533209053320905</v>
      </c>
      <c r="M102" s="39">
        <f t="shared" si="30"/>
        <v>1548.10535714286</v>
      </c>
    </row>
    <row r="103" spans="1:13">
      <c r="A103" s="16" t="s">
        <v>28</v>
      </c>
      <c r="B103" s="17"/>
      <c r="C103" s="18"/>
      <c r="D103" s="16" t="s">
        <v>47</v>
      </c>
      <c r="E103" s="17"/>
      <c r="F103" s="17"/>
      <c r="G103" s="17"/>
      <c r="H103" s="17"/>
      <c r="I103" s="16" t="s">
        <v>30</v>
      </c>
      <c r="J103" s="17"/>
      <c r="K103" s="17"/>
      <c r="L103" s="17"/>
      <c r="M103" s="37"/>
    </row>
    <row r="104" spans="1:13">
      <c r="A104" s="19" t="s">
        <v>48</v>
      </c>
      <c r="B104" s="9" t="s">
        <v>32</v>
      </c>
      <c r="C104" s="20" t="s">
        <v>33</v>
      </c>
      <c r="D104" s="19" t="s">
        <v>34</v>
      </c>
      <c r="E104" s="9" t="s">
        <v>4</v>
      </c>
      <c r="F104" s="9" t="s">
        <v>35</v>
      </c>
      <c r="G104" s="9" t="s">
        <v>36</v>
      </c>
      <c r="H104" s="9" t="s">
        <v>37</v>
      </c>
      <c r="I104" s="19" t="s">
        <v>34</v>
      </c>
      <c r="J104" s="9" t="s">
        <v>4</v>
      </c>
      <c r="K104" s="9" t="s">
        <v>35</v>
      </c>
      <c r="L104" s="9" t="s">
        <v>36</v>
      </c>
      <c r="M104" s="38" t="s">
        <v>37</v>
      </c>
    </row>
    <row r="105" spans="1:13">
      <c r="A105" s="19" t="s">
        <v>49</v>
      </c>
      <c r="B105" s="27"/>
      <c r="C105" s="20">
        <v>0</v>
      </c>
      <c r="D105" s="19">
        <v>42.03</v>
      </c>
      <c r="E105" s="9">
        <v>359.94</v>
      </c>
      <c r="F105" s="9"/>
      <c r="G105" s="9"/>
      <c r="H105" s="9"/>
      <c r="I105" s="19"/>
      <c r="J105" s="9"/>
      <c r="K105" s="9"/>
      <c r="L105" s="9"/>
      <c r="M105" s="38"/>
    </row>
    <row r="106" spans="1:13">
      <c r="A106" s="19"/>
      <c r="B106" s="30">
        <v>0.001998183</v>
      </c>
      <c r="C106" s="20">
        <f>(2^9-1)*B106</f>
        <v>1.021071513</v>
      </c>
      <c r="D106" s="22">
        <v>39.9</v>
      </c>
      <c r="E106" s="9">
        <v>365.69</v>
      </c>
      <c r="F106" s="30">
        <f>1-D106/42.03</f>
        <v>0.0506780870806567</v>
      </c>
      <c r="G106" s="30">
        <f>1-E106/359.94</f>
        <v>-0.0159748847030061</v>
      </c>
      <c r="H106" s="35">
        <v>1.4</v>
      </c>
      <c r="I106" s="19">
        <v>38.84</v>
      </c>
      <c r="J106" s="14">
        <v>317.22</v>
      </c>
      <c r="K106" s="30">
        <f>1-I106/42.03</f>
        <v>0.0758981679752557</v>
      </c>
      <c r="L106" s="30">
        <f>1-J106/359.94</f>
        <v>0.11868644774129</v>
      </c>
      <c r="M106" s="38">
        <v>0.79311</v>
      </c>
    </row>
    <row r="107" spans="1:13">
      <c r="A107" s="19"/>
      <c r="B107" s="30">
        <v>0.005994549</v>
      </c>
      <c r="C107" s="20">
        <f t="shared" ref="C107:C126" si="31">(2^9-1)*B107</f>
        <v>3.063214539</v>
      </c>
      <c r="D107" s="22">
        <v>33.78</v>
      </c>
      <c r="E107" s="9">
        <v>340.42</v>
      </c>
      <c r="F107" s="30">
        <f t="shared" ref="F107:F126" si="32">1-D107/42.03</f>
        <v>0.196288365453248</v>
      </c>
      <c r="G107" s="30">
        <f t="shared" ref="G107:G126" si="33">1-E107/359.94</f>
        <v>0.0542312607656831</v>
      </c>
      <c r="H107" s="35">
        <v>3.26</v>
      </c>
      <c r="I107" s="19">
        <v>34.31</v>
      </c>
      <c r="J107" s="14">
        <v>344.47</v>
      </c>
      <c r="K107" s="30">
        <f t="shared" ref="K107:K126" si="34">1-I107/42.03</f>
        <v>0.183678325005948</v>
      </c>
      <c r="L107" s="30">
        <f t="shared" ref="L107:L126" si="35">1-J107/359.94</f>
        <v>0.042979385453131</v>
      </c>
      <c r="M107" s="38">
        <v>1.14347</v>
      </c>
    </row>
    <row r="108" spans="1:13">
      <c r="A108" s="19"/>
      <c r="B108" s="30">
        <v>0.009990915</v>
      </c>
      <c r="C108" s="20">
        <f t="shared" si="31"/>
        <v>5.105357565</v>
      </c>
      <c r="D108" s="22">
        <v>28.46</v>
      </c>
      <c r="E108" s="9">
        <v>285.15</v>
      </c>
      <c r="F108" s="30">
        <f t="shared" si="32"/>
        <v>0.32286462050916</v>
      </c>
      <c r="G108" s="30">
        <f t="shared" si="33"/>
        <v>0.207784630771795</v>
      </c>
      <c r="H108" s="35">
        <v>12</v>
      </c>
      <c r="I108" s="19">
        <v>29.79</v>
      </c>
      <c r="J108" s="14">
        <v>239.8</v>
      </c>
      <c r="K108" s="30">
        <f t="shared" si="34"/>
        <v>0.291220556745182</v>
      </c>
      <c r="L108" s="30">
        <f t="shared" si="35"/>
        <v>0.3337778518642</v>
      </c>
      <c r="M108" s="38">
        <v>1.0116</v>
      </c>
    </row>
    <row r="109" spans="1:13">
      <c r="A109" s="19"/>
      <c r="B109" s="30">
        <v>0.013805628</v>
      </c>
      <c r="C109" s="20">
        <f t="shared" si="31"/>
        <v>7.054675908</v>
      </c>
      <c r="D109" s="22">
        <v>27.4</v>
      </c>
      <c r="E109" s="9">
        <v>283.85</v>
      </c>
      <c r="F109" s="30">
        <f t="shared" si="32"/>
        <v>0.348084701403759</v>
      </c>
      <c r="G109" s="30">
        <f t="shared" si="33"/>
        <v>0.211396343835084</v>
      </c>
      <c r="H109" s="35">
        <v>8.73</v>
      </c>
      <c r="I109" s="19">
        <v>27.4</v>
      </c>
      <c r="J109" s="14">
        <v>282.35</v>
      </c>
      <c r="K109" s="30">
        <f t="shared" si="34"/>
        <v>0.348084701403759</v>
      </c>
      <c r="L109" s="30">
        <f t="shared" si="35"/>
        <v>0.215563705061955</v>
      </c>
      <c r="M109" s="38">
        <v>1.15997</v>
      </c>
    </row>
    <row r="110" spans="1:13">
      <c r="A110" s="19"/>
      <c r="B110" s="30">
        <v>0.017801994</v>
      </c>
      <c r="C110" s="20">
        <f t="shared" si="31"/>
        <v>9.096818934</v>
      </c>
      <c r="D110" s="22">
        <v>27.4</v>
      </c>
      <c r="E110" s="9">
        <v>285.15</v>
      </c>
      <c r="F110" s="30">
        <f t="shared" si="32"/>
        <v>0.348084701403759</v>
      </c>
      <c r="G110" s="30">
        <f t="shared" si="33"/>
        <v>0.207784630771795</v>
      </c>
      <c r="H110" s="35">
        <v>12.39</v>
      </c>
      <c r="I110" s="19">
        <v>24.74</v>
      </c>
      <c r="J110" s="14">
        <v>243.06</v>
      </c>
      <c r="K110" s="30">
        <f t="shared" si="34"/>
        <v>0.411372828931715</v>
      </c>
      <c r="L110" s="30">
        <f t="shared" si="35"/>
        <v>0.3247207867978</v>
      </c>
      <c r="M110" s="38">
        <v>1.12341</v>
      </c>
    </row>
    <row r="111" spans="1:13">
      <c r="A111" s="19"/>
      <c r="B111" s="30">
        <v>0.021616707</v>
      </c>
      <c r="C111" s="20">
        <f t="shared" si="31"/>
        <v>11.046137277</v>
      </c>
      <c r="D111" s="22">
        <v>23.14</v>
      </c>
      <c r="E111" s="9">
        <v>252.74</v>
      </c>
      <c r="F111" s="30">
        <f t="shared" si="32"/>
        <v>0.449440875565073</v>
      </c>
      <c r="G111" s="30">
        <f t="shared" si="33"/>
        <v>0.297827415680391</v>
      </c>
      <c r="H111" s="35">
        <v>15.42</v>
      </c>
      <c r="I111" s="19">
        <v>24.74</v>
      </c>
      <c r="J111" s="14">
        <v>243.06</v>
      </c>
      <c r="K111" s="30">
        <f t="shared" si="34"/>
        <v>0.411372828931715</v>
      </c>
      <c r="L111" s="30">
        <f t="shared" si="35"/>
        <v>0.3247207867978</v>
      </c>
      <c r="M111" s="38">
        <v>1.15156</v>
      </c>
    </row>
    <row r="112" spans="1:13">
      <c r="A112" s="19"/>
      <c r="B112" s="30">
        <v>0.027429603</v>
      </c>
      <c r="C112" s="20">
        <f t="shared" si="31"/>
        <v>14.016527133</v>
      </c>
      <c r="D112" s="22">
        <v>22.08</v>
      </c>
      <c r="E112" s="9">
        <v>252.74</v>
      </c>
      <c r="F112" s="30">
        <f t="shared" si="32"/>
        <v>0.474660956459672</v>
      </c>
      <c r="G112" s="30">
        <f t="shared" si="33"/>
        <v>0.297827415680391</v>
      </c>
      <c r="H112" s="35">
        <v>12.72</v>
      </c>
      <c r="I112" s="19">
        <v>22.08</v>
      </c>
      <c r="J112" s="14">
        <v>243.86</v>
      </c>
      <c r="K112" s="30">
        <f t="shared" si="34"/>
        <v>0.474660956459672</v>
      </c>
      <c r="L112" s="30">
        <f t="shared" si="35"/>
        <v>0.322498194143468</v>
      </c>
      <c r="M112" s="38">
        <v>1.19077</v>
      </c>
    </row>
    <row r="113" spans="1:13">
      <c r="A113" s="19"/>
      <c r="B113" s="30">
        <v>0.031425969</v>
      </c>
      <c r="C113" s="20">
        <f t="shared" si="31"/>
        <v>16.058670159</v>
      </c>
      <c r="D113" s="22">
        <v>22.08</v>
      </c>
      <c r="E113" s="9">
        <v>252.74</v>
      </c>
      <c r="F113" s="30">
        <f t="shared" si="32"/>
        <v>0.474660956459672</v>
      </c>
      <c r="G113" s="30">
        <f t="shared" si="33"/>
        <v>0.297827415680391</v>
      </c>
      <c r="H113" s="35">
        <v>18.6</v>
      </c>
      <c r="I113" s="19">
        <v>18.35</v>
      </c>
      <c r="J113" s="14">
        <v>168.08</v>
      </c>
      <c r="K113" s="30">
        <f t="shared" si="34"/>
        <v>0.563407090173685</v>
      </c>
      <c r="L113" s="30">
        <f t="shared" si="35"/>
        <v>0.533033283324999</v>
      </c>
      <c r="M113" s="38">
        <v>1.07865</v>
      </c>
    </row>
    <row r="114" spans="1:13">
      <c r="A114" s="19"/>
      <c r="B114" s="30">
        <v>0.045049944</v>
      </c>
      <c r="C114" s="20">
        <f t="shared" si="31"/>
        <v>23.020521384</v>
      </c>
      <c r="D114" s="22">
        <v>18.89</v>
      </c>
      <c r="E114" s="9">
        <v>210.66</v>
      </c>
      <c r="F114" s="30">
        <f t="shared" si="32"/>
        <v>0.550559124434927</v>
      </c>
      <c r="G114" s="30">
        <f t="shared" si="33"/>
        <v>0.414735789298216</v>
      </c>
      <c r="H114" s="35">
        <v>15.09</v>
      </c>
      <c r="I114" s="19">
        <v>18.35</v>
      </c>
      <c r="J114" s="14">
        <v>168.08</v>
      </c>
      <c r="K114" s="30">
        <f t="shared" si="34"/>
        <v>0.563407090173685</v>
      </c>
      <c r="L114" s="30">
        <f t="shared" si="35"/>
        <v>0.533033283324999</v>
      </c>
      <c r="M114" s="38">
        <v>1.09538</v>
      </c>
    </row>
    <row r="115" spans="1:13">
      <c r="A115" s="19"/>
      <c r="B115" s="30">
        <v>0.056857389</v>
      </c>
      <c r="C115" s="20">
        <f t="shared" si="31"/>
        <v>29.054125779</v>
      </c>
      <c r="D115" s="22">
        <v>17.29</v>
      </c>
      <c r="E115" s="9">
        <v>201.61</v>
      </c>
      <c r="F115" s="30">
        <f t="shared" si="32"/>
        <v>0.588627171068285</v>
      </c>
      <c r="G115" s="30">
        <f t="shared" si="33"/>
        <v>0.439878868700339</v>
      </c>
      <c r="H115" s="35">
        <v>18.87</v>
      </c>
      <c r="I115" s="19">
        <v>17.56</v>
      </c>
      <c r="J115" s="14">
        <v>162.55</v>
      </c>
      <c r="K115" s="30">
        <f t="shared" si="34"/>
        <v>0.582203188198906</v>
      </c>
      <c r="L115" s="30">
        <f t="shared" si="35"/>
        <v>0.548396955048064</v>
      </c>
      <c r="M115" s="38">
        <v>1.06804</v>
      </c>
    </row>
    <row r="116" spans="1:13">
      <c r="A116" s="19"/>
      <c r="B116" s="30">
        <v>0.070481364</v>
      </c>
      <c r="C116" s="20">
        <f t="shared" si="31"/>
        <v>36.015977004</v>
      </c>
      <c r="D116" s="22">
        <v>17.29</v>
      </c>
      <c r="E116" s="9">
        <v>201.61</v>
      </c>
      <c r="F116" s="30">
        <f t="shared" si="32"/>
        <v>0.588627171068285</v>
      </c>
      <c r="G116" s="30">
        <f t="shared" si="33"/>
        <v>0.439878868700339</v>
      </c>
      <c r="H116" s="35">
        <v>12.23</v>
      </c>
      <c r="I116" s="19">
        <v>13.03</v>
      </c>
      <c r="J116" s="14">
        <v>110.08</v>
      </c>
      <c r="K116" s="30">
        <f t="shared" si="34"/>
        <v>0.689983345229598</v>
      </c>
      <c r="L116" s="30">
        <f t="shared" si="35"/>
        <v>0.694171250764016</v>
      </c>
      <c r="M116" s="38">
        <v>1.19902</v>
      </c>
    </row>
    <row r="117" spans="1:13">
      <c r="A117" s="19"/>
      <c r="B117" s="30">
        <v>0.086103522</v>
      </c>
      <c r="C117" s="20">
        <f t="shared" si="31"/>
        <v>43.998899742</v>
      </c>
      <c r="D117" s="22">
        <v>16.76</v>
      </c>
      <c r="E117" s="9">
        <v>149.44</v>
      </c>
      <c r="F117" s="30">
        <f t="shared" si="32"/>
        <v>0.601237211515584</v>
      </c>
      <c r="G117" s="30">
        <f t="shared" si="33"/>
        <v>0.584819692170917</v>
      </c>
      <c r="H117" s="35">
        <v>17.53</v>
      </c>
      <c r="I117" s="19">
        <v>13.03</v>
      </c>
      <c r="J117" s="14">
        <v>110.08</v>
      </c>
      <c r="K117" s="30">
        <f t="shared" si="34"/>
        <v>0.689983345229598</v>
      </c>
      <c r="L117" s="30">
        <f t="shared" si="35"/>
        <v>0.694171250764016</v>
      </c>
      <c r="M117" s="38">
        <v>1.16065</v>
      </c>
    </row>
    <row r="118" spans="1:13">
      <c r="A118" s="19"/>
      <c r="B118" s="30">
        <v>0.097910967</v>
      </c>
      <c r="C118" s="20">
        <f t="shared" si="31"/>
        <v>50.032504137</v>
      </c>
      <c r="D118" s="22">
        <v>13.57</v>
      </c>
      <c r="E118" s="9">
        <v>149.44</v>
      </c>
      <c r="F118" s="30">
        <f t="shared" si="32"/>
        <v>0.67713537949084</v>
      </c>
      <c r="G118" s="30">
        <f t="shared" si="33"/>
        <v>0.584819692170917</v>
      </c>
      <c r="H118" s="35">
        <v>15.1</v>
      </c>
      <c r="I118" s="19">
        <v>12.24</v>
      </c>
      <c r="J118" s="14">
        <v>105.81</v>
      </c>
      <c r="K118" s="30">
        <f t="shared" si="34"/>
        <v>0.708779443254818</v>
      </c>
      <c r="L118" s="30">
        <f t="shared" si="35"/>
        <v>0.706034339056509</v>
      </c>
      <c r="M118" s="38">
        <v>1.12266</v>
      </c>
    </row>
    <row r="119" spans="1:13">
      <c r="A119" s="19"/>
      <c r="B119" s="30">
        <v>0.111534942</v>
      </c>
      <c r="C119" s="20">
        <f t="shared" si="31"/>
        <v>56.994355362</v>
      </c>
      <c r="D119" s="22">
        <v>11.97</v>
      </c>
      <c r="E119" s="9">
        <v>140.39</v>
      </c>
      <c r="F119" s="30">
        <f t="shared" si="32"/>
        <v>0.715203426124197</v>
      </c>
      <c r="G119" s="30">
        <f t="shared" si="33"/>
        <v>0.60996277157304</v>
      </c>
      <c r="H119" s="35">
        <v>15.56</v>
      </c>
      <c r="I119" s="19">
        <v>12.24</v>
      </c>
      <c r="J119" s="14">
        <v>105.81</v>
      </c>
      <c r="K119" s="30">
        <f t="shared" si="34"/>
        <v>0.708779443254818</v>
      </c>
      <c r="L119" s="30">
        <f t="shared" si="35"/>
        <v>0.706034339056509</v>
      </c>
      <c r="M119" s="38">
        <v>1.13522</v>
      </c>
    </row>
    <row r="120" spans="1:13">
      <c r="A120" s="19"/>
      <c r="B120" s="30">
        <v>0.123342387</v>
      </c>
      <c r="C120" s="20">
        <f t="shared" si="31"/>
        <v>63.027959757</v>
      </c>
      <c r="D120" s="22">
        <v>11.97</v>
      </c>
      <c r="E120" s="9">
        <v>140.39</v>
      </c>
      <c r="F120" s="30">
        <f t="shared" si="32"/>
        <v>0.715203426124197</v>
      </c>
      <c r="G120" s="30">
        <f t="shared" si="33"/>
        <v>0.60996277157304</v>
      </c>
      <c r="H120" s="35">
        <v>13.16</v>
      </c>
      <c r="I120" s="19">
        <v>11.17</v>
      </c>
      <c r="J120" s="14">
        <v>120.48</v>
      </c>
      <c r="K120" s="30">
        <f t="shared" si="34"/>
        <v>0.734237449440876</v>
      </c>
      <c r="L120" s="30">
        <f t="shared" si="35"/>
        <v>0.66527754625771</v>
      </c>
      <c r="M120" s="38">
        <v>0.917201</v>
      </c>
    </row>
    <row r="121" spans="1:13">
      <c r="A121" s="19"/>
      <c r="B121" s="30">
        <v>0.134968179</v>
      </c>
      <c r="C121" s="20">
        <f t="shared" si="31"/>
        <v>68.968739469</v>
      </c>
      <c r="D121" s="22">
        <v>11.44</v>
      </c>
      <c r="E121" s="9">
        <v>105.28</v>
      </c>
      <c r="F121" s="30">
        <f t="shared" si="32"/>
        <v>0.727813466571497</v>
      </c>
      <c r="G121" s="30">
        <f t="shared" si="33"/>
        <v>0.707506806690004</v>
      </c>
      <c r="H121" s="35">
        <v>15.57</v>
      </c>
      <c r="I121" s="19">
        <v>7.71</v>
      </c>
      <c r="J121" s="14">
        <v>94.09</v>
      </c>
      <c r="K121" s="30">
        <f t="shared" si="34"/>
        <v>0.81655960028551</v>
      </c>
      <c r="L121" s="30">
        <f t="shared" si="35"/>
        <v>0.738595321442463</v>
      </c>
      <c r="M121" s="38">
        <v>1.22919</v>
      </c>
    </row>
    <row r="122" spans="1:13">
      <c r="A122" s="19"/>
      <c r="B122" s="30">
        <v>0.148773807</v>
      </c>
      <c r="C122" s="20">
        <f t="shared" si="31"/>
        <v>76.023415377</v>
      </c>
      <c r="D122" s="22">
        <v>11.44</v>
      </c>
      <c r="E122" s="9">
        <v>105.28</v>
      </c>
      <c r="F122" s="30">
        <f t="shared" si="32"/>
        <v>0.727813466571497</v>
      </c>
      <c r="G122" s="30">
        <f t="shared" si="33"/>
        <v>0.707506806690004</v>
      </c>
      <c r="H122" s="35">
        <v>20.59</v>
      </c>
      <c r="I122" s="19">
        <v>7.71</v>
      </c>
      <c r="J122" s="14">
        <v>94.09</v>
      </c>
      <c r="K122" s="30">
        <f t="shared" si="34"/>
        <v>0.81655960028551</v>
      </c>
      <c r="L122" s="30">
        <f t="shared" si="35"/>
        <v>0.738595321442463</v>
      </c>
      <c r="M122" s="38">
        <v>1.1369</v>
      </c>
    </row>
    <row r="123" spans="1:13">
      <c r="A123" s="19"/>
      <c r="B123" s="30">
        <v>0.166394148</v>
      </c>
      <c r="C123" s="20">
        <f t="shared" si="31"/>
        <v>85.027409628</v>
      </c>
      <c r="D123" s="22">
        <v>9.84</v>
      </c>
      <c r="E123" s="9">
        <v>105.28</v>
      </c>
      <c r="F123" s="30">
        <f t="shared" si="32"/>
        <v>0.765881513204854</v>
      </c>
      <c r="G123" s="30">
        <f t="shared" si="33"/>
        <v>0.707506806690004</v>
      </c>
      <c r="H123" s="35">
        <v>15.5</v>
      </c>
      <c r="I123" s="19">
        <v>7.71</v>
      </c>
      <c r="J123" s="14">
        <v>94.09</v>
      </c>
      <c r="K123" s="30">
        <f t="shared" si="34"/>
        <v>0.81655960028551</v>
      </c>
      <c r="L123" s="30">
        <f t="shared" si="35"/>
        <v>0.738595321442463</v>
      </c>
      <c r="M123" s="38">
        <v>1.25107</v>
      </c>
    </row>
    <row r="124" spans="1:13">
      <c r="A124" s="19"/>
      <c r="B124" s="30">
        <v>0.178201593</v>
      </c>
      <c r="C124" s="20">
        <f t="shared" si="31"/>
        <v>91.061014023</v>
      </c>
      <c r="D124" s="22">
        <v>9.58</v>
      </c>
      <c r="E124" s="9">
        <v>105.28</v>
      </c>
      <c r="F124" s="30">
        <f t="shared" si="32"/>
        <v>0.772067570782774</v>
      </c>
      <c r="G124" s="30">
        <f t="shared" si="33"/>
        <v>0.707506806690004</v>
      </c>
      <c r="H124" s="35">
        <v>21.11</v>
      </c>
      <c r="I124" s="19">
        <v>7.71</v>
      </c>
      <c r="J124" s="14">
        <v>94.09</v>
      </c>
      <c r="K124" s="30">
        <f t="shared" si="34"/>
        <v>0.81655960028551</v>
      </c>
      <c r="L124" s="30">
        <f t="shared" si="35"/>
        <v>0.738595321442463</v>
      </c>
      <c r="M124" s="38">
        <v>1.13526</v>
      </c>
    </row>
    <row r="125" spans="1:13">
      <c r="A125" s="19"/>
      <c r="B125" s="30">
        <v>0.189827385</v>
      </c>
      <c r="C125" s="20">
        <f t="shared" si="31"/>
        <v>97.001793735</v>
      </c>
      <c r="D125" s="22">
        <v>7.18</v>
      </c>
      <c r="E125" s="9">
        <v>103.56</v>
      </c>
      <c r="F125" s="30">
        <f t="shared" si="32"/>
        <v>0.82916964073281</v>
      </c>
      <c r="G125" s="30">
        <f t="shared" si="33"/>
        <v>0.712285380896816</v>
      </c>
      <c r="H125" s="35">
        <v>23.03</v>
      </c>
      <c r="I125" s="19">
        <v>6.92</v>
      </c>
      <c r="J125" s="14">
        <v>94.09</v>
      </c>
      <c r="K125" s="30">
        <f t="shared" si="34"/>
        <v>0.83535569831073</v>
      </c>
      <c r="L125" s="30">
        <f t="shared" si="35"/>
        <v>0.738595321442463</v>
      </c>
      <c r="M125" s="38">
        <v>1.16311</v>
      </c>
    </row>
    <row r="126" spans="1:13">
      <c r="A126" s="19"/>
      <c r="B126" s="30">
        <v>0.20163483</v>
      </c>
      <c r="C126" s="20">
        <f t="shared" si="31"/>
        <v>103.03539813</v>
      </c>
      <c r="D126" s="22">
        <v>7.71</v>
      </c>
      <c r="E126" s="9">
        <v>105.28</v>
      </c>
      <c r="F126" s="30">
        <f t="shared" si="32"/>
        <v>0.81655960028551</v>
      </c>
      <c r="G126" s="30">
        <f t="shared" si="33"/>
        <v>0.707506806690004</v>
      </c>
      <c r="H126" s="35">
        <v>24.06</v>
      </c>
      <c r="I126" s="19">
        <v>6.92</v>
      </c>
      <c r="J126" s="14">
        <v>94.09</v>
      </c>
      <c r="K126" s="30">
        <f t="shared" si="34"/>
        <v>0.83535569831073</v>
      </c>
      <c r="L126" s="30">
        <f t="shared" si="35"/>
        <v>0.738595321442463</v>
      </c>
      <c r="M126" s="38">
        <v>1.14857</v>
      </c>
    </row>
    <row r="127" spans="1:13">
      <c r="A127" s="23"/>
      <c r="B127" s="32"/>
      <c r="C127" s="25"/>
      <c r="D127" s="23"/>
      <c r="E127" s="32"/>
      <c r="F127" s="33">
        <f t="shared" ref="F127:H127" si="36">AVERAGE(F106:F126)</f>
        <v>0.559079115824298</v>
      </c>
      <c r="G127" s="33">
        <f t="shared" si="36"/>
        <v>0.452027718905532</v>
      </c>
      <c r="H127" s="41">
        <f t="shared" si="36"/>
        <v>14.8533333333333</v>
      </c>
      <c r="I127" s="23"/>
      <c r="J127" s="32"/>
      <c r="K127" s="33">
        <f t="shared" ref="K127:M127" si="37">AVERAGE(K106:K126)</f>
        <v>0.589238978960606</v>
      </c>
      <c r="L127" s="33">
        <f t="shared" si="37"/>
        <v>0.53307958733863</v>
      </c>
      <c r="M127" s="40">
        <f t="shared" si="37"/>
        <v>1.114991</v>
      </c>
    </row>
    <row r="128" spans="1:13">
      <c r="A128" s="16" t="s">
        <v>28</v>
      </c>
      <c r="B128" s="17"/>
      <c r="C128" s="18"/>
      <c r="D128" s="16" t="s">
        <v>50</v>
      </c>
      <c r="E128" s="17"/>
      <c r="F128" s="17"/>
      <c r="G128" s="17"/>
      <c r="H128" s="37"/>
      <c r="I128" s="16" t="s">
        <v>30</v>
      </c>
      <c r="J128" s="17"/>
      <c r="K128" s="17"/>
      <c r="L128" s="17"/>
      <c r="M128" s="37"/>
    </row>
    <row r="129" spans="1:13">
      <c r="A129" s="19" t="s">
        <v>17</v>
      </c>
      <c r="B129" s="9" t="s">
        <v>32</v>
      </c>
      <c r="C129" s="20" t="s">
        <v>33</v>
      </c>
      <c r="D129" s="19" t="s">
        <v>34</v>
      </c>
      <c r="E129" s="9" t="s">
        <v>4</v>
      </c>
      <c r="F129" s="9" t="s">
        <v>35</v>
      </c>
      <c r="G129" s="9" t="s">
        <v>36</v>
      </c>
      <c r="H129" s="38" t="s">
        <v>37</v>
      </c>
      <c r="I129" s="19" t="s">
        <v>34</v>
      </c>
      <c r="J129" s="9" t="s">
        <v>4</v>
      </c>
      <c r="K129" s="9" t="s">
        <v>35</v>
      </c>
      <c r="L129" s="9" t="s">
        <v>36</v>
      </c>
      <c r="M129" s="38" t="s">
        <v>37</v>
      </c>
    </row>
    <row r="130" spans="1:13">
      <c r="A130" s="19" t="s">
        <v>51</v>
      </c>
      <c r="C130" s="20">
        <v>0</v>
      </c>
      <c r="D130" s="19">
        <v>92.83</v>
      </c>
      <c r="E130" s="14">
        <v>595.88</v>
      </c>
      <c r="H130" s="38"/>
      <c r="I130" s="51"/>
      <c r="J130" s="52"/>
      <c r="K130" s="52"/>
      <c r="L130" s="52"/>
      <c r="M130" s="55"/>
    </row>
    <row r="131" spans="1:13">
      <c r="A131" s="19"/>
      <c r="C131" s="38">
        <v>2</v>
      </c>
      <c r="D131" s="19">
        <v>88.84</v>
      </c>
      <c r="E131" s="14">
        <v>578.64</v>
      </c>
      <c r="F131" s="30">
        <f t="shared" ref="F131:F134" si="38">1-D131/92.83</f>
        <v>0.0429817946784444</v>
      </c>
      <c r="G131" s="30">
        <f t="shared" ref="G131:G134" si="39">1-E131/595.88</f>
        <v>0.0289319997314895</v>
      </c>
      <c r="H131" s="42">
        <v>1.65</v>
      </c>
      <c r="I131" s="19">
        <v>79</v>
      </c>
      <c r="J131" s="14">
        <v>589.6</v>
      </c>
      <c r="K131" s="30">
        <f>1-I131/92.83</f>
        <v>0.148982010126037</v>
      </c>
      <c r="L131" s="30">
        <f>1-J131/595.88</f>
        <v>0.0105390347049741</v>
      </c>
      <c r="M131" s="38">
        <v>4.74713</v>
      </c>
    </row>
    <row r="132" spans="1:13">
      <c r="A132" s="19"/>
      <c r="C132" s="38">
        <v>4</v>
      </c>
      <c r="D132" s="19">
        <v>89.64</v>
      </c>
      <c r="E132" s="14">
        <v>574.19</v>
      </c>
      <c r="F132" s="30">
        <f t="shared" si="38"/>
        <v>0.0343638909835182</v>
      </c>
      <c r="G132" s="30">
        <f t="shared" si="39"/>
        <v>0.0363999462979122</v>
      </c>
      <c r="H132" s="42">
        <v>1.76</v>
      </c>
      <c r="I132" s="19">
        <v>65.97</v>
      </c>
      <c r="J132" s="14">
        <v>492.94</v>
      </c>
      <c r="K132" s="30">
        <f>1-I132/92.83</f>
        <v>0.289346116557147</v>
      </c>
      <c r="L132" s="30">
        <f>1-J132/595.88</f>
        <v>0.172752903269115</v>
      </c>
      <c r="M132" s="38">
        <v>6.42996</v>
      </c>
    </row>
    <row r="133" spans="1:13">
      <c r="A133" s="19"/>
      <c r="C133" s="38">
        <v>8</v>
      </c>
      <c r="D133" s="19">
        <v>87.51</v>
      </c>
      <c r="E133" s="14">
        <v>570.72</v>
      </c>
      <c r="F133" s="30">
        <f t="shared" si="38"/>
        <v>0.0573090595712592</v>
      </c>
      <c r="G133" s="30">
        <f t="shared" si="39"/>
        <v>0.0422232664294824</v>
      </c>
      <c r="H133" s="42">
        <v>1.9</v>
      </c>
      <c r="I133" s="19">
        <v>57.99</v>
      </c>
      <c r="J133" s="14">
        <v>501.75</v>
      </c>
      <c r="K133" s="30">
        <f>1-I133/92.83</f>
        <v>0.375309705914036</v>
      </c>
      <c r="L133" s="30">
        <f>1-J133/595.88</f>
        <v>0.157968047257837</v>
      </c>
      <c r="M133" s="38">
        <v>11.0432</v>
      </c>
    </row>
    <row r="134" spans="1:13">
      <c r="A134" s="19"/>
      <c r="C134" s="38">
        <v>16</v>
      </c>
      <c r="D134" s="19">
        <v>68.1</v>
      </c>
      <c r="E134" s="14">
        <v>524.54</v>
      </c>
      <c r="F134" s="30">
        <f t="shared" si="38"/>
        <v>0.266400947969406</v>
      </c>
      <c r="G134" s="30">
        <f t="shared" si="39"/>
        <v>0.119722091696315</v>
      </c>
      <c r="H134" s="42">
        <v>5.05</v>
      </c>
      <c r="I134" s="19">
        <v>48.94</v>
      </c>
      <c r="J134" s="14">
        <v>468.48</v>
      </c>
      <c r="K134" s="30">
        <f>1-I134/92.83</f>
        <v>0.472799741462889</v>
      </c>
      <c r="L134" s="30">
        <f>1-J134/595.88</f>
        <v>0.213801436530845</v>
      </c>
      <c r="M134" s="38">
        <v>9.53033</v>
      </c>
    </row>
    <row r="135" spans="1:13">
      <c r="A135" s="44"/>
      <c r="B135" s="45"/>
      <c r="C135" s="46"/>
      <c r="D135" s="44"/>
      <c r="E135" s="45"/>
      <c r="F135" s="49">
        <f t="shared" ref="F135:H135" si="40">AVERAGE(F131:F134)</f>
        <v>0.100263923300657</v>
      </c>
      <c r="G135" s="49">
        <f t="shared" si="40"/>
        <v>0.0568193260387997</v>
      </c>
      <c r="H135" s="40">
        <f t="shared" si="40"/>
        <v>2.59</v>
      </c>
      <c r="I135" s="53"/>
      <c r="J135" s="54"/>
      <c r="K135" s="49">
        <f t="shared" ref="K135:M135" si="41">AVERAGE(K131:K134)</f>
        <v>0.321609393515027</v>
      </c>
      <c r="L135" s="49">
        <f t="shared" si="41"/>
        <v>0.138765355440693</v>
      </c>
      <c r="M135" s="40">
        <f t="shared" si="41"/>
        <v>7.937655</v>
      </c>
    </row>
    <row r="136" spans="1:13">
      <c r="A136" s="16" t="s">
        <v>28</v>
      </c>
      <c r="B136" s="17"/>
      <c r="C136" s="18"/>
      <c r="D136" s="16" t="s">
        <v>52</v>
      </c>
      <c r="E136" s="17"/>
      <c r="F136" s="17"/>
      <c r="G136" s="17"/>
      <c r="H136" s="37"/>
      <c r="I136" s="16" t="s">
        <v>30</v>
      </c>
      <c r="J136" s="17"/>
      <c r="K136" s="17"/>
      <c r="L136" s="17"/>
      <c r="M136" s="37"/>
    </row>
    <row r="137" spans="1:15">
      <c r="A137" s="19" t="s">
        <v>15</v>
      </c>
      <c r="B137" s="9" t="s">
        <v>32</v>
      </c>
      <c r="C137" s="20" t="s">
        <v>33</v>
      </c>
      <c r="D137" s="19" t="s">
        <v>34</v>
      </c>
      <c r="E137" s="9" t="s">
        <v>4</v>
      </c>
      <c r="F137" s="9" t="s">
        <v>35</v>
      </c>
      <c r="G137" s="9" t="s">
        <v>36</v>
      </c>
      <c r="H137" s="38" t="s">
        <v>37</v>
      </c>
      <c r="I137" s="19" t="s">
        <v>34</v>
      </c>
      <c r="J137" s="9" t="s">
        <v>4</v>
      </c>
      <c r="K137" s="9" t="s">
        <v>35</v>
      </c>
      <c r="L137" s="9" t="s">
        <v>36</v>
      </c>
      <c r="M137" s="38" t="s">
        <v>37</v>
      </c>
      <c r="N137" s="9"/>
      <c r="O137" s="9"/>
    </row>
    <row r="138" spans="1:15">
      <c r="A138" s="19" t="s">
        <v>53</v>
      </c>
      <c r="B138" s="9"/>
      <c r="C138" s="20">
        <v>0</v>
      </c>
      <c r="D138" s="19">
        <v>170.51</v>
      </c>
      <c r="E138" s="9">
        <v>1008.15</v>
      </c>
      <c r="F138" s="9"/>
      <c r="G138" s="9"/>
      <c r="H138" s="38"/>
      <c r="I138" s="19"/>
      <c r="J138" s="9"/>
      <c r="K138" s="9"/>
      <c r="L138" s="9"/>
      <c r="M138" s="38"/>
      <c r="N138" s="9"/>
      <c r="O138" s="9"/>
    </row>
    <row r="139" spans="1:15">
      <c r="A139" s="19"/>
      <c r="B139" s="9"/>
      <c r="C139" s="38">
        <v>16</v>
      </c>
      <c r="D139" s="19">
        <v>164.92</v>
      </c>
      <c r="E139" s="9">
        <v>968.02</v>
      </c>
      <c r="F139" s="30">
        <f>1-D139/170.51</f>
        <v>0.0327840009383614</v>
      </c>
      <c r="G139" s="30">
        <f>1-E139/1008.15</f>
        <v>0.0398055844864356</v>
      </c>
      <c r="H139" s="38">
        <v>9.18</v>
      </c>
      <c r="I139" s="19">
        <v>147.36</v>
      </c>
      <c r="J139" s="9">
        <v>936.62</v>
      </c>
      <c r="K139" s="30">
        <f>1-I139/170.51</f>
        <v>0.135769163098938</v>
      </c>
      <c r="L139" s="30">
        <f>1-J139/1008.15</f>
        <v>0.0709517432921688</v>
      </c>
      <c r="M139" s="38">
        <v>37.0894</v>
      </c>
      <c r="N139" s="9"/>
      <c r="O139" s="9"/>
    </row>
    <row r="140" spans="1:15">
      <c r="A140" s="19"/>
      <c r="B140" s="9"/>
      <c r="C140" s="38">
        <v>256</v>
      </c>
      <c r="D140" s="19">
        <v>158.54</v>
      </c>
      <c r="E140" s="9">
        <v>945.38</v>
      </c>
      <c r="F140" s="30">
        <f>1-D140/170.51</f>
        <v>0.0702011612222158</v>
      </c>
      <c r="G140" s="30">
        <f>1-E140/1008.15</f>
        <v>0.0622625601349005</v>
      </c>
      <c r="H140" s="42">
        <v>8.91</v>
      </c>
      <c r="I140" s="19">
        <v>141.78</v>
      </c>
      <c r="J140" s="9">
        <v>876.45</v>
      </c>
      <c r="K140" s="30">
        <f>1-I140/170.51</f>
        <v>0.168494516450648</v>
      </c>
      <c r="L140" s="30">
        <f>1-J140/1008.15</f>
        <v>0.130635322124684</v>
      </c>
      <c r="M140" s="38">
        <v>50.6931</v>
      </c>
      <c r="N140" s="9"/>
      <c r="O140" s="9"/>
    </row>
    <row r="141" spans="1:15">
      <c r="A141" s="19"/>
      <c r="B141" s="9"/>
      <c r="C141" s="38">
        <v>4096</v>
      </c>
      <c r="D141" s="19">
        <v>152.15</v>
      </c>
      <c r="E141" s="9">
        <v>928.42</v>
      </c>
      <c r="F141" s="30">
        <f>1-D141/170.51</f>
        <v>0.107676969092722</v>
      </c>
      <c r="G141" s="30">
        <f>1-E141/1008.15</f>
        <v>0.0790854535535387</v>
      </c>
      <c r="H141" s="42">
        <v>6.98</v>
      </c>
      <c r="I141" s="19">
        <v>134.06</v>
      </c>
      <c r="J141" s="9">
        <v>847.13</v>
      </c>
      <c r="K141" s="30">
        <f>1-I141/170.51</f>
        <v>0.213770453345845</v>
      </c>
      <c r="L141" s="30">
        <f>1-J141/1008.15</f>
        <v>0.159718295888509</v>
      </c>
      <c r="M141" s="38">
        <v>62.0306</v>
      </c>
      <c r="N141" s="9"/>
      <c r="O141" s="9"/>
    </row>
    <row r="142" spans="1:18">
      <c r="A142" s="19"/>
      <c r="B142" s="9"/>
      <c r="C142" s="38">
        <v>131072</v>
      </c>
      <c r="D142" s="19">
        <v>103.74</v>
      </c>
      <c r="E142" s="9">
        <v>1012.01</v>
      </c>
      <c r="F142" s="30">
        <f>1-D142/170.51</f>
        <v>0.391589936074131</v>
      </c>
      <c r="G142" s="30">
        <f>1-E142/1008.15</f>
        <v>-0.00382879531815705</v>
      </c>
      <c r="H142" s="42">
        <v>6.99</v>
      </c>
      <c r="I142" s="19">
        <v>95.23</v>
      </c>
      <c r="J142" s="9">
        <v>657.47</v>
      </c>
      <c r="K142" s="30">
        <f>1-I142/170.51</f>
        <v>0.44149903231482</v>
      </c>
      <c r="L142" s="30">
        <f>1-J142/1008.15</f>
        <v>0.34784506273868</v>
      </c>
      <c r="M142" s="38">
        <v>54.5628</v>
      </c>
      <c r="N142" s="9"/>
      <c r="O142" s="9"/>
      <c r="P142" s="9"/>
      <c r="Q142" s="9"/>
      <c r="R142" s="9"/>
    </row>
    <row r="143" spans="1:18">
      <c r="A143" s="23"/>
      <c r="B143" s="32"/>
      <c r="C143" s="25"/>
      <c r="D143" s="23"/>
      <c r="E143" s="32"/>
      <c r="F143" s="49">
        <f t="shared" ref="F143:H143" si="42">AVERAGE(F139:F142)</f>
        <v>0.150563016831857</v>
      </c>
      <c r="G143" s="49">
        <f t="shared" si="42"/>
        <v>0.0443312007141794</v>
      </c>
      <c r="H143" s="40">
        <f t="shared" si="42"/>
        <v>8.015</v>
      </c>
      <c r="I143" s="23"/>
      <c r="J143" s="32"/>
      <c r="K143" s="49">
        <f t="shared" ref="K143:M143" si="43">AVERAGE(K139:K142)</f>
        <v>0.239883291302563</v>
      </c>
      <c r="L143" s="49">
        <f t="shared" si="43"/>
        <v>0.17728760601101</v>
      </c>
      <c r="M143" s="40">
        <f t="shared" si="43"/>
        <v>51.093975</v>
      </c>
      <c r="N143" s="56"/>
      <c r="O143" s="9"/>
      <c r="P143" s="9"/>
      <c r="Q143" s="9"/>
      <c r="R143" s="9"/>
    </row>
    <row r="144" spans="1:18">
      <c r="A144" s="16" t="s">
        <v>28</v>
      </c>
      <c r="B144" s="17"/>
      <c r="C144" s="18"/>
      <c r="D144" s="16"/>
      <c r="E144" s="17"/>
      <c r="F144" s="17"/>
      <c r="G144" s="17"/>
      <c r="H144" s="37"/>
      <c r="I144" s="16" t="s">
        <v>42</v>
      </c>
      <c r="J144" s="17"/>
      <c r="K144" s="17"/>
      <c r="L144" s="17"/>
      <c r="M144" s="37"/>
      <c r="N144" s="56"/>
      <c r="O144" s="9"/>
      <c r="P144" s="9"/>
      <c r="Q144" s="9"/>
      <c r="R144" s="9"/>
    </row>
    <row r="145" spans="1:18">
      <c r="A145" s="19" t="s">
        <v>21</v>
      </c>
      <c r="B145" s="9" t="s">
        <v>32</v>
      </c>
      <c r="C145" s="20" t="s">
        <v>33</v>
      </c>
      <c r="D145" s="19" t="s">
        <v>34</v>
      </c>
      <c r="E145" s="9" t="s">
        <v>4</v>
      </c>
      <c r="F145" s="9" t="s">
        <v>35</v>
      </c>
      <c r="G145" s="9" t="s">
        <v>36</v>
      </c>
      <c r="H145" s="38" t="s">
        <v>37</v>
      </c>
      <c r="I145" s="19" t="s">
        <v>34</v>
      </c>
      <c r="J145" s="9" t="s">
        <v>4</v>
      </c>
      <c r="K145" s="9" t="s">
        <v>35</v>
      </c>
      <c r="L145" s="9" t="s">
        <v>36</v>
      </c>
      <c r="M145" s="38" t="s">
        <v>37</v>
      </c>
      <c r="N145" s="9"/>
      <c r="O145" s="9"/>
      <c r="P145" s="9"/>
      <c r="Q145" s="9"/>
      <c r="R145" s="9"/>
    </row>
    <row r="146" spans="1:18">
      <c r="A146" s="19" t="s">
        <v>54</v>
      </c>
      <c r="C146" s="20">
        <v>0</v>
      </c>
      <c r="D146" s="19">
        <v>1418.84</v>
      </c>
      <c r="E146" s="14">
        <v>1981.54</v>
      </c>
      <c r="H146" s="38"/>
      <c r="I146" s="19"/>
      <c r="M146" s="38"/>
      <c r="N146" s="9"/>
      <c r="O146" s="9"/>
      <c r="P146" s="9"/>
      <c r="Q146" s="9"/>
      <c r="R146" s="9"/>
    </row>
    <row r="147" spans="1:15">
      <c r="A147" s="19"/>
      <c r="B147" s="9"/>
      <c r="C147" s="38">
        <v>16</v>
      </c>
      <c r="D147" s="19"/>
      <c r="H147" s="38"/>
      <c r="I147" s="19">
        <v>1401.02</v>
      </c>
      <c r="J147" s="9">
        <v>1991.07</v>
      </c>
      <c r="K147" s="30">
        <f>1-I147/1418.84</f>
        <v>0.0125595556933833</v>
      </c>
      <c r="L147" s="30">
        <f>1-J147/1981.54</f>
        <v>-0.004809390675939</v>
      </c>
      <c r="M147" s="38">
        <v>1187.23</v>
      </c>
      <c r="N147" s="9"/>
      <c r="O147" s="9"/>
    </row>
    <row r="148" spans="1:15">
      <c r="A148" s="19"/>
      <c r="B148" s="9"/>
      <c r="C148" s="38">
        <v>256</v>
      </c>
      <c r="D148" s="19"/>
      <c r="H148" s="38"/>
      <c r="I148" s="19">
        <v>1325.48</v>
      </c>
      <c r="J148" s="9">
        <v>1869.6</v>
      </c>
      <c r="K148" s="30">
        <f>1-I148/1418.84</f>
        <v>0.0658002311747624</v>
      </c>
      <c r="L148" s="30">
        <f>1-J148/1981.54</f>
        <v>0.0564914157675344</v>
      </c>
      <c r="M148" s="38">
        <v>2521.56</v>
      </c>
      <c r="N148" s="9"/>
      <c r="O148" s="9"/>
    </row>
    <row r="149" spans="1:15">
      <c r="A149" s="19"/>
      <c r="B149" s="9"/>
      <c r="C149" s="38">
        <v>4096</v>
      </c>
      <c r="D149" s="19"/>
      <c r="H149" s="38"/>
      <c r="I149" s="19">
        <v>1162.15</v>
      </c>
      <c r="J149" s="9">
        <v>1687.64</v>
      </c>
      <c r="K149" s="30">
        <f>1-I149/1418.84</f>
        <v>0.18091539567534</v>
      </c>
      <c r="L149" s="30">
        <f>1-J149/1981.54</f>
        <v>0.148318984224391</v>
      </c>
      <c r="M149" s="38">
        <v>6401.31</v>
      </c>
      <c r="N149" s="9"/>
      <c r="O149" s="9"/>
    </row>
    <row r="150" spans="1:15">
      <c r="A150" s="19"/>
      <c r="B150" s="9"/>
      <c r="C150" s="38">
        <v>65536</v>
      </c>
      <c r="D150" s="19"/>
      <c r="H150" s="38"/>
      <c r="I150" s="19">
        <v>954.67</v>
      </c>
      <c r="J150" s="9">
        <v>1525.31</v>
      </c>
      <c r="K150" s="30">
        <f>1-I150/1418.84</f>
        <v>0.327147528967325</v>
      </c>
      <c r="L150" s="30">
        <f>1-J150/1981.54</f>
        <v>0.230240116273202</v>
      </c>
      <c r="M150" s="38">
        <v>7994.11</v>
      </c>
      <c r="N150" s="9"/>
      <c r="O150" s="9"/>
    </row>
    <row r="151" spans="1:18">
      <c r="A151" s="23"/>
      <c r="B151" s="32"/>
      <c r="C151" s="25"/>
      <c r="D151" s="23"/>
      <c r="E151" s="32"/>
      <c r="F151" s="32"/>
      <c r="G151" s="32"/>
      <c r="H151" s="50"/>
      <c r="I151" s="23"/>
      <c r="J151" s="32"/>
      <c r="K151" s="49">
        <f t="shared" ref="K151:M151" si="44">AVERAGE(K147:K150)</f>
        <v>0.146605677877703</v>
      </c>
      <c r="L151" s="49">
        <f t="shared" si="44"/>
        <v>0.107560281397297</v>
      </c>
      <c r="M151" s="40">
        <f t="shared" si="44"/>
        <v>4526.0525</v>
      </c>
      <c r="N151" s="9"/>
      <c r="O151" s="9"/>
      <c r="P151" s="9"/>
      <c r="Q151" s="9"/>
      <c r="R151" s="9"/>
    </row>
    <row r="152" spans="1:15">
      <c r="A152" s="16" t="s">
        <v>28</v>
      </c>
      <c r="B152" s="17"/>
      <c r="C152" s="18"/>
      <c r="D152" s="16"/>
      <c r="E152" s="17"/>
      <c r="F152" s="17"/>
      <c r="G152" s="17"/>
      <c r="H152" s="37"/>
      <c r="I152" s="16" t="s">
        <v>55</v>
      </c>
      <c r="J152" s="17"/>
      <c r="K152" s="17"/>
      <c r="L152" s="17"/>
      <c r="M152" s="37"/>
      <c r="N152" s="9"/>
      <c r="O152" s="9"/>
    </row>
    <row r="153" spans="1:15">
      <c r="A153" s="19" t="s">
        <v>25</v>
      </c>
      <c r="B153" s="9"/>
      <c r="C153" s="20" t="s">
        <v>33</v>
      </c>
      <c r="D153" s="19" t="s">
        <v>34</v>
      </c>
      <c r="E153" s="9" t="s">
        <v>4</v>
      </c>
      <c r="F153" s="9" t="s">
        <v>35</v>
      </c>
      <c r="G153" s="9" t="s">
        <v>36</v>
      </c>
      <c r="H153" s="38" t="s">
        <v>37</v>
      </c>
      <c r="I153" s="19" t="s">
        <v>34</v>
      </c>
      <c r="J153" s="9" t="s">
        <v>4</v>
      </c>
      <c r="K153" s="9" t="s">
        <v>35</v>
      </c>
      <c r="L153" s="9" t="s">
        <v>36</v>
      </c>
      <c r="M153" s="38" t="s">
        <v>37</v>
      </c>
      <c r="N153" s="9"/>
      <c r="O153" s="9"/>
    </row>
    <row r="154" spans="1:14">
      <c r="A154" s="19" t="s">
        <v>56</v>
      </c>
      <c r="C154" s="20">
        <v>0</v>
      </c>
      <c r="D154" s="19">
        <v>5887.64</v>
      </c>
      <c r="E154" s="14">
        <v>2574.94</v>
      </c>
      <c r="H154" s="38"/>
      <c r="I154" s="19"/>
      <c r="M154" s="38"/>
      <c r="N154" s="9"/>
    </row>
    <row r="155" spans="1:15">
      <c r="A155" s="19"/>
      <c r="B155" s="9"/>
      <c r="C155" s="47">
        <v>4294967296</v>
      </c>
      <c r="D155" s="19"/>
      <c r="H155" s="38"/>
      <c r="I155" s="14">
        <v>5747.73</v>
      </c>
      <c r="J155" s="14">
        <v>2612.7</v>
      </c>
      <c r="K155" s="14">
        <f>1-I155/5887.64</f>
        <v>0.0237633415086521</v>
      </c>
      <c r="L155" s="30">
        <f>1-J155/2574.94</f>
        <v>-0.0146644193651113</v>
      </c>
      <c r="M155" s="14">
        <v>3596.03</v>
      </c>
      <c r="N155" s="9"/>
      <c r="O155" s="9"/>
    </row>
    <row r="156" spans="1:15">
      <c r="A156" s="19"/>
      <c r="B156" s="9"/>
      <c r="C156" s="47">
        <v>1.84467440737095e+19</v>
      </c>
      <c r="D156" s="19"/>
      <c r="H156" s="38"/>
      <c r="I156" s="14">
        <v>5585.47</v>
      </c>
      <c r="J156" s="14">
        <v>2536.92</v>
      </c>
      <c r="K156" s="14">
        <f>1-I156/5887.64</f>
        <v>0.0513227710933413</v>
      </c>
      <c r="L156" s="30">
        <f>1-J156/2574.94</f>
        <v>0.014765392591672</v>
      </c>
      <c r="M156" s="14">
        <v>7071.4</v>
      </c>
      <c r="N156" s="9"/>
      <c r="O156" s="9"/>
    </row>
    <row r="157" spans="1:15">
      <c r="A157" s="19"/>
      <c r="B157" s="9"/>
      <c r="C157" s="47">
        <v>7.92281625142643e+28</v>
      </c>
      <c r="D157" s="19"/>
      <c r="E157" s="9"/>
      <c r="F157" s="9"/>
      <c r="G157" s="9"/>
      <c r="H157" s="38"/>
      <c r="I157" s="14">
        <v>5483.32</v>
      </c>
      <c r="J157" s="14">
        <v>2568.26</v>
      </c>
      <c r="K157" s="14">
        <f>1-I157/5887.64</f>
        <v>0.0686726769979144</v>
      </c>
      <c r="L157" s="30">
        <f>1-J157/2574.94</f>
        <v>0.00259423520548041</v>
      </c>
      <c r="M157" s="14">
        <v>11059.3</v>
      </c>
      <c r="N157" s="9"/>
      <c r="O157" s="9"/>
    </row>
    <row r="158" spans="1:15">
      <c r="A158" s="19"/>
      <c r="B158" s="9"/>
      <c r="C158" s="47">
        <v>3.40282366920938e+38</v>
      </c>
      <c r="D158" s="19"/>
      <c r="H158" s="38"/>
      <c r="I158" s="14">
        <v>5385.17</v>
      </c>
      <c r="J158" s="14">
        <v>2532.58</v>
      </c>
      <c r="K158" s="14">
        <f>1-I158/5887.64</f>
        <v>0.0853431935376484</v>
      </c>
      <c r="L158" s="30">
        <f>1-J158/2574.94</f>
        <v>0.0164508687581071</v>
      </c>
      <c r="M158" s="14">
        <v>15428.5</v>
      </c>
      <c r="N158" s="9"/>
      <c r="O158" s="9"/>
    </row>
    <row r="159" s="9" customFormat="1" spans="1:13">
      <c r="A159" s="23"/>
      <c r="B159" s="32"/>
      <c r="C159" s="25"/>
      <c r="D159" s="23"/>
      <c r="E159" s="32"/>
      <c r="F159" s="32"/>
      <c r="G159" s="32"/>
      <c r="H159" s="50"/>
      <c r="I159" s="23"/>
      <c r="J159" s="32"/>
      <c r="K159" s="49">
        <f t="shared" ref="K159:M159" si="45">AVERAGE(K155:K158)</f>
        <v>0.057275495784389</v>
      </c>
      <c r="L159" s="49">
        <f t="shared" si="45"/>
        <v>0.00478651929753704</v>
      </c>
      <c r="M159" s="40">
        <f t="shared" si="45"/>
        <v>9288.8075</v>
      </c>
    </row>
    <row r="160" spans="1:15">
      <c r="A160" s="16" t="s">
        <v>28</v>
      </c>
      <c r="B160" s="17"/>
      <c r="C160" s="18"/>
      <c r="D160" s="16"/>
      <c r="E160" s="17"/>
      <c r="F160" s="17"/>
      <c r="G160" s="17"/>
      <c r="H160" s="37"/>
      <c r="I160" s="16" t="s">
        <v>42</v>
      </c>
      <c r="J160" s="17"/>
      <c r="K160" s="17"/>
      <c r="L160" s="17"/>
      <c r="M160" s="37"/>
      <c r="N160" s="9"/>
      <c r="O160" s="9"/>
    </row>
    <row r="161" spans="1:15">
      <c r="A161" s="19" t="s">
        <v>11</v>
      </c>
      <c r="B161" s="9" t="s">
        <v>32</v>
      </c>
      <c r="C161" s="20" t="s">
        <v>33</v>
      </c>
      <c r="D161" s="19" t="s">
        <v>34</v>
      </c>
      <c r="E161" s="9" t="s">
        <v>4</v>
      </c>
      <c r="F161" s="9" t="s">
        <v>35</v>
      </c>
      <c r="G161" s="9" t="s">
        <v>36</v>
      </c>
      <c r="H161" s="38" t="s">
        <v>37</v>
      </c>
      <c r="I161" s="19" t="s">
        <v>34</v>
      </c>
      <c r="J161" s="9" t="s">
        <v>4</v>
      </c>
      <c r="K161" s="9" t="s">
        <v>35</v>
      </c>
      <c r="L161" s="9" t="s">
        <v>36</v>
      </c>
      <c r="M161" s="38" t="s">
        <v>37</v>
      </c>
      <c r="N161" s="9"/>
      <c r="O161" s="9"/>
    </row>
    <row r="162" spans="1:15">
      <c r="A162" s="19" t="s">
        <v>57</v>
      </c>
      <c r="C162" s="20">
        <v>0</v>
      </c>
      <c r="D162" s="48">
        <v>933.39</v>
      </c>
      <c r="E162" s="48">
        <v>960.23</v>
      </c>
      <c r="H162" s="38"/>
      <c r="I162" s="19"/>
      <c r="M162" s="38"/>
      <c r="N162" s="9"/>
      <c r="O162" s="9"/>
    </row>
    <row r="163" spans="1:15">
      <c r="A163" s="19"/>
      <c r="B163" s="9"/>
      <c r="C163" s="9">
        <v>65536</v>
      </c>
      <c r="D163" s="19"/>
      <c r="H163" s="38"/>
      <c r="I163" s="14">
        <v>864.77</v>
      </c>
      <c r="J163" s="14">
        <v>962.85</v>
      </c>
      <c r="K163" s="30">
        <f>1-I163/933.39</f>
        <v>0.0735169650414083</v>
      </c>
      <c r="L163" s="30">
        <f>1-J163/960.23</f>
        <v>-0.00272851296043664</v>
      </c>
      <c r="M163" s="14">
        <v>1880.82</v>
      </c>
      <c r="N163" s="9"/>
      <c r="O163" s="9"/>
    </row>
    <row r="164" spans="1:15">
      <c r="A164" s="19"/>
      <c r="B164" s="9"/>
      <c r="C164" s="9">
        <v>4294967296</v>
      </c>
      <c r="D164" s="19"/>
      <c r="H164" s="38"/>
      <c r="I164" s="14">
        <v>764.75</v>
      </c>
      <c r="J164" s="14">
        <v>956.43</v>
      </c>
      <c r="K164" s="30">
        <f>1-I164/933.39</f>
        <v>0.18067474474764</v>
      </c>
      <c r="L164" s="30">
        <f>1-J164/960.23</f>
        <v>0.00395738520979361</v>
      </c>
      <c r="M164" s="14">
        <v>19149.6</v>
      </c>
      <c r="N164" s="9"/>
      <c r="O164" s="9"/>
    </row>
    <row r="165" spans="1:15">
      <c r="A165" s="19"/>
      <c r="B165" s="9"/>
      <c r="C165" s="9">
        <v>281474976710656</v>
      </c>
      <c r="D165" s="19"/>
      <c r="H165" s="38"/>
      <c r="I165" s="14">
        <v>650.37</v>
      </c>
      <c r="J165" s="14">
        <v>900.65</v>
      </c>
      <c r="K165" s="30">
        <f>1-I165/933.39</f>
        <v>0.303217304663645</v>
      </c>
      <c r="L165" s="30">
        <f>1-J165/960.23</f>
        <v>0.06204763442092</v>
      </c>
      <c r="M165" s="14">
        <v>26066.7</v>
      </c>
      <c r="N165" s="9"/>
      <c r="O165" s="9"/>
    </row>
    <row r="166" spans="1:15">
      <c r="A166" s="19"/>
      <c r="B166" s="9"/>
      <c r="C166" s="9">
        <v>3.68934881474191e+19</v>
      </c>
      <c r="D166" s="19"/>
      <c r="H166" s="38"/>
      <c r="I166" s="14">
        <v>477.47</v>
      </c>
      <c r="J166" s="14">
        <v>859.32</v>
      </c>
      <c r="K166" s="30">
        <f>1-I166/933.39</f>
        <v>0.488456058025048</v>
      </c>
      <c r="L166" s="30">
        <f>1-J166/960.23</f>
        <v>0.105089405663226</v>
      </c>
      <c r="M166" s="14">
        <v>23225.8</v>
      </c>
      <c r="N166" s="9"/>
      <c r="O166" s="9"/>
    </row>
    <row r="167" spans="1:15">
      <c r="A167" s="23"/>
      <c r="B167" s="32"/>
      <c r="C167" s="25"/>
      <c r="D167" s="23"/>
      <c r="E167" s="32"/>
      <c r="F167" s="32"/>
      <c r="G167" s="32"/>
      <c r="H167" s="50"/>
      <c r="I167" s="23"/>
      <c r="J167" s="32"/>
      <c r="K167" s="49">
        <f t="shared" ref="K167:M167" si="46">AVERAGE(K163:K166)</f>
        <v>0.261466268119436</v>
      </c>
      <c r="L167" s="49">
        <f t="shared" si="46"/>
        <v>0.0420914780833758</v>
      </c>
      <c r="M167" s="40">
        <f t="shared" si="46"/>
        <v>17580.73</v>
      </c>
      <c r="N167" s="9"/>
      <c r="O167" s="9"/>
    </row>
    <row r="168" spans="1:15">
      <c r="A168" s="16" t="s">
        <v>28</v>
      </c>
      <c r="B168" s="17"/>
      <c r="C168" s="18"/>
      <c r="D168" s="16"/>
      <c r="E168" s="17"/>
      <c r="F168" s="17"/>
      <c r="G168" s="17"/>
      <c r="H168" s="37"/>
      <c r="I168" s="16" t="s">
        <v>58</v>
      </c>
      <c r="J168" s="17"/>
      <c r="K168" s="17"/>
      <c r="L168" s="17"/>
      <c r="M168" s="37"/>
      <c r="N168" s="9"/>
      <c r="O168" s="9"/>
    </row>
    <row r="169" spans="1:15">
      <c r="A169" s="19" t="s">
        <v>23</v>
      </c>
      <c r="B169" s="9" t="s">
        <v>32</v>
      </c>
      <c r="C169" s="20" t="s">
        <v>33</v>
      </c>
      <c r="D169" s="19" t="s">
        <v>34</v>
      </c>
      <c r="E169" s="9" t="s">
        <v>4</v>
      </c>
      <c r="F169" s="9" t="s">
        <v>35</v>
      </c>
      <c r="G169" s="9" t="s">
        <v>36</v>
      </c>
      <c r="H169" s="38" t="s">
        <v>37</v>
      </c>
      <c r="I169" s="19" t="s">
        <v>34</v>
      </c>
      <c r="J169" s="9" t="s">
        <v>4</v>
      </c>
      <c r="K169" s="9" t="s">
        <v>35</v>
      </c>
      <c r="L169" s="9" t="s">
        <v>36</v>
      </c>
      <c r="M169" s="38" t="s">
        <v>37</v>
      </c>
      <c r="N169" s="9"/>
      <c r="O169" s="9"/>
    </row>
    <row r="170" spans="1:15">
      <c r="A170" s="19" t="s">
        <v>59</v>
      </c>
      <c r="C170" s="20">
        <v>0</v>
      </c>
      <c r="D170" s="48">
        <v>5723.26</v>
      </c>
      <c r="E170" s="48">
        <v>1873.45</v>
      </c>
      <c r="H170" s="38"/>
      <c r="I170" s="19"/>
      <c r="M170" s="38"/>
      <c r="N170" s="9"/>
      <c r="O170" s="9"/>
    </row>
    <row r="171" spans="1:14">
      <c r="A171" s="19"/>
      <c r="B171" s="9"/>
      <c r="C171" s="14">
        <v>256</v>
      </c>
      <c r="D171" s="19"/>
      <c r="H171" s="38"/>
      <c r="I171" s="14">
        <v>5692.93</v>
      </c>
      <c r="J171" s="14">
        <v>1868.37</v>
      </c>
      <c r="K171" s="30">
        <f>1-I171/5723.26</f>
        <v>0.00529942724950461</v>
      </c>
      <c r="L171" s="30">
        <f>1-J171/1873.45</f>
        <v>0.00271157490191898</v>
      </c>
      <c r="M171" s="14">
        <v>3929.11</v>
      </c>
      <c r="N171" s="9"/>
    </row>
    <row r="172" spans="1:15">
      <c r="A172" s="19"/>
      <c r="B172" s="9"/>
      <c r="C172" s="9">
        <v>65536</v>
      </c>
      <c r="D172" s="19"/>
      <c r="H172" s="38"/>
      <c r="I172" s="14">
        <v>5328.78</v>
      </c>
      <c r="J172" s="14">
        <v>1849.16</v>
      </c>
      <c r="K172" s="30">
        <f>1-I172/5723.26</f>
        <v>0.0689257521063171</v>
      </c>
      <c r="L172" s="30">
        <f>1-J172/1873.45</f>
        <v>0.0129653847180335</v>
      </c>
      <c r="M172" s="14">
        <v>33007</v>
      </c>
      <c r="N172" s="9"/>
      <c r="O172" s="9"/>
    </row>
    <row r="173" spans="1:15">
      <c r="A173" s="19"/>
      <c r="B173" s="9"/>
      <c r="C173" s="9">
        <v>16777216</v>
      </c>
      <c r="D173" s="19"/>
      <c r="H173" s="38"/>
      <c r="I173" s="14">
        <v>4894.13</v>
      </c>
      <c r="J173" s="14">
        <v>1789.22</v>
      </c>
      <c r="K173" s="30">
        <f>1-I173/5723.26</f>
        <v>0.144870231301741</v>
      </c>
      <c r="L173" s="30">
        <f>1-J173/1873.45</f>
        <v>0.0449598334623289</v>
      </c>
      <c r="M173" s="14">
        <v>59119.9</v>
      </c>
      <c r="N173" s="9"/>
      <c r="O173" s="9"/>
    </row>
    <row r="174" spans="1:15">
      <c r="A174" s="19"/>
      <c r="B174" s="9"/>
      <c r="C174" s="9">
        <v>4294967296</v>
      </c>
      <c r="D174" s="19"/>
      <c r="H174" s="38"/>
      <c r="I174" s="14">
        <v>4253.87</v>
      </c>
      <c r="J174" s="14">
        <v>1785.84</v>
      </c>
      <c r="K174" s="30">
        <f>1-I174/5723.26</f>
        <v>0.256740039767545</v>
      </c>
      <c r="L174" s="30">
        <f>1-J174/1873.45</f>
        <v>0.0467639915663616</v>
      </c>
      <c r="M174" s="14">
        <v>81990.1</v>
      </c>
      <c r="O174" s="9"/>
    </row>
    <row r="175" spans="1:13">
      <c r="A175" s="23"/>
      <c r="B175" s="32"/>
      <c r="C175" s="25"/>
      <c r="D175" s="23"/>
      <c r="E175" s="32"/>
      <c r="F175" s="32"/>
      <c r="G175" s="32"/>
      <c r="H175" s="50"/>
      <c r="I175" s="23"/>
      <c r="J175" s="32"/>
      <c r="K175" s="49">
        <f t="shared" ref="K175:M175" si="47">AVERAGE(K171:K174)</f>
        <v>0.118958862606277</v>
      </c>
      <c r="L175" s="49">
        <f t="shared" si="47"/>
        <v>0.0268501961621607</v>
      </c>
      <c r="M175" s="40">
        <f t="shared" si="47"/>
        <v>44511.5275</v>
      </c>
    </row>
  </sheetData>
  <sortState ref="O171:R174">
    <sortCondition ref="O171"/>
  </sortState>
  <mergeCells count="33">
    <mergeCell ref="A1:M1"/>
    <mergeCell ref="B2:C2"/>
    <mergeCell ref="D2:H2"/>
    <mergeCell ref="I2:M2"/>
    <mergeCell ref="B19:C19"/>
    <mergeCell ref="D19:H19"/>
    <mergeCell ref="I19:M19"/>
    <mergeCell ref="B48:C48"/>
    <mergeCell ref="D48:H48"/>
    <mergeCell ref="I48:M48"/>
    <mergeCell ref="B71:C71"/>
    <mergeCell ref="D71:H71"/>
    <mergeCell ref="I71:M71"/>
    <mergeCell ref="B103:C103"/>
    <mergeCell ref="D103:H103"/>
    <mergeCell ref="I103:M103"/>
    <mergeCell ref="B128:C128"/>
    <mergeCell ref="D128:H128"/>
    <mergeCell ref="I128:M128"/>
    <mergeCell ref="B136:C136"/>
    <mergeCell ref="D136:H136"/>
    <mergeCell ref="I136:M136"/>
    <mergeCell ref="B144:C144"/>
    <mergeCell ref="D144:H144"/>
    <mergeCell ref="I144:M144"/>
    <mergeCell ref="B152:C152"/>
    <mergeCell ref="I152:M152"/>
    <mergeCell ref="B160:C160"/>
    <mergeCell ref="D160:H160"/>
    <mergeCell ref="I160:M160"/>
    <mergeCell ref="B168:C168"/>
    <mergeCell ref="D168:H168"/>
    <mergeCell ref="I168:M16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115" zoomScaleNormal="115" workbookViewId="0">
      <selection activeCell="A1" sqref="A1:G13"/>
    </sheetView>
  </sheetViews>
  <sheetFormatPr defaultColWidth="9" defaultRowHeight="15" outlineLevelCol="6"/>
  <cols>
    <col min="1" max="1" width="22.125" customWidth="1"/>
    <col min="2" max="2" width="17" customWidth="1"/>
    <col min="3" max="3" width="23.25" customWidth="1"/>
    <col min="4" max="4" width="17.75" customWidth="1"/>
    <col min="5" max="5" width="23.25" customWidth="1"/>
    <col min="6" max="6" width="16" customWidth="1"/>
    <col min="7" max="7" width="23.25" customWidth="1"/>
  </cols>
  <sheetData>
    <row r="1" spans="1:7">
      <c r="A1" s="9" t="s">
        <v>28</v>
      </c>
      <c r="B1" s="9" t="s">
        <v>60</v>
      </c>
      <c r="C1" s="9"/>
      <c r="D1" s="9" t="s">
        <v>61</v>
      </c>
      <c r="E1" s="9"/>
      <c r="F1" s="9" t="s">
        <v>62</v>
      </c>
      <c r="G1" s="9"/>
    </row>
    <row r="2" spans="1:7">
      <c r="A2" s="9"/>
      <c r="B2" s="9" t="s">
        <v>63</v>
      </c>
      <c r="C2" s="9" t="s">
        <v>64</v>
      </c>
      <c r="D2" s="9" t="s">
        <v>63</v>
      </c>
      <c r="E2" s="9" t="s">
        <v>64</v>
      </c>
      <c r="F2" s="9" t="s">
        <v>63</v>
      </c>
      <c r="G2" s="9" t="s">
        <v>64</v>
      </c>
    </row>
    <row r="3" spans="1:7">
      <c r="A3" s="9" t="s">
        <v>5</v>
      </c>
      <c r="B3" s="10">
        <v>0.47025787965616</v>
      </c>
      <c r="C3" s="11">
        <v>0.676121489971347</v>
      </c>
      <c r="D3" s="10">
        <v>0.266337080810993</v>
      </c>
      <c r="E3" s="11">
        <v>0.425021620063419</v>
      </c>
      <c r="F3" s="12">
        <v>66.5104</v>
      </c>
      <c r="G3" s="13">
        <v>3.460722</v>
      </c>
    </row>
    <row r="4" spans="1:7">
      <c r="A4" s="9" t="s">
        <v>7</v>
      </c>
      <c r="B4" s="10">
        <v>0.559079115824298</v>
      </c>
      <c r="C4" s="11">
        <v>0.589238978960606</v>
      </c>
      <c r="D4" s="10">
        <v>0.452027718905532</v>
      </c>
      <c r="E4" s="11">
        <v>0.53307958733863</v>
      </c>
      <c r="F4" s="12">
        <v>14.8533333333333</v>
      </c>
      <c r="G4" s="13">
        <v>1.114991</v>
      </c>
    </row>
    <row r="5" spans="1:7">
      <c r="A5" s="9" t="s">
        <v>9</v>
      </c>
      <c r="B5" s="10">
        <v>0.402787732311026</v>
      </c>
      <c r="C5" s="11">
        <v>0.476823068589049</v>
      </c>
      <c r="D5" s="10">
        <v>0.458470034744623</v>
      </c>
      <c r="E5" s="10">
        <v>0.283956547103877</v>
      </c>
      <c r="F5" s="12">
        <v>29.2</v>
      </c>
      <c r="G5" s="12">
        <v>611.244230769231</v>
      </c>
    </row>
    <row r="6" spans="1:7">
      <c r="A6" s="9" t="s">
        <v>13</v>
      </c>
      <c r="B6" s="10">
        <v>0.0983749881212581</v>
      </c>
      <c r="C6" s="11">
        <v>0.269958536939136</v>
      </c>
      <c r="D6" s="10">
        <v>0.0545812924711619</v>
      </c>
      <c r="E6" s="11">
        <v>0.0818696980529408</v>
      </c>
      <c r="F6" s="12">
        <v>31546.0526315789</v>
      </c>
      <c r="G6" s="13">
        <v>790.967</v>
      </c>
    </row>
    <row r="7" spans="1:7">
      <c r="A7" s="9" t="s">
        <v>15</v>
      </c>
      <c r="B7" s="10">
        <v>0.150563016831857</v>
      </c>
      <c r="C7" s="11">
        <v>0.239883291302563</v>
      </c>
      <c r="D7" s="10">
        <v>0.0443312007141794</v>
      </c>
      <c r="E7" s="11">
        <v>0.17728760601101</v>
      </c>
      <c r="F7" s="12">
        <v>8.015</v>
      </c>
      <c r="G7" s="12">
        <v>51.093975</v>
      </c>
    </row>
    <row r="8" spans="1:7">
      <c r="A8" s="9" t="s">
        <v>17</v>
      </c>
      <c r="B8" s="10">
        <v>0.100263923300657</v>
      </c>
      <c r="C8" s="11">
        <v>0.321609393515027</v>
      </c>
      <c r="D8" s="10">
        <v>0.0568193260387997</v>
      </c>
      <c r="E8" s="11">
        <v>0.138765355440693</v>
      </c>
      <c r="F8" s="12">
        <v>2.59</v>
      </c>
      <c r="G8" s="12">
        <v>7.937655</v>
      </c>
    </row>
    <row r="9" spans="1:7">
      <c r="A9" s="9" t="s">
        <v>19</v>
      </c>
      <c r="B9" s="10">
        <v>0.615259442009396</v>
      </c>
      <c r="C9" s="11">
        <v>0.758008319991601</v>
      </c>
      <c r="D9" s="10">
        <v>0.387068505373517</v>
      </c>
      <c r="E9" s="11">
        <v>0.533209053320905</v>
      </c>
      <c r="F9" s="12">
        <v>7380.23892857143</v>
      </c>
      <c r="G9" s="13">
        <v>1548.10535714286</v>
      </c>
    </row>
    <row r="10" spans="1:7">
      <c r="A10" s="9" t="s">
        <v>65</v>
      </c>
      <c r="B10" s="10">
        <f t="shared" ref="B10:G10" si="0">AVERAGE(B3:B9)</f>
        <v>0.342369442579236</v>
      </c>
      <c r="C10" s="11">
        <f t="shared" si="0"/>
        <v>0.47594901132419</v>
      </c>
      <c r="D10" s="10">
        <f t="shared" si="0"/>
        <v>0.245662165579829</v>
      </c>
      <c r="E10" s="11">
        <f t="shared" si="0"/>
        <v>0.310455638190211</v>
      </c>
      <c r="F10" s="12">
        <f t="shared" si="0"/>
        <v>5578.20861335481</v>
      </c>
      <c r="G10" s="13">
        <f t="shared" si="0"/>
        <v>430.56056155887</v>
      </c>
    </row>
    <row r="11" spans="1:7">
      <c r="A11" s="9" t="s">
        <v>11</v>
      </c>
      <c r="B11" s="9" t="s">
        <v>66</v>
      </c>
      <c r="C11" s="10">
        <v>0.261466268119436</v>
      </c>
      <c r="D11" s="9" t="s">
        <v>66</v>
      </c>
      <c r="E11" s="10">
        <v>0.0420914780833758</v>
      </c>
      <c r="F11" s="9" t="s">
        <v>67</v>
      </c>
      <c r="G11" s="13">
        <v>17580.73</v>
      </c>
    </row>
    <row r="12" spans="1:7">
      <c r="A12" s="9" t="s">
        <v>21</v>
      </c>
      <c r="B12" s="9" t="s">
        <v>66</v>
      </c>
      <c r="C12" s="10">
        <v>0.146605677877703</v>
      </c>
      <c r="D12" s="9" t="s">
        <v>66</v>
      </c>
      <c r="E12" s="10">
        <v>0.107560281397297</v>
      </c>
      <c r="F12" s="9" t="s">
        <v>67</v>
      </c>
      <c r="G12" s="13">
        <v>4526.0525</v>
      </c>
    </row>
    <row r="13" spans="1:7">
      <c r="A13" s="9" t="s">
        <v>23</v>
      </c>
      <c r="B13" s="9" t="s">
        <v>66</v>
      </c>
      <c r="C13" s="10">
        <v>0.0864826165507072</v>
      </c>
      <c r="D13" s="9" t="s">
        <v>66</v>
      </c>
      <c r="E13" s="10">
        <v>0.0299580986949212</v>
      </c>
      <c r="F13" s="9" t="s">
        <v>67</v>
      </c>
      <c r="G13" s="13">
        <v>15990.3735</v>
      </c>
    </row>
  </sheetData>
  <sortState ref="A3:G9">
    <sortCondition ref="A3:A9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workbookViewId="0">
      <selection activeCell="D32" sqref="D32"/>
    </sheetView>
  </sheetViews>
  <sheetFormatPr defaultColWidth="9" defaultRowHeight="15"/>
  <cols>
    <col min="3" max="3" width="9.375"/>
    <col min="4" max="4" width="12.625"/>
    <col min="6" max="6" width="6.375" customWidth="1"/>
    <col min="13" max="13" width="11.875" customWidth="1"/>
    <col min="14" max="14" width="9.375"/>
    <col min="15" max="15" width="12.625"/>
    <col min="17" max="17" width="9.375"/>
    <col min="18" max="18" width="6.375" customWidth="1"/>
    <col min="20" max="20" width="12.625"/>
  </cols>
  <sheetData>
    <row r="1" spans="1:1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/>
      <c r="G1" s="2"/>
      <c r="H1" s="2"/>
      <c r="I1" s="2" t="s">
        <v>73</v>
      </c>
      <c r="J1" s="2"/>
      <c r="K1" s="2"/>
      <c r="L1" s="2"/>
      <c r="M1" s="4"/>
      <c r="N1" s="4"/>
      <c r="O1" s="4"/>
      <c r="P1" s="4"/>
      <c r="Q1" s="4"/>
      <c r="R1" s="4"/>
    </row>
    <row r="2" spans="1:18">
      <c r="A2" s="2"/>
      <c r="B2" s="2"/>
      <c r="C2" s="2"/>
      <c r="D2" s="2"/>
      <c r="E2" s="2" t="s">
        <v>74</v>
      </c>
      <c r="F2" s="2"/>
      <c r="G2" s="2" t="s">
        <v>75</v>
      </c>
      <c r="H2" s="2"/>
      <c r="I2" s="2" t="s">
        <v>74</v>
      </c>
      <c r="J2" s="2"/>
      <c r="K2" s="2" t="s">
        <v>75</v>
      </c>
      <c r="L2" s="2"/>
      <c r="M2" s="4"/>
      <c r="N2" s="4"/>
      <c r="O2" s="4"/>
      <c r="P2" s="4"/>
      <c r="Q2" s="4"/>
      <c r="R2" s="4"/>
    </row>
    <row r="3" spans="1:18">
      <c r="A3" s="2" t="s">
        <v>7</v>
      </c>
      <c r="B3" s="2">
        <v>0</v>
      </c>
      <c r="C3" s="2">
        <v>0</v>
      </c>
      <c r="D3" s="2">
        <v>0</v>
      </c>
      <c r="E3" s="2">
        <v>87.3</v>
      </c>
      <c r="F3" s="2"/>
      <c r="G3" s="2">
        <v>416.3</v>
      </c>
      <c r="H3" s="2"/>
      <c r="I3" s="2">
        <v>87.3</v>
      </c>
      <c r="J3" s="2"/>
      <c r="K3" s="2">
        <v>416.3</v>
      </c>
      <c r="L3" s="2"/>
      <c r="M3" s="4"/>
      <c r="N3" s="4"/>
      <c r="O3" s="4"/>
      <c r="P3" s="4"/>
      <c r="Q3" s="4"/>
      <c r="R3" s="4"/>
    </row>
    <row r="4" spans="1:18">
      <c r="A4" s="2" t="s">
        <v>76</v>
      </c>
      <c r="B4" s="2">
        <f>INT(A5*1/8)</f>
        <v>1</v>
      </c>
      <c r="C4" s="2">
        <f t="shared" ref="C4:C8" si="0">2^B4-1</f>
        <v>1</v>
      </c>
      <c r="D4" s="2">
        <f t="shared" ref="D4:D8" si="1">(2^B4-1)^2</f>
        <v>1</v>
      </c>
      <c r="E4" s="2">
        <v>39.63</v>
      </c>
      <c r="F4" s="5">
        <f t="shared" ref="F4:J4" si="2">1-E4/E3</f>
        <v>0.546048109965636</v>
      </c>
      <c r="G4" s="2">
        <v>372.81</v>
      </c>
      <c r="H4" s="5">
        <f t="shared" si="2"/>
        <v>0.104467931779966</v>
      </c>
      <c r="I4" s="2">
        <v>38.84</v>
      </c>
      <c r="J4" s="5">
        <f t="shared" si="2"/>
        <v>0.555097365406644</v>
      </c>
      <c r="K4" s="2">
        <v>317.22</v>
      </c>
      <c r="L4" s="5">
        <f>1-K4/K3</f>
        <v>0.238001441268316</v>
      </c>
      <c r="M4" s="4"/>
      <c r="N4" s="4">
        <v>1</v>
      </c>
      <c r="O4" s="4">
        <v>38.84</v>
      </c>
      <c r="P4" s="4">
        <v>317.22</v>
      </c>
      <c r="Q4" s="4">
        <v>1.03612</v>
      </c>
      <c r="R4" s="4"/>
    </row>
    <row r="5" spans="1:18">
      <c r="A5" s="2">
        <v>9</v>
      </c>
      <c r="B5" s="2">
        <f>INT(A5*2/8)</f>
        <v>2</v>
      </c>
      <c r="C5" s="2">
        <f t="shared" si="0"/>
        <v>3</v>
      </c>
      <c r="D5" s="2">
        <f t="shared" si="1"/>
        <v>9</v>
      </c>
      <c r="E5" s="2">
        <v>35.38</v>
      </c>
      <c r="F5" s="5">
        <f t="shared" ref="F5:J5" si="3">1-E5/E3</f>
        <v>0.594730813287514</v>
      </c>
      <c r="G5" s="2">
        <v>389.34</v>
      </c>
      <c r="H5" s="5">
        <f t="shared" si="3"/>
        <v>0.0647609896709105</v>
      </c>
      <c r="I5" s="2">
        <v>34.31</v>
      </c>
      <c r="J5" s="5">
        <f t="shared" si="3"/>
        <v>0.606987399770905</v>
      </c>
      <c r="K5" s="2">
        <v>344.47</v>
      </c>
      <c r="L5" s="5">
        <f>1-K5/K3</f>
        <v>0.172543838577949</v>
      </c>
      <c r="M5" s="4"/>
      <c r="N5" s="4">
        <v>9</v>
      </c>
      <c r="O5" s="4">
        <v>34.31</v>
      </c>
      <c r="P5" s="4">
        <v>344.47</v>
      </c>
      <c r="Q5" s="4">
        <v>1.37503</v>
      </c>
      <c r="R5" s="4"/>
    </row>
    <row r="6" spans="1:18">
      <c r="A6" s="2"/>
      <c r="B6" s="2">
        <f>INT(A5*3/8)</f>
        <v>3</v>
      </c>
      <c r="C6" s="2">
        <f t="shared" si="0"/>
        <v>7</v>
      </c>
      <c r="D6" s="2">
        <f t="shared" si="1"/>
        <v>49</v>
      </c>
      <c r="E6" s="2">
        <v>32.45</v>
      </c>
      <c r="F6" s="5">
        <f t="shared" ref="F6:J6" si="4">1-E6/E3</f>
        <v>0.628293241695304</v>
      </c>
      <c r="G6" s="2">
        <v>294.96</v>
      </c>
      <c r="H6" s="5">
        <f t="shared" si="4"/>
        <v>0.291472495796301</v>
      </c>
      <c r="I6" s="2">
        <v>27.4</v>
      </c>
      <c r="J6" s="5">
        <f t="shared" si="4"/>
        <v>0.686139747995418</v>
      </c>
      <c r="K6" s="2">
        <v>282.35</v>
      </c>
      <c r="L6" s="5">
        <f>1-K6/K3</f>
        <v>0.321763151573385</v>
      </c>
      <c r="M6" s="4"/>
      <c r="N6" s="4">
        <v>49</v>
      </c>
      <c r="O6" s="4">
        <v>27.4</v>
      </c>
      <c r="P6" s="4">
        <v>282.35</v>
      </c>
      <c r="Q6" s="4">
        <v>1.67539</v>
      </c>
      <c r="R6" s="4"/>
    </row>
    <row r="7" s="1" customFormat="1" spans="1:17">
      <c r="A7" s="3"/>
      <c r="B7" s="3">
        <f>INT(A5*4/8)</f>
        <v>4</v>
      </c>
      <c r="C7" s="3">
        <f t="shared" si="0"/>
        <v>15</v>
      </c>
      <c r="D7" s="3">
        <f t="shared" si="1"/>
        <v>225</v>
      </c>
      <c r="E7" s="3">
        <v>27.66</v>
      </c>
      <c r="F7" s="6">
        <f t="shared" ref="F7:J7" si="5">1-E7/E3</f>
        <v>0.683161512027491</v>
      </c>
      <c r="G7" s="3">
        <v>301.71</v>
      </c>
      <c r="H7" s="6">
        <f t="shared" si="5"/>
        <v>0.275258227239971</v>
      </c>
      <c r="I7" s="3">
        <v>22.08</v>
      </c>
      <c r="J7" s="6">
        <f t="shared" si="5"/>
        <v>0.747079037800687</v>
      </c>
      <c r="K7" s="3">
        <v>243.86</v>
      </c>
      <c r="L7" s="6">
        <f>1-K7/K3</f>
        <v>0.414220514052366</v>
      </c>
      <c r="N7" s="1">
        <v>225</v>
      </c>
      <c r="O7" s="1">
        <v>22.08</v>
      </c>
      <c r="P7" s="1">
        <v>243.86</v>
      </c>
      <c r="Q7" s="1">
        <v>1.87822</v>
      </c>
    </row>
    <row r="8" spans="1:18">
      <c r="A8" s="2"/>
      <c r="B8" s="2">
        <v>5</v>
      </c>
      <c r="C8" s="2">
        <f t="shared" si="0"/>
        <v>31</v>
      </c>
      <c r="D8" s="2">
        <f t="shared" si="1"/>
        <v>961</v>
      </c>
      <c r="E8" s="2">
        <v>24.21</v>
      </c>
      <c r="F8" s="5">
        <f t="shared" ref="F8:J8" si="6">1-E8/E3</f>
        <v>0.722680412371134</v>
      </c>
      <c r="G8" s="2">
        <v>293.05</v>
      </c>
      <c r="H8" s="5">
        <f t="shared" si="6"/>
        <v>0.296060533269277</v>
      </c>
      <c r="I8" s="2">
        <v>17.29</v>
      </c>
      <c r="J8" s="5">
        <f t="shared" si="6"/>
        <v>0.801947308132875</v>
      </c>
      <c r="K8" s="2">
        <v>193.17</v>
      </c>
      <c r="L8" s="5">
        <f>1-K8/K3</f>
        <v>0.535983665625751</v>
      </c>
      <c r="M8" s="4"/>
      <c r="N8" s="4">
        <v>961</v>
      </c>
      <c r="O8" s="4">
        <v>17.29</v>
      </c>
      <c r="P8" s="4">
        <v>193.17</v>
      </c>
      <c r="Q8" s="4">
        <v>2.08758</v>
      </c>
      <c r="R8" s="4"/>
    </row>
    <row r="9" spans="1:18">
      <c r="A9" s="2" t="s">
        <v>31</v>
      </c>
      <c r="B9" s="2">
        <v>0</v>
      </c>
      <c r="C9" s="2">
        <v>0</v>
      </c>
      <c r="D9" s="2">
        <v>0</v>
      </c>
      <c r="E9" s="2">
        <v>184.6</v>
      </c>
      <c r="F9" s="2"/>
      <c r="G9" s="2">
        <v>1843.3</v>
      </c>
      <c r="H9" s="2"/>
      <c r="I9" s="2">
        <v>184.6</v>
      </c>
      <c r="J9" s="2"/>
      <c r="K9" s="2">
        <v>1843.3</v>
      </c>
      <c r="L9" s="2"/>
      <c r="M9" s="4"/>
      <c r="N9" s="4"/>
      <c r="O9" s="4"/>
      <c r="P9" s="4"/>
      <c r="Q9" s="4"/>
      <c r="R9" s="4"/>
    </row>
    <row r="10" spans="1:23">
      <c r="A10" s="2" t="s">
        <v>76</v>
      </c>
      <c r="B10" s="2">
        <f>INT(A11*1/8)</f>
        <v>4</v>
      </c>
      <c r="C10" s="2">
        <f t="shared" ref="C10:C15" si="7">2^B10-1</f>
        <v>15</v>
      </c>
      <c r="D10" s="2">
        <f t="shared" ref="D10:D15" si="8">(2^B10-1)^2</f>
        <v>225</v>
      </c>
      <c r="E10" s="2">
        <v>133.53</v>
      </c>
      <c r="F10" s="5">
        <f t="shared" ref="F10:J10" si="9">1-E10/E9</f>
        <v>0.276652221018418</v>
      </c>
      <c r="G10" s="2">
        <v>1822.48</v>
      </c>
      <c r="H10" s="5">
        <f t="shared" si="9"/>
        <v>0.0112949601258612</v>
      </c>
      <c r="I10" s="2">
        <v>129.28</v>
      </c>
      <c r="J10" s="5">
        <f t="shared" si="9"/>
        <v>0.299674972914409</v>
      </c>
      <c r="K10" s="2">
        <v>1764.53</v>
      </c>
      <c r="L10" s="5">
        <f>1-K10/K9</f>
        <v>0.042733141648131</v>
      </c>
      <c r="M10" s="4"/>
      <c r="N10" s="4"/>
      <c r="O10" s="4"/>
      <c r="P10" s="4"/>
      <c r="Q10" s="4"/>
      <c r="R10" s="4"/>
      <c r="T10">
        <v>225</v>
      </c>
      <c r="U10">
        <v>129.28</v>
      </c>
      <c r="V10">
        <v>1764.53</v>
      </c>
      <c r="W10">
        <v>746.579</v>
      </c>
    </row>
    <row r="11" spans="1:23">
      <c r="A11" s="2">
        <v>33</v>
      </c>
      <c r="B11" s="2">
        <f>INT(A11*2/8)</f>
        <v>8</v>
      </c>
      <c r="C11" s="2">
        <f t="shared" si="7"/>
        <v>255</v>
      </c>
      <c r="D11" s="2">
        <f t="shared" si="8"/>
        <v>65025</v>
      </c>
      <c r="E11" s="2">
        <v>125.02</v>
      </c>
      <c r="F11" s="5">
        <f t="shared" ref="F11:J11" si="10">1-E11/E9</f>
        <v>0.322751895991333</v>
      </c>
      <c r="G11" s="2">
        <v>1844.57</v>
      </c>
      <c r="H11" s="5">
        <f t="shared" si="10"/>
        <v>-0.000688981717571702</v>
      </c>
      <c r="I11" s="2">
        <v>110.12</v>
      </c>
      <c r="J11" s="5">
        <f t="shared" si="10"/>
        <v>0.403466955579632</v>
      </c>
      <c r="K11" s="2">
        <v>1523.6</v>
      </c>
      <c r="L11" s="5">
        <f>1-K11/K9</f>
        <v>0.173438941029675</v>
      </c>
      <c r="M11" s="4"/>
      <c r="N11" s="4"/>
      <c r="O11" s="4"/>
      <c r="P11" s="4"/>
      <c r="Q11" s="4"/>
      <c r="R11" s="4"/>
      <c r="T11">
        <v>65025</v>
      </c>
      <c r="U11">
        <v>110.12</v>
      </c>
      <c r="V11">
        <v>1523.6</v>
      </c>
      <c r="W11">
        <v>1390.62</v>
      </c>
    </row>
    <row r="12" spans="1:23">
      <c r="A12" s="2"/>
      <c r="B12" s="2">
        <f>INT(A11*3/8)</f>
        <v>12</v>
      </c>
      <c r="C12" s="2">
        <f t="shared" si="7"/>
        <v>4095</v>
      </c>
      <c r="D12" s="2">
        <f t="shared" si="8"/>
        <v>16769025</v>
      </c>
      <c r="E12" s="2">
        <v>117.57</v>
      </c>
      <c r="F12" s="5">
        <f t="shared" ref="F12:J12" si="11">1-E12/E9</f>
        <v>0.363109425785482</v>
      </c>
      <c r="G12" s="2">
        <v>1848.74</v>
      </c>
      <c r="H12" s="5">
        <f t="shared" si="11"/>
        <v>-0.00295122877448062</v>
      </c>
      <c r="I12" s="2">
        <v>92.04</v>
      </c>
      <c r="J12" s="5">
        <f t="shared" si="11"/>
        <v>0.501408450704225</v>
      </c>
      <c r="K12" s="2">
        <v>1273.69</v>
      </c>
      <c r="L12" s="5">
        <f>1-K12/K9</f>
        <v>0.30901643791027</v>
      </c>
      <c r="M12" s="4"/>
      <c r="N12" s="4"/>
      <c r="O12" s="4"/>
      <c r="P12" s="4"/>
      <c r="Q12" s="4"/>
      <c r="R12" s="4"/>
      <c r="T12">
        <v>16769025</v>
      </c>
      <c r="U12">
        <v>92.04</v>
      </c>
      <c r="V12">
        <v>1273.69</v>
      </c>
      <c r="W12">
        <v>1836.92</v>
      </c>
    </row>
    <row r="13" s="1" customFormat="1" spans="1:23">
      <c r="A13" s="3"/>
      <c r="B13" s="3">
        <f>INT(A11*4/8)</f>
        <v>16</v>
      </c>
      <c r="C13" s="3">
        <f t="shared" si="7"/>
        <v>65535</v>
      </c>
      <c r="D13" s="3">
        <f t="shared" si="8"/>
        <v>4294836225</v>
      </c>
      <c r="E13" s="3">
        <v>110.12</v>
      </c>
      <c r="F13" s="6">
        <f t="shared" ref="F13:J13" si="12">1-E13/E9</f>
        <v>0.403466955579632</v>
      </c>
      <c r="G13" s="3">
        <v>1801.01</v>
      </c>
      <c r="H13" s="6">
        <f t="shared" si="12"/>
        <v>0.0229425486898497</v>
      </c>
      <c r="I13" s="3">
        <v>73.95</v>
      </c>
      <c r="J13" s="6">
        <f t="shared" si="12"/>
        <v>0.599404117009751</v>
      </c>
      <c r="K13" s="3">
        <v>1023.78</v>
      </c>
      <c r="L13" s="6">
        <f>1-K13/K9</f>
        <v>0.444593934790864</v>
      </c>
      <c r="T13" s="1">
        <v>4294836225</v>
      </c>
      <c r="U13" s="1">
        <v>73.95</v>
      </c>
      <c r="V13" s="1">
        <v>1023.78</v>
      </c>
      <c r="W13" s="1">
        <v>2335.09</v>
      </c>
    </row>
    <row r="14" spans="1:23">
      <c r="A14" s="2"/>
      <c r="B14" s="2">
        <v>17</v>
      </c>
      <c r="C14" s="2">
        <f t="shared" si="7"/>
        <v>131071</v>
      </c>
      <c r="D14" s="2">
        <f t="shared" si="8"/>
        <v>17179607041</v>
      </c>
      <c r="E14" s="2">
        <v>108.26</v>
      </c>
      <c r="F14" s="5">
        <f t="shared" ref="F14:J14" si="13">1-E14/E9</f>
        <v>0.413542795232936</v>
      </c>
      <c r="G14" s="2">
        <v>1789.08</v>
      </c>
      <c r="H14" s="5">
        <f t="shared" si="13"/>
        <v>0.0294146367927087</v>
      </c>
      <c r="I14" s="2">
        <v>69.43</v>
      </c>
      <c r="J14" s="5">
        <f t="shared" si="13"/>
        <v>0.623889490790899</v>
      </c>
      <c r="K14" s="2">
        <v>961.31</v>
      </c>
      <c r="L14" s="5">
        <f>1-K14/K9</f>
        <v>0.478484240221342</v>
      </c>
      <c r="M14" s="4"/>
      <c r="N14" s="4"/>
      <c r="O14" s="4"/>
      <c r="P14" s="4"/>
      <c r="Q14" s="4"/>
      <c r="R14" s="4"/>
      <c r="T14">
        <v>17179607041</v>
      </c>
      <c r="U14">
        <v>69.43</v>
      </c>
      <c r="V14">
        <v>961.31</v>
      </c>
      <c r="W14">
        <v>2359.04</v>
      </c>
    </row>
    <row r="15" spans="1:18">
      <c r="A15" s="2"/>
      <c r="B15" s="2">
        <v>20</v>
      </c>
      <c r="C15" s="2">
        <f t="shared" si="7"/>
        <v>1048575</v>
      </c>
      <c r="D15" s="2">
        <f t="shared" si="8"/>
        <v>1099509530625</v>
      </c>
      <c r="E15" s="2">
        <v>102.68</v>
      </c>
      <c r="F15" s="5">
        <f t="shared" ref="F15:J15" si="14">1-E15/E9</f>
        <v>0.443770314192849</v>
      </c>
      <c r="G15" s="2">
        <v>1753.28</v>
      </c>
      <c r="H15" s="5">
        <f t="shared" si="14"/>
        <v>0.04883632615418</v>
      </c>
      <c r="I15" s="2">
        <v>55.86</v>
      </c>
      <c r="J15" s="5">
        <f t="shared" si="14"/>
        <v>0.697399783315276</v>
      </c>
      <c r="K15" s="2">
        <v>773.87</v>
      </c>
      <c r="L15" s="5">
        <f>1-K15/K9</f>
        <v>0.580171431671459</v>
      </c>
      <c r="M15" s="4"/>
      <c r="N15" s="4"/>
      <c r="O15" s="4"/>
      <c r="P15" s="4"/>
      <c r="Q15" s="4"/>
      <c r="R15" s="4"/>
    </row>
    <row r="16" spans="1:18">
      <c r="A16" s="2" t="s">
        <v>45</v>
      </c>
      <c r="B16" s="2">
        <v>0</v>
      </c>
      <c r="C16" s="2">
        <v>0</v>
      </c>
      <c r="D16" s="2">
        <v>0</v>
      </c>
      <c r="E16" s="2">
        <v>435.4</v>
      </c>
      <c r="F16" s="2"/>
      <c r="G16" s="2">
        <v>1255.2</v>
      </c>
      <c r="H16" s="2"/>
      <c r="I16" s="2">
        <v>435.4</v>
      </c>
      <c r="J16" s="2"/>
      <c r="K16" s="2">
        <v>1255.2</v>
      </c>
      <c r="L16" s="2"/>
      <c r="M16" s="4"/>
      <c r="N16" s="4"/>
      <c r="O16" s="4"/>
      <c r="P16" s="4"/>
      <c r="Q16" s="4"/>
      <c r="R16" s="4"/>
    </row>
    <row r="17" spans="1:23">
      <c r="A17" s="2" t="s">
        <v>76</v>
      </c>
      <c r="B17" s="2">
        <f>INT(A18*1/8)</f>
        <v>2</v>
      </c>
      <c r="C17" s="2">
        <f t="shared" ref="C17:C22" si="15">2^B17-1</f>
        <v>3</v>
      </c>
      <c r="D17" s="2">
        <f t="shared" ref="D17:D22" si="16">(2^B17-1)^2</f>
        <v>9</v>
      </c>
      <c r="E17" s="2">
        <v>331.17</v>
      </c>
      <c r="F17" s="5">
        <f t="shared" ref="F17:J17" si="17">1-E17/E16</f>
        <v>0.239389067524116</v>
      </c>
      <c r="G17" s="2">
        <v>1015.55</v>
      </c>
      <c r="H17" s="5">
        <f t="shared" si="17"/>
        <v>0.19092574888464</v>
      </c>
      <c r="I17" s="2">
        <v>327.18</v>
      </c>
      <c r="J17" s="5">
        <f t="shared" si="17"/>
        <v>0.248553054662379</v>
      </c>
      <c r="K17" s="2">
        <v>1028.26</v>
      </c>
      <c r="L17" s="5">
        <f>1-K17/K16</f>
        <v>0.180799872530274</v>
      </c>
      <c r="M17" s="4"/>
      <c r="N17" s="4">
        <v>3</v>
      </c>
      <c r="O17" s="4">
        <v>327.18</v>
      </c>
      <c r="P17" s="4">
        <v>1029.19</v>
      </c>
      <c r="Q17" s="4">
        <v>364.722</v>
      </c>
      <c r="R17" s="7">
        <f t="shared" ref="R17:R22" si="18">1-O17/435.4</f>
        <v>0.248553054662379</v>
      </c>
      <c r="T17">
        <v>9</v>
      </c>
      <c r="U17">
        <v>327.18</v>
      </c>
      <c r="V17">
        <v>1028.26</v>
      </c>
      <c r="W17">
        <v>3572.41</v>
      </c>
    </row>
    <row r="18" spans="1:23">
      <c r="A18" s="2">
        <v>16</v>
      </c>
      <c r="B18" s="2">
        <f>INT(A18*2/8)</f>
        <v>4</v>
      </c>
      <c r="C18" s="2">
        <f t="shared" si="15"/>
        <v>15</v>
      </c>
      <c r="D18" s="2">
        <f t="shared" si="16"/>
        <v>225</v>
      </c>
      <c r="E18" s="2">
        <v>322.13</v>
      </c>
      <c r="F18" s="5">
        <f t="shared" ref="F18:J18" si="19">1-E18/E16</f>
        <v>0.260151584749655</v>
      </c>
      <c r="G18" s="2">
        <v>1015.55</v>
      </c>
      <c r="H18" s="5">
        <f t="shared" si="19"/>
        <v>0.19092574888464</v>
      </c>
      <c r="I18" s="2">
        <v>313.35</v>
      </c>
      <c r="J18" s="5">
        <f>1-I18/I16</f>
        <v>0.280316949931098</v>
      </c>
      <c r="K18" s="2">
        <v>997.82</v>
      </c>
      <c r="L18" s="5">
        <f>1-K18/K16</f>
        <v>0.205050987890376</v>
      </c>
      <c r="M18" s="4" t="s">
        <v>77</v>
      </c>
      <c r="N18" s="4">
        <v>15</v>
      </c>
      <c r="O18" s="4">
        <v>315.48</v>
      </c>
      <c r="P18" s="4">
        <v>1029.19</v>
      </c>
      <c r="Q18" s="4">
        <v>857.498</v>
      </c>
      <c r="R18" s="7">
        <f t="shared" si="18"/>
        <v>0.275424896646762</v>
      </c>
      <c r="T18">
        <v>225</v>
      </c>
      <c r="U18">
        <v>312.55</v>
      </c>
      <c r="V18">
        <v>1028.26</v>
      </c>
      <c r="W18">
        <v>8724.68</v>
      </c>
    </row>
    <row r="19" spans="1:23">
      <c r="A19" s="2"/>
      <c r="B19" s="2">
        <f>INT(A18*3/8)</f>
        <v>6</v>
      </c>
      <c r="C19" s="2">
        <f t="shared" si="15"/>
        <v>63</v>
      </c>
      <c r="D19" s="2">
        <f t="shared" si="16"/>
        <v>3969</v>
      </c>
      <c r="E19" s="2">
        <v>316.01</v>
      </c>
      <c r="F19" s="5">
        <f t="shared" ref="F19:J19" si="20">1-E19/E16</f>
        <v>0.274207625172255</v>
      </c>
      <c r="G19" s="2">
        <v>1015.55</v>
      </c>
      <c r="H19" s="5">
        <f t="shared" si="20"/>
        <v>0.19092574888464</v>
      </c>
      <c r="I19" s="2">
        <v>295.53</v>
      </c>
      <c r="J19" s="5">
        <f t="shared" si="20"/>
        <v>0.32124483233808</v>
      </c>
      <c r="K19" s="2">
        <v>1013.21</v>
      </c>
      <c r="L19" s="5">
        <f>1-K19/K16</f>
        <v>0.192789993626514</v>
      </c>
      <c r="M19" s="4" t="s">
        <v>78</v>
      </c>
      <c r="N19" s="4">
        <v>63</v>
      </c>
      <c r="O19" s="4">
        <v>296.32</v>
      </c>
      <c r="P19" s="4">
        <v>1032.98</v>
      </c>
      <c r="Q19" s="4">
        <v>1126.95</v>
      </c>
      <c r="R19" s="7">
        <f t="shared" si="18"/>
        <v>0.319430408819476</v>
      </c>
      <c r="T19">
        <v>3969</v>
      </c>
      <c r="U19">
        <v>293.93</v>
      </c>
      <c r="V19">
        <v>1078.3</v>
      </c>
      <c r="W19">
        <v>18203.6</v>
      </c>
    </row>
    <row r="20" s="1" customFormat="1" spans="1:23">
      <c r="A20" s="3"/>
      <c r="B20" s="3">
        <f>INT(A18*4/8)</f>
        <v>8</v>
      </c>
      <c r="C20" s="3">
        <f t="shared" si="15"/>
        <v>255</v>
      </c>
      <c r="D20" s="3">
        <f t="shared" si="16"/>
        <v>65025</v>
      </c>
      <c r="E20" s="3">
        <v>313.88</v>
      </c>
      <c r="F20" s="6">
        <f t="shared" ref="F20:J20" si="21">1-E20/E16</f>
        <v>0.279099678456592</v>
      </c>
      <c r="G20" s="3">
        <v>1048.6</v>
      </c>
      <c r="H20" s="6">
        <f t="shared" si="21"/>
        <v>0.16459528362014</v>
      </c>
      <c r="I20" s="3">
        <v>262.54</v>
      </c>
      <c r="J20" s="6">
        <f t="shared" si="21"/>
        <v>0.397014239779513</v>
      </c>
      <c r="K20" s="3">
        <v>1000.27</v>
      </c>
      <c r="L20" s="6">
        <f>1-K20/K16</f>
        <v>0.203099107711918</v>
      </c>
      <c r="M20" s="1" t="s">
        <v>78</v>
      </c>
      <c r="N20" s="1">
        <v>255</v>
      </c>
      <c r="O20" s="1">
        <v>247.91</v>
      </c>
      <c r="P20" s="1">
        <v>1035.65</v>
      </c>
      <c r="Q20" s="1">
        <v>1617.66</v>
      </c>
      <c r="R20" s="8">
        <f t="shared" si="18"/>
        <v>0.430615525953147</v>
      </c>
      <c r="T20" s="1">
        <v>65025</v>
      </c>
      <c r="U20" s="1">
        <v>256.69</v>
      </c>
      <c r="V20" s="1">
        <v>1072.86</v>
      </c>
      <c r="W20" s="1">
        <v>20885.5</v>
      </c>
    </row>
    <row r="21" spans="1:23">
      <c r="A21" s="2"/>
      <c r="B21" s="2">
        <v>10</v>
      </c>
      <c r="C21" s="2">
        <f t="shared" si="15"/>
        <v>1023</v>
      </c>
      <c r="D21" s="2">
        <f t="shared" si="16"/>
        <v>1046529</v>
      </c>
      <c r="E21" s="2">
        <v>313.08</v>
      </c>
      <c r="F21" s="5">
        <f t="shared" ref="F21:J21" si="22">1-E21/E16</f>
        <v>0.280937069361507</v>
      </c>
      <c r="G21" s="2">
        <v>1057.45</v>
      </c>
      <c r="H21" s="5">
        <f t="shared" si="22"/>
        <v>0.157544614404079</v>
      </c>
      <c r="I21" s="2">
        <v>201.1</v>
      </c>
      <c r="J21" s="5">
        <f t="shared" si="22"/>
        <v>0.538125861276987</v>
      </c>
      <c r="K21" s="2">
        <v>983.07</v>
      </c>
      <c r="L21" s="5">
        <f>1-K21/K16</f>
        <v>0.216802103250478</v>
      </c>
      <c r="M21" s="4" t="s">
        <v>78</v>
      </c>
      <c r="N21" s="4">
        <v>1023</v>
      </c>
      <c r="O21" s="4">
        <v>194.98</v>
      </c>
      <c r="P21" s="4">
        <v>954.49</v>
      </c>
      <c r="Q21" s="4">
        <v>1359.47</v>
      </c>
      <c r="R21" s="7">
        <f t="shared" si="18"/>
        <v>0.552181901699587</v>
      </c>
      <c r="T21">
        <v>1046529</v>
      </c>
      <c r="U21">
        <v>199.23</v>
      </c>
      <c r="V21">
        <v>1059.73</v>
      </c>
      <c r="W21">
        <v>22970.9</v>
      </c>
    </row>
    <row r="22" spans="1:23">
      <c r="A22" s="2"/>
      <c r="B22" s="2">
        <v>12</v>
      </c>
      <c r="C22" s="2">
        <f t="shared" si="15"/>
        <v>4095</v>
      </c>
      <c r="D22" s="2">
        <f t="shared" si="16"/>
        <v>16769025</v>
      </c>
      <c r="E22" s="2">
        <v>314.41</v>
      </c>
      <c r="F22" s="5">
        <f t="shared" ref="F22:J22" si="23">1-E22/E16</f>
        <v>0.277882406982085</v>
      </c>
      <c r="G22" s="2">
        <v>1066.06</v>
      </c>
      <c r="H22" s="5">
        <f t="shared" si="23"/>
        <v>0.150685149776928</v>
      </c>
      <c r="I22" s="2">
        <v>81.93</v>
      </c>
      <c r="J22" s="5">
        <f t="shared" si="23"/>
        <v>0.81182820395039</v>
      </c>
      <c r="K22" s="2">
        <v>568.39</v>
      </c>
      <c r="L22" s="5">
        <f>1-K22/K16</f>
        <v>0.547171765455704</v>
      </c>
      <c r="M22" s="4"/>
      <c r="N22" s="4">
        <v>4095</v>
      </c>
      <c r="O22" s="4">
        <v>64.11</v>
      </c>
      <c r="P22" s="4">
        <v>552.34</v>
      </c>
      <c r="Q22" s="4">
        <v>763.902</v>
      </c>
      <c r="R22" s="7">
        <f t="shared" si="18"/>
        <v>0.852756086357373</v>
      </c>
      <c r="T22">
        <v>16769025</v>
      </c>
      <c r="U22">
        <v>81.93</v>
      </c>
      <c r="V22">
        <v>568.39</v>
      </c>
      <c r="W22">
        <v>28076.3</v>
      </c>
    </row>
    <row r="23" spans="1:18">
      <c r="A23" s="2" t="s">
        <v>21</v>
      </c>
      <c r="B23" s="2">
        <v>0</v>
      </c>
      <c r="C23" s="2">
        <v>0</v>
      </c>
      <c r="D23" s="2">
        <v>0</v>
      </c>
      <c r="E23" s="2">
        <v>1418.8</v>
      </c>
      <c r="F23" s="2"/>
      <c r="G23" s="2">
        <v>1981.5</v>
      </c>
      <c r="H23" s="2"/>
      <c r="I23" s="2">
        <v>1418.8</v>
      </c>
      <c r="J23" s="2"/>
      <c r="K23" s="2">
        <v>1981.5</v>
      </c>
      <c r="L23" s="2"/>
      <c r="M23" s="4"/>
      <c r="N23" s="4"/>
      <c r="O23" s="4"/>
      <c r="P23" s="4"/>
      <c r="Q23" s="4"/>
      <c r="R23" s="4"/>
    </row>
    <row r="24" spans="1:23">
      <c r="A24" s="2" t="s">
        <v>76</v>
      </c>
      <c r="B24" s="2">
        <f>INT(A25*1/8)</f>
        <v>4</v>
      </c>
      <c r="C24" s="2">
        <f t="shared" ref="C24:C29" si="24">2^B24-1</f>
        <v>15</v>
      </c>
      <c r="D24" s="2">
        <f t="shared" ref="D24:D29" si="25">(2^B24-1)^2</f>
        <v>225</v>
      </c>
      <c r="E24" s="2">
        <v>1409.8</v>
      </c>
      <c r="F24" s="5">
        <f t="shared" ref="F24:J24" si="26">1-E24/E23</f>
        <v>0.00634338877925011</v>
      </c>
      <c r="G24" s="2">
        <v>1979</v>
      </c>
      <c r="H24" s="5">
        <f t="shared" si="26"/>
        <v>0.00126167045167802</v>
      </c>
      <c r="I24" s="2">
        <v>1389.85</v>
      </c>
      <c r="J24" s="5">
        <f t="shared" si="26"/>
        <v>0.0204045672399211</v>
      </c>
      <c r="K24" s="2">
        <v>1941.27</v>
      </c>
      <c r="L24" s="5">
        <f>1-K24/K23</f>
        <v>0.0203028009084028</v>
      </c>
      <c r="M24" s="4"/>
      <c r="N24" s="4">
        <v>15</v>
      </c>
      <c r="O24" s="4">
        <v>1389.85</v>
      </c>
      <c r="P24" s="4">
        <v>1941.27</v>
      </c>
      <c r="Q24" s="4">
        <v>1318.03</v>
      </c>
      <c r="R24" s="7">
        <f t="shared" ref="R24:R29" si="27">1-O24/1418.8</f>
        <v>0.0204045672399211</v>
      </c>
      <c r="T24">
        <v>225</v>
      </c>
      <c r="U24">
        <v>1389.85</v>
      </c>
      <c r="V24">
        <v>1941.27</v>
      </c>
      <c r="W24">
        <v>5802.67</v>
      </c>
    </row>
    <row r="25" spans="1:23">
      <c r="A25" s="2">
        <v>32</v>
      </c>
      <c r="B25" s="2">
        <f>INT(A25*2/8)</f>
        <v>8</v>
      </c>
      <c r="C25" s="2">
        <f t="shared" si="24"/>
        <v>255</v>
      </c>
      <c r="D25" s="2">
        <f t="shared" si="25"/>
        <v>65025</v>
      </c>
      <c r="E25" s="2">
        <v>1395.97</v>
      </c>
      <c r="F25" s="5">
        <f t="shared" ref="F25:J25" si="28">1-E25/E23</f>
        <v>0.0160910628700309</v>
      </c>
      <c r="G25" s="2">
        <v>1945.67</v>
      </c>
      <c r="H25" s="5">
        <f t="shared" si="28"/>
        <v>0.0180822609134493</v>
      </c>
      <c r="I25" s="2">
        <v>1325.48</v>
      </c>
      <c r="J25" s="5">
        <f t="shared" si="28"/>
        <v>0.0657738934310684</v>
      </c>
      <c r="K25" s="2">
        <v>1869.46</v>
      </c>
      <c r="L25" s="5">
        <f>1-K25/K23</f>
        <v>0.0565430229624022</v>
      </c>
      <c r="M25" s="4"/>
      <c r="N25" s="4">
        <v>255</v>
      </c>
      <c r="O25" s="4">
        <v>1326.28</v>
      </c>
      <c r="P25" s="4">
        <v>1874.69</v>
      </c>
      <c r="Q25" s="4">
        <v>3248.78</v>
      </c>
      <c r="R25" s="7">
        <f t="shared" si="27"/>
        <v>0.0652100366506907</v>
      </c>
      <c r="T25">
        <v>65025</v>
      </c>
      <c r="U25">
        <v>1325.48</v>
      </c>
      <c r="V25">
        <v>1869.46</v>
      </c>
      <c r="W25">
        <v>17626.5</v>
      </c>
    </row>
    <row r="26" spans="1:23">
      <c r="A26" s="2"/>
      <c r="B26" s="2">
        <f>INT(A25*3/8)</f>
        <v>12</v>
      </c>
      <c r="C26" s="2">
        <f t="shared" si="24"/>
        <v>4095</v>
      </c>
      <c r="D26" s="2">
        <f t="shared" si="25"/>
        <v>16769025</v>
      </c>
      <c r="E26" s="2">
        <v>1362.45</v>
      </c>
      <c r="F26" s="5">
        <f t="shared" ref="F26:J26" si="29">1-E26/E23</f>
        <v>0.0397166619678601</v>
      </c>
      <c r="G26" s="2">
        <v>1836.57</v>
      </c>
      <c r="H26" s="5">
        <f t="shared" si="29"/>
        <v>0.0731415594246783</v>
      </c>
      <c r="I26" s="2">
        <v>1168.8</v>
      </c>
      <c r="J26" s="5">
        <f t="shared" si="29"/>
        <v>0.176205243868057</v>
      </c>
      <c r="K26" s="2">
        <v>1803.53</v>
      </c>
      <c r="L26" s="5">
        <f>1-K26/K23</f>
        <v>0.089815796114055</v>
      </c>
      <c r="M26" s="4"/>
      <c r="N26" s="4">
        <v>4095</v>
      </c>
      <c r="O26" s="4">
        <v>1223.87</v>
      </c>
      <c r="P26" s="4">
        <v>1892.92</v>
      </c>
      <c r="Q26" s="4">
        <v>5612.18</v>
      </c>
      <c r="R26" s="7">
        <f t="shared" si="27"/>
        <v>0.137390752748802</v>
      </c>
      <c r="T26">
        <v>16769025</v>
      </c>
      <c r="U26">
        <v>1168.8</v>
      </c>
      <c r="V26">
        <v>1803.53</v>
      </c>
      <c r="W26">
        <v>36353.4</v>
      </c>
    </row>
    <row r="27" s="1" customFormat="1" spans="1:18">
      <c r="A27" s="3"/>
      <c r="B27" s="3">
        <f>INT(A25*4/8)</f>
        <v>16</v>
      </c>
      <c r="C27" s="3">
        <f t="shared" si="24"/>
        <v>65535</v>
      </c>
      <c r="D27" s="3">
        <f t="shared" si="25"/>
        <v>4294836225</v>
      </c>
      <c r="E27" s="3">
        <v>1341.17</v>
      </c>
      <c r="F27" s="6">
        <f>1-E27/E23</f>
        <v>0.0547152523259091</v>
      </c>
      <c r="G27" s="3">
        <v>1648.09</v>
      </c>
      <c r="H27" s="6">
        <f>1-G27/G23</f>
        <v>0.168261418117588</v>
      </c>
      <c r="I27" s="3"/>
      <c r="J27" s="3"/>
      <c r="K27" s="3"/>
      <c r="L27" s="3"/>
      <c r="M27" s="1"/>
      <c r="N27" s="1">
        <v>65535</v>
      </c>
      <c r="O27" s="1">
        <v>1004.95</v>
      </c>
      <c r="P27" s="1">
        <v>1557.48</v>
      </c>
      <c r="Q27" s="1">
        <v>6872.49</v>
      </c>
      <c r="R27" s="8">
        <f t="shared" si="27"/>
        <v>0.291690160699182</v>
      </c>
    </row>
    <row r="28" spans="1:18">
      <c r="A28" s="2"/>
      <c r="B28" s="2">
        <v>20</v>
      </c>
      <c r="C28" s="2">
        <f t="shared" si="24"/>
        <v>1048575</v>
      </c>
      <c r="D28" s="2">
        <f t="shared" si="25"/>
        <v>1099509530625</v>
      </c>
      <c r="E28" s="2">
        <v>1330</v>
      </c>
      <c r="F28" s="5">
        <f>1-E28/E23</f>
        <v>0.062588102621934</v>
      </c>
      <c r="G28" s="2">
        <v>1620.78</v>
      </c>
      <c r="H28" s="5">
        <f>1-G28/G23</f>
        <v>0.182043906131718</v>
      </c>
      <c r="I28" s="2"/>
      <c r="J28" s="2"/>
      <c r="K28" s="2"/>
      <c r="L28" s="2"/>
      <c r="M28" s="4"/>
      <c r="N28" s="4">
        <v>1048575</v>
      </c>
      <c r="O28" s="4">
        <v>750.12</v>
      </c>
      <c r="P28" s="4">
        <v>1366.28</v>
      </c>
      <c r="Q28" s="4">
        <v>7177.09</v>
      </c>
      <c r="R28" s="7">
        <f t="shared" si="27"/>
        <v>0.471299689878771</v>
      </c>
    </row>
    <row r="29" spans="1:18">
      <c r="A29" s="2"/>
      <c r="B29" s="2">
        <v>24</v>
      </c>
      <c r="C29" s="2">
        <f t="shared" si="24"/>
        <v>16777215</v>
      </c>
      <c r="D29" s="2">
        <f t="shared" si="25"/>
        <v>281474943156225</v>
      </c>
      <c r="E29" s="2">
        <v>1325.74</v>
      </c>
      <c r="F29" s="5">
        <f>1-E29/E23</f>
        <v>0.0655906399774457</v>
      </c>
      <c r="G29" s="2">
        <v>1528.73</v>
      </c>
      <c r="H29" s="5">
        <f>1-G29/G23</f>
        <v>0.228498612162503</v>
      </c>
      <c r="I29" s="2"/>
      <c r="J29" s="2"/>
      <c r="K29" s="2"/>
      <c r="L29" s="2"/>
      <c r="M29" s="4"/>
      <c r="N29" s="4">
        <v>16777215</v>
      </c>
      <c r="O29" s="4">
        <v>370.27</v>
      </c>
      <c r="P29" s="4">
        <v>1126.67</v>
      </c>
      <c r="Q29" s="4">
        <v>6292.33</v>
      </c>
      <c r="R29" s="7">
        <f t="shared" si="27"/>
        <v>0.739025937411897</v>
      </c>
    </row>
    <row r="30" spans="1:18">
      <c r="A30" s="2" t="s">
        <v>23</v>
      </c>
      <c r="B30" s="2">
        <v>0</v>
      </c>
      <c r="C30" s="2">
        <v>0</v>
      </c>
      <c r="D30" s="2">
        <v>0</v>
      </c>
      <c r="E30" s="2">
        <v>5723.3</v>
      </c>
      <c r="F30" s="2"/>
      <c r="G30" s="2">
        <v>1873.5</v>
      </c>
      <c r="H30" s="2"/>
      <c r="I30" s="2">
        <v>5723.3</v>
      </c>
      <c r="J30" s="2"/>
      <c r="K30" s="2">
        <v>1873.5</v>
      </c>
      <c r="L30" s="2"/>
      <c r="M30" s="4"/>
      <c r="N30" s="4"/>
      <c r="O30" s="4"/>
      <c r="P30" s="4"/>
      <c r="Q30" s="4"/>
      <c r="R30" s="4"/>
    </row>
    <row r="31" spans="1:18">
      <c r="A31" s="2" t="s">
        <v>76</v>
      </c>
      <c r="B31" s="2">
        <f>INT(A32*1/8)</f>
        <v>8</v>
      </c>
      <c r="C31" s="2">
        <f t="shared" ref="C31:C36" si="30">2^B31-1</f>
        <v>255</v>
      </c>
      <c r="D31" s="2">
        <f t="shared" ref="D31:D36" si="31">(2^B31-1)^2</f>
        <v>65025</v>
      </c>
      <c r="E31" s="2">
        <v>5703.31</v>
      </c>
      <c r="F31" s="5">
        <f>1-E31/E30</f>
        <v>0.00349274020233081</v>
      </c>
      <c r="G31" s="2">
        <v>1932.06</v>
      </c>
      <c r="H31" s="5">
        <f>1-G31/G30</f>
        <v>-0.0312570056044836</v>
      </c>
      <c r="I31" s="2"/>
      <c r="J31" s="2"/>
      <c r="K31" s="2"/>
      <c r="L31" s="2"/>
      <c r="M31" s="4"/>
      <c r="N31" s="4"/>
      <c r="O31" s="4"/>
      <c r="P31" s="4"/>
      <c r="Q31" s="4"/>
      <c r="R31" s="4"/>
    </row>
    <row r="32" spans="1:18">
      <c r="A32" s="2">
        <v>64</v>
      </c>
      <c r="B32" s="2">
        <f>INT(A32*2/8)</f>
        <v>16</v>
      </c>
      <c r="C32" s="2">
        <f t="shared" si="30"/>
        <v>65535</v>
      </c>
      <c r="D32" s="2">
        <f t="shared" si="31"/>
        <v>4294836225</v>
      </c>
      <c r="E32" s="2">
        <v>5646.38</v>
      </c>
      <c r="F32" s="5">
        <f>1-E32/E30</f>
        <v>0.0134397987175231</v>
      </c>
      <c r="G32" s="2">
        <v>1766.52</v>
      </c>
      <c r="H32" s="5">
        <f>1-G32/G30</f>
        <v>0.0571016813450761</v>
      </c>
      <c r="I32" s="2"/>
      <c r="J32" s="2"/>
      <c r="K32" s="2"/>
      <c r="L32" s="2"/>
      <c r="M32" s="4"/>
      <c r="N32" s="4"/>
      <c r="O32" s="4"/>
      <c r="P32" s="4"/>
      <c r="Q32" s="4"/>
      <c r="R32" s="4"/>
    </row>
    <row r="33" spans="1:18">
      <c r="A33" s="2"/>
      <c r="B33" s="2">
        <f>INT(A32*3/8)</f>
        <v>24</v>
      </c>
      <c r="C33" s="2">
        <f t="shared" si="30"/>
        <v>16777215</v>
      </c>
      <c r="D33" s="2">
        <f t="shared" si="31"/>
        <v>281474943156225</v>
      </c>
      <c r="E33" s="2">
        <v>5630.69</v>
      </c>
      <c r="F33" s="5">
        <f>1-E33/E30</f>
        <v>0.0161812241189525</v>
      </c>
      <c r="G33" s="2">
        <v>1776.01</v>
      </c>
      <c r="H33" s="5">
        <f>1-G33/G30</f>
        <v>0.0520362957032292</v>
      </c>
      <c r="I33" s="2"/>
      <c r="J33" s="2"/>
      <c r="K33" s="2"/>
      <c r="L33" s="2"/>
      <c r="M33" s="4"/>
      <c r="N33" s="4"/>
      <c r="O33" s="4"/>
      <c r="P33" s="4"/>
      <c r="Q33" s="4"/>
      <c r="R33" s="4"/>
    </row>
    <row r="34" s="1" customFormat="1" spans="1:12">
      <c r="A34" s="3"/>
      <c r="B34" s="3">
        <f>INT(A32*4/8)</f>
        <v>32</v>
      </c>
      <c r="C34" s="3">
        <f t="shared" si="30"/>
        <v>4294967295</v>
      </c>
      <c r="D34" s="3">
        <f t="shared" si="31"/>
        <v>1.84467440651196e+19</v>
      </c>
      <c r="E34" s="3">
        <v>5630.95</v>
      </c>
      <c r="F34" s="6">
        <f>1-E34/E30</f>
        <v>0.0161357957821537</v>
      </c>
      <c r="G34" s="3">
        <v>1781.62</v>
      </c>
      <c r="H34" s="6">
        <f>1-G34/G30</f>
        <v>0.0490419001868162</v>
      </c>
      <c r="I34" s="3"/>
      <c r="J34" s="3"/>
      <c r="K34" s="3"/>
      <c r="L34" s="3"/>
    </row>
    <row r="35" spans="1:18">
      <c r="A35" s="2"/>
      <c r="B35" s="2">
        <v>40</v>
      </c>
      <c r="C35" s="2">
        <f t="shared" si="30"/>
        <v>1099511627775</v>
      </c>
      <c r="D35" s="2">
        <f t="shared" si="31"/>
        <v>1.20892581961243e+24</v>
      </c>
      <c r="E35" s="2"/>
      <c r="F35" s="2"/>
      <c r="G35" s="2"/>
      <c r="H35" s="2"/>
      <c r="I35" s="2"/>
      <c r="J35" s="2"/>
      <c r="K35" s="2"/>
      <c r="L35" s="2"/>
      <c r="M35" s="4"/>
      <c r="N35" s="4"/>
      <c r="O35" s="4"/>
      <c r="P35" s="4"/>
      <c r="Q35" s="4"/>
      <c r="R35" s="4"/>
    </row>
    <row r="36" spans="1:18">
      <c r="A36" s="4"/>
      <c r="B36" s="2">
        <v>48</v>
      </c>
      <c r="C36" s="2">
        <f t="shared" si="30"/>
        <v>281474976710655</v>
      </c>
      <c r="D36" s="2">
        <f t="shared" si="31"/>
        <v>7.92281625142638e+28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</sheetData>
  <sortState ref="T16:W21">
    <sortCondition ref="T1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初始电路</vt:lpstr>
      <vt:lpstr>与MUSCAT比较(WCE)</vt:lpstr>
      <vt:lpstr>与MUSCAT平均值对比(WCE)</vt:lpstr>
      <vt:lpstr>MaxSE与截断对比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Chang Meng</cp:lastModifiedBy>
  <dcterms:created xsi:type="dcterms:W3CDTF">2018-06-05T11:28:00Z</dcterms:created>
  <dcterms:modified xsi:type="dcterms:W3CDTF">2022-09-25T17:20:53Z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