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tarioab.sharepoint.com/sites/Portfolioplanningmanuscript/Delade dokument/Calculations ver2/"/>
    </mc:Choice>
  </mc:AlternateContent>
  <xr:revisionPtr revIDLastSave="94" documentId="8_{0629A5D9-B941-9F4C-9FA9-22E142DFA883}" xr6:coauthVersionLast="47" xr6:coauthVersionMax="47" xr10:uidLastSave="{B3484D65-2B49-4DF4-B2C3-BBF6F21FCF9A}"/>
  <bookViews>
    <workbookView xWindow="-120" yWindow="-120" windowWidth="29040" windowHeight="15840" xr2:uid="{D1540ABA-5C0D-4D88-8B2F-BBD2AF9A08CE}"/>
  </bookViews>
  <sheets>
    <sheet name="Input &amp; DataToOpti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6" i="1" l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D17" i="1" l="1"/>
  <c r="D16" i="1"/>
  <c r="D15" i="1"/>
  <c r="S18" i="1"/>
  <c r="S17" i="1"/>
  <c r="S16" i="1"/>
  <c r="S15" i="1"/>
  <c r="S14" i="1"/>
  <c r="S13" i="1"/>
  <c r="S12" i="1"/>
  <c r="C70" i="1" s="1"/>
  <c r="S11" i="1"/>
  <c r="B71" i="1" s="1"/>
  <c r="S10" i="1"/>
  <c r="B70" i="1" s="1"/>
  <c r="S9" i="1"/>
  <c r="B69" i="1" s="1"/>
  <c r="S8" i="1"/>
  <c r="B68" i="1" s="1"/>
  <c r="S7" i="1"/>
  <c r="C65" i="1" s="1"/>
  <c r="S6" i="1"/>
  <c r="C64" i="1" s="1"/>
  <c r="S5" i="1"/>
  <c r="C63" i="1" s="1"/>
  <c r="S4" i="1"/>
  <c r="C62" i="1" s="1"/>
  <c r="S3" i="1"/>
  <c r="B63" i="1" s="1"/>
  <c r="S2" i="1"/>
  <c r="B62" i="1" s="1"/>
  <c r="D12" i="1"/>
  <c r="E10" i="1"/>
  <c r="D10" i="1"/>
  <c r="C10" i="1"/>
  <c r="B10" i="1"/>
  <c r="R18" i="1"/>
  <c r="R17" i="1"/>
  <c r="R16" i="1"/>
  <c r="R15" i="1"/>
  <c r="R14" i="1"/>
  <c r="R13" i="1"/>
  <c r="R12" i="1"/>
  <c r="R11" i="1"/>
  <c r="E30" i="1" s="1"/>
  <c r="R10" i="1"/>
  <c r="E29" i="1" s="1"/>
  <c r="R9" i="1"/>
  <c r="E28" i="1" s="1"/>
  <c r="R8" i="1"/>
  <c r="E27" i="1" s="1"/>
  <c r="R7" i="1"/>
  <c r="E26" i="1" s="1"/>
  <c r="R6" i="1"/>
  <c r="E25" i="1" s="1"/>
  <c r="R5" i="1"/>
  <c r="E24" i="1" s="1"/>
  <c r="R4" i="1"/>
  <c r="E23" i="1" s="1"/>
  <c r="R3" i="1"/>
  <c r="E22" i="1" s="1"/>
  <c r="R2" i="1"/>
  <c r="E21" i="1" s="1"/>
  <c r="Q18" i="1"/>
  <c r="Q17" i="1"/>
  <c r="Q16" i="1"/>
  <c r="Q15" i="1"/>
  <c r="Q14" i="1"/>
  <c r="Q13" i="1"/>
  <c r="Q12" i="1"/>
  <c r="Q11" i="1"/>
  <c r="D30" i="1" s="1"/>
  <c r="Q10" i="1"/>
  <c r="D29" i="1" s="1"/>
  <c r="Q9" i="1"/>
  <c r="D28" i="1" s="1"/>
  <c r="Q8" i="1"/>
  <c r="D27" i="1" s="1"/>
  <c r="Q7" i="1"/>
  <c r="D26" i="1" s="1"/>
  <c r="Q6" i="1"/>
  <c r="D25" i="1" s="1"/>
  <c r="Q5" i="1"/>
  <c r="D24" i="1" s="1"/>
  <c r="Q4" i="1"/>
  <c r="D23" i="1" s="1"/>
  <c r="Q3" i="1"/>
  <c r="D22" i="1" s="1"/>
  <c r="Q2" i="1"/>
  <c r="D21" i="1" s="1"/>
  <c r="P18" i="1"/>
  <c r="P17" i="1"/>
  <c r="P16" i="1"/>
  <c r="P15" i="1"/>
  <c r="P14" i="1"/>
  <c r="P13" i="1"/>
  <c r="P12" i="1"/>
  <c r="P11" i="1"/>
  <c r="C30" i="1" s="1"/>
  <c r="P10" i="1"/>
  <c r="C29" i="1" s="1"/>
  <c r="P9" i="1"/>
  <c r="C28" i="1" s="1"/>
  <c r="P8" i="1"/>
  <c r="C27" i="1" s="1"/>
  <c r="P7" i="1"/>
  <c r="C26" i="1" s="1"/>
  <c r="P6" i="1"/>
  <c r="C25" i="1" s="1"/>
  <c r="P5" i="1"/>
  <c r="C24" i="1" s="1"/>
  <c r="P4" i="1"/>
  <c r="C23" i="1" s="1"/>
  <c r="P3" i="1"/>
  <c r="C22" i="1" s="1"/>
  <c r="P2" i="1"/>
  <c r="C21" i="1" s="1"/>
  <c r="D96" i="1"/>
  <c r="D95" i="1"/>
  <c r="D94" i="1"/>
  <c r="D93" i="1"/>
  <c r="D92" i="1"/>
  <c r="D91" i="1"/>
  <c r="D90" i="1"/>
  <c r="D89" i="1"/>
  <c r="D88" i="1"/>
  <c r="D87" i="1"/>
  <c r="B96" i="1"/>
  <c r="B95" i="1"/>
  <c r="B94" i="1"/>
  <c r="B93" i="1"/>
  <c r="B92" i="1"/>
  <c r="B91" i="1"/>
  <c r="B90" i="1"/>
  <c r="B89" i="1"/>
  <c r="B88" i="1"/>
  <c r="B87" i="1"/>
  <c r="B28" i="1"/>
  <c r="B27" i="1"/>
  <c r="B26" i="1"/>
  <c r="B25" i="1"/>
  <c r="B24" i="1"/>
  <c r="B23" i="1"/>
  <c r="B22" i="1"/>
  <c r="B21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E73" i="1" l="1"/>
  <c r="C71" i="1"/>
  <c r="B73" i="1"/>
  <c r="C72" i="1"/>
  <c r="C73" i="1"/>
  <c r="D73" i="1"/>
  <c r="C44" i="1"/>
  <c r="C34" i="1"/>
  <c r="D48" i="1"/>
  <c r="D38" i="1"/>
  <c r="E44" i="1"/>
  <c r="E34" i="1"/>
  <c r="C43" i="1"/>
  <c r="C33" i="1"/>
  <c r="D47" i="1"/>
  <c r="D37" i="1"/>
  <c r="E43" i="1"/>
  <c r="E33" i="1"/>
  <c r="C45" i="1"/>
  <c r="C35" i="1"/>
  <c r="D41" i="1"/>
  <c r="D31" i="1"/>
  <c r="D49" i="1"/>
  <c r="D39" i="1"/>
  <c r="E45" i="1"/>
  <c r="E35" i="1"/>
  <c r="D50" i="1"/>
  <c r="D40" i="1"/>
  <c r="C48" i="1"/>
  <c r="C38" i="1"/>
  <c r="D44" i="1"/>
  <c r="D34" i="1"/>
  <c r="E48" i="1"/>
  <c r="E38" i="1"/>
  <c r="C47" i="1"/>
  <c r="C37" i="1"/>
  <c r="C41" i="1"/>
  <c r="C31" i="1"/>
  <c r="C49" i="1"/>
  <c r="C39" i="1"/>
  <c r="D45" i="1"/>
  <c r="D35" i="1"/>
  <c r="E41" i="1"/>
  <c r="E31" i="1"/>
  <c r="E49" i="1"/>
  <c r="E39" i="1"/>
  <c r="C46" i="1"/>
  <c r="C36" i="1"/>
  <c r="D42" i="1"/>
  <c r="D32" i="1"/>
  <c r="E46" i="1"/>
  <c r="E36" i="1"/>
  <c r="D43" i="1"/>
  <c r="D33" i="1"/>
  <c r="E47" i="1"/>
  <c r="E37" i="1"/>
  <c r="C42" i="1"/>
  <c r="C32" i="1"/>
  <c r="C50" i="1"/>
  <c r="C40" i="1"/>
  <c r="D46" i="1"/>
  <c r="D36" i="1"/>
  <c r="E42" i="1"/>
  <c r="E32" i="1"/>
  <c r="E50" i="1"/>
  <c r="E40" i="1"/>
  <c r="N32" i="1"/>
  <c r="D13" i="1" s="1"/>
  <c r="O32" i="1"/>
  <c r="D14" i="1" s="1"/>
  <c r="E68" i="1"/>
  <c r="B64" i="1"/>
  <c r="D62" i="1"/>
  <c r="D71" i="1"/>
  <c r="E60" i="1"/>
  <c r="D63" i="1"/>
  <c r="D72" i="1"/>
  <c r="E61" i="1"/>
  <c r="E69" i="1"/>
  <c r="D64" i="1"/>
  <c r="E62" i="1"/>
  <c r="E70" i="1"/>
  <c r="D65" i="1"/>
  <c r="E63" i="1"/>
  <c r="E71" i="1"/>
  <c r="D66" i="1"/>
  <c r="E64" i="1"/>
  <c r="E72" i="1"/>
  <c r="B72" i="1"/>
  <c r="D67" i="1"/>
  <c r="D69" i="1"/>
  <c r="E65" i="1"/>
  <c r="D60" i="1"/>
  <c r="D68" i="1"/>
  <c r="E58" i="1"/>
  <c r="E66" i="1"/>
  <c r="D61" i="1"/>
  <c r="D70" i="1"/>
  <c r="E59" i="1"/>
  <c r="E67" i="1"/>
  <c r="B65" i="1"/>
  <c r="C67" i="1"/>
  <c r="B66" i="1"/>
  <c r="C60" i="1"/>
  <c r="C68" i="1"/>
  <c r="B67" i="1"/>
  <c r="C61" i="1"/>
  <c r="C69" i="1"/>
  <c r="C66" i="1"/>
  <c r="C89" i="1"/>
  <c r="E89" i="1"/>
  <c r="C90" i="1"/>
  <c r="E90" i="1"/>
  <c r="C91" i="1"/>
  <c r="E91" i="1"/>
  <c r="C92" i="1"/>
  <c r="E92" i="1"/>
  <c r="C93" i="1"/>
  <c r="E93" i="1"/>
  <c r="C94" i="1"/>
  <c r="E94" i="1"/>
  <c r="C87" i="1"/>
  <c r="C95" i="1"/>
  <c r="E87" i="1"/>
  <c r="E95" i="1"/>
  <c r="C88" i="1"/>
  <c r="C96" i="1"/>
  <c r="E88" i="1"/>
  <c r="E96" i="1"/>
</calcChain>
</file>

<file path=xl/sharedStrings.xml><?xml version="1.0" encoding="utf-8"?>
<sst xmlns="http://schemas.openxmlformats.org/spreadsheetml/2006/main" count="89" uniqueCount="61">
  <si>
    <t>param pCosts:</t>
  </si>
  <si>
    <t>Acquisition payment</t>
  </si>
  <si>
    <t>$Bn</t>
  </si>
  <si>
    <t>Year</t>
  </si>
  <si>
    <t>Nominal cost profile</t>
  </si>
  <si>
    <t>Cost of current portfolio</t>
  </si>
  <si>
    <t>Revenue from current portfolio</t>
  </si>
  <si>
    <t>Target revenue</t>
  </si>
  <si>
    <t>Target budget</t>
  </si>
  <si>
    <t>Capitalized licensing cost</t>
  </si>
  <si>
    <t>Capitalized acquisition cost</t>
  </si>
  <si>
    <t>Capitalized partnering cost</t>
  </si>
  <si>
    <t xml:space="preserve">Nominal revenue profile </t>
  </si>
  <si>
    <t>Research</t>
  </si>
  <si>
    <t>Licensing</t>
  </si>
  <si>
    <t>Acquisition</t>
  </si>
  <si>
    <t>Partnering :=</t>
  </si>
  <si>
    <t>Licensing payment</t>
  </si>
  <si>
    <t>Licensing royalty</t>
  </si>
  <si>
    <t>Partnering payment</t>
  </si>
  <si>
    <t>Partnering proportion</t>
  </si>
  <si>
    <t>Length of cost accrual</t>
  </si>
  <si>
    <t>yrs</t>
  </si>
  <si>
    <t>Research cost per dev proj</t>
  </si>
  <si>
    <t>PoS Ph1</t>
  </si>
  <si>
    <t>PoS Ph2</t>
  </si>
  <si>
    <t>PoS Ph3</t>
  </si>
  <si>
    <t>PoS Reg</t>
  </si>
  <si>
    <t>PYR</t>
  </si>
  <si>
    <t>Ramp-up</t>
  </si>
  <si>
    <t>Market time on patent</t>
  </si>
  <si>
    <t>Current revenue target</t>
  </si>
  <si>
    <t>Revenue CAGR</t>
  </si>
  <si>
    <t>Current budget</t>
  </si>
  <si>
    <t>Budget CAGR</t>
  </si>
  <si>
    <t>;</t>
  </si>
  <si>
    <t>param pRevenue:</t>
  </si>
  <si>
    <t>param pFinance:</t>
  </si>
  <si>
    <t>costCurrent</t>
  </si>
  <si>
    <t>budget</t>
  </si>
  <si>
    <t>currRevenue</t>
  </si>
  <si>
    <t>revTarget :=</t>
  </si>
  <si>
    <t>Max new projects per year:</t>
  </si>
  <si>
    <t>Partnering</t>
  </si>
  <si>
    <t xml:space="preserve">param DISCOVERY_YEARLY_COST := </t>
  </si>
  <si>
    <t xml:space="preserve">param AVG_REV_TARGET := </t>
  </si>
  <si>
    <t>param AVG_COST_TARGET :=</t>
  </si>
  <si>
    <t>param maxYearlyInvestment :</t>
  </si>
  <si>
    <t>data;</t>
  </si>
  <si>
    <t>param INVESTMENT_START := 1;</t>
  </si>
  <si>
    <t>set PTYPES := Research Licensing Acquisition Partnering;</t>
  </si>
  <si>
    <t>set FTYPES :=  costCurrent budget currRevenue revTarget;</t>
  </si>
  <si>
    <t>Post-LOE sales</t>
  </si>
  <si>
    <t>%</t>
  </si>
  <si>
    <t>Max increase in Research projects</t>
  </si>
  <si>
    <t>Initial No of Research projects</t>
  </si>
  <si>
    <t>Min number of projects annually</t>
  </si>
  <si>
    <t>param initialResearchProjects :=</t>
  </si>
  <si>
    <t>param maxDeltaResearch :=</t>
  </si>
  <si>
    <t>param minProjects :=</t>
  </si>
  <si>
    <t>param INVESTMENT_END := 30;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</si>
</sst>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164" fontId="0" fillId="4" borderId="0" xfId="0" applyNumberFormat="1" applyFill="1"/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9" fontId="3" fillId="0" borderId="2" xfId="0" applyNumberFormat="1" applyFont="1" applyBorder="1" applyProtection="1">
      <protection locked="0"/>
    </xf>
    <xf numFmtId="1" fontId="3" fillId="0" borderId="2" xfId="0" applyNumberFormat="1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3" xfId="1" applyNumberFormat="1" applyFont="1" applyBorder="1" applyProtection="1">
      <protection locked="0"/>
    </xf>
    <xf numFmtId="164" fontId="1" fillId="3" borderId="0" xfId="0" applyNumberFormat="1" applyFont="1" applyFill="1" applyAlignment="1">
      <alignment horizontal="center"/>
    </xf>
    <xf numFmtId="1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1F5F-E1E3-4751-97B9-AA0A6FAF1DC9}">
  <dimension ref="A1:S117"/>
  <sheetViews>
    <sheetView tabSelected="1" topLeftCell="A87" zoomScale="90" zoomScaleNormal="90" workbookViewId="0">
      <selection activeCell="G106" sqref="G106"/>
    </sheetView>
  </sheetViews>
  <sheetFormatPr defaultColWidth="8.85546875" defaultRowHeight="15" x14ac:dyDescent="0.25"/>
  <cols>
    <col min="1" max="1" width="18.140625" customWidth="1"/>
    <col min="2" max="2" width="12.7109375" customWidth="1"/>
    <col min="3" max="3" width="10.85546875" customWidth="1"/>
    <col min="4" max="4" width="12.28515625" customWidth="1"/>
    <col min="5" max="5" width="11.7109375" customWidth="1"/>
    <col min="7" max="7" width="30.7109375" style="1" customWidth="1"/>
    <col min="11" max="11" width="12.7109375" style="7" customWidth="1"/>
    <col min="12" max="12" width="15.140625" style="7" customWidth="1"/>
    <col min="13" max="13" width="16" style="7" customWidth="1"/>
    <col min="14" max="14" width="17.42578125" style="7" customWidth="1"/>
    <col min="15" max="15" width="13.28515625" style="7" customWidth="1"/>
    <col min="16" max="16" width="12.28515625" customWidth="1"/>
    <col min="17" max="18" width="15.28515625" customWidth="1"/>
    <col min="19" max="19" width="15.42578125" customWidth="1"/>
  </cols>
  <sheetData>
    <row r="1" spans="1:19" ht="46.5" thickBot="1" x14ac:dyDescent="0.35">
      <c r="A1" s="10" t="s">
        <v>48</v>
      </c>
      <c r="B1" s="12"/>
      <c r="C1" s="12"/>
      <c r="D1" s="12"/>
      <c r="E1" s="12"/>
      <c r="G1" s="2" t="s">
        <v>1</v>
      </c>
      <c r="H1" s="14">
        <v>1</v>
      </c>
      <c r="I1" t="s">
        <v>2</v>
      </c>
      <c r="J1" s="3" t="s">
        <v>3</v>
      </c>
      <c r="K1" s="5" t="s">
        <v>4</v>
      </c>
      <c r="L1" s="5" t="s">
        <v>5</v>
      </c>
      <c r="M1" s="5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</row>
    <row r="2" spans="1:19" ht="18.75" x14ac:dyDescent="0.3">
      <c r="A2" s="10" t="s">
        <v>49</v>
      </c>
      <c r="B2" s="12"/>
      <c r="C2" s="12"/>
      <c r="D2" s="12"/>
      <c r="E2" s="12"/>
      <c r="G2" s="2" t="s">
        <v>17</v>
      </c>
      <c r="H2" s="15">
        <v>0.5</v>
      </c>
      <c r="I2" t="s">
        <v>2</v>
      </c>
      <c r="J2" s="4">
        <v>1</v>
      </c>
      <c r="K2" s="18">
        <v>0.03</v>
      </c>
      <c r="L2" s="19">
        <v>3</v>
      </c>
      <c r="M2" s="20">
        <v>20</v>
      </c>
      <c r="N2" s="8">
        <f>H19</f>
        <v>20</v>
      </c>
      <c r="O2" s="8">
        <f>H22</f>
        <v>5</v>
      </c>
      <c r="P2" s="9">
        <f t="shared" ref="P2:P18" si="0">IF(J2&lt;=H$6,H$2/H$6,0)</f>
        <v>0.1</v>
      </c>
      <c r="Q2" s="9">
        <f t="shared" ref="Q2:Q18" si="1">IF(J2&lt;=H$6, H$1/H$6,0)</f>
        <v>0.2</v>
      </c>
      <c r="R2" s="9">
        <f t="shared" ref="R2:R18" si="2">IF(J2&lt;=H$6, H$4/H$6,0)</f>
        <v>0.4</v>
      </c>
      <c r="S2" s="9">
        <f>IF(J2&lt;=H$16,H$14*(MIN(1,(J2)/H$15)),H$14*H$17/100)</f>
        <v>0.75</v>
      </c>
    </row>
    <row r="3" spans="1:19" ht="18.75" x14ac:dyDescent="0.3">
      <c r="A3" s="10" t="s">
        <v>60</v>
      </c>
      <c r="B3" s="12"/>
      <c r="C3" s="12"/>
      <c r="D3" s="12"/>
      <c r="E3" s="12"/>
      <c r="G3" s="2" t="s">
        <v>18</v>
      </c>
      <c r="H3" s="16">
        <v>0.2</v>
      </c>
      <c r="J3" s="4">
        <v>2</v>
      </c>
      <c r="K3" s="21">
        <v>0.03</v>
      </c>
      <c r="L3" s="22">
        <v>3.3</v>
      </c>
      <c r="M3" s="23">
        <v>21</v>
      </c>
      <c r="N3" s="8">
        <f t="shared" ref="N3:N31" si="3">N2*(1+H$20)</f>
        <v>20.8</v>
      </c>
      <c r="O3" s="8">
        <f t="shared" ref="O3:O31" si="4">O2*(1+H$23)</f>
        <v>5.25</v>
      </c>
      <c r="P3" s="9">
        <f t="shared" si="0"/>
        <v>0.1</v>
      </c>
      <c r="Q3" s="9">
        <f t="shared" si="1"/>
        <v>0.2</v>
      </c>
      <c r="R3" s="9">
        <f t="shared" si="2"/>
        <v>0.4</v>
      </c>
      <c r="S3" s="9">
        <f t="shared" ref="S3:S18" si="5">IF(J3&lt;=H$16,H$14*(MIN(1,(J3)/H$15)),H$14*H$17/100)</f>
        <v>1.5</v>
      </c>
    </row>
    <row r="4" spans="1:19" ht="18.75" x14ac:dyDescent="0.3">
      <c r="A4" s="10"/>
      <c r="B4" s="12"/>
      <c r="C4" s="12"/>
      <c r="D4" s="12"/>
      <c r="E4" s="12"/>
      <c r="G4" s="2" t="s">
        <v>19</v>
      </c>
      <c r="H4" s="15">
        <v>2</v>
      </c>
      <c r="I4" t="s">
        <v>2</v>
      </c>
      <c r="J4" s="4">
        <v>3</v>
      </c>
      <c r="K4" s="21">
        <v>0.05</v>
      </c>
      <c r="L4" s="22">
        <v>3.4</v>
      </c>
      <c r="M4" s="23">
        <v>22</v>
      </c>
      <c r="N4" s="8">
        <f t="shared" si="3"/>
        <v>21.632000000000001</v>
      </c>
      <c r="O4" s="8">
        <f t="shared" si="4"/>
        <v>5.5125000000000002</v>
      </c>
      <c r="P4" s="9">
        <f t="shared" si="0"/>
        <v>0.1</v>
      </c>
      <c r="Q4" s="9">
        <f t="shared" si="1"/>
        <v>0.2</v>
      </c>
      <c r="R4" s="9">
        <f t="shared" si="2"/>
        <v>0.4</v>
      </c>
      <c r="S4" s="9">
        <f t="shared" si="5"/>
        <v>2.25</v>
      </c>
    </row>
    <row r="5" spans="1:19" ht="18.75" x14ac:dyDescent="0.3">
      <c r="A5" s="10" t="s">
        <v>50</v>
      </c>
      <c r="B5" s="12"/>
      <c r="C5" s="12"/>
      <c r="D5" s="12"/>
      <c r="E5" s="12"/>
      <c r="G5" s="2" t="s">
        <v>20</v>
      </c>
      <c r="H5" s="16">
        <v>0.5</v>
      </c>
      <c r="J5" s="4">
        <v>4</v>
      </c>
      <c r="K5" s="21">
        <v>0.05</v>
      </c>
      <c r="L5" s="22">
        <v>3.3</v>
      </c>
      <c r="M5" s="23">
        <v>23</v>
      </c>
      <c r="N5" s="8">
        <f t="shared" si="3"/>
        <v>22.497280000000003</v>
      </c>
      <c r="O5" s="8">
        <f t="shared" si="4"/>
        <v>5.7881250000000009</v>
      </c>
      <c r="P5" s="9">
        <f t="shared" si="0"/>
        <v>0.1</v>
      </c>
      <c r="Q5" s="9">
        <f t="shared" si="1"/>
        <v>0.2</v>
      </c>
      <c r="R5" s="9">
        <f t="shared" si="2"/>
        <v>0.4</v>
      </c>
      <c r="S5" s="9">
        <f t="shared" si="5"/>
        <v>3</v>
      </c>
    </row>
    <row r="6" spans="1:19" ht="18.75" x14ac:dyDescent="0.3">
      <c r="A6" s="10" t="s">
        <v>51</v>
      </c>
      <c r="B6" s="12"/>
      <c r="C6" s="12"/>
      <c r="D6" s="12"/>
      <c r="E6" s="12"/>
      <c r="G6" s="2" t="s">
        <v>21</v>
      </c>
      <c r="H6" s="15">
        <v>5</v>
      </c>
      <c r="I6" t="s">
        <v>22</v>
      </c>
      <c r="J6" s="4">
        <v>5</v>
      </c>
      <c r="K6" s="21">
        <v>0.12</v>
      </c>
      <c r="L6" s="22">
        <v>2.9</v>
      </c>
      <c r="M6" s="23">
        <v>23.2</v>
      </c>
      <c r="N6" s="8">
        <f t="shared" si="3"/>
        <v>23.397171200000006</v>
      </c>
      <c r="O6" s="8">
        <f t="shared" si="4"/>
        <v>6.0775312500000007</v>
      </c>
      <c r="P6" s="9">
        <f t="shared" si="0"/>
        <v>0.1</v>
      </c>
      <c r="Q6" s="9">
        <f t="shared" si="1"/>
        <v>0.2</v>
      </c>
      <c r="R6" s="9">
        <f t="shared" si="2"/>
        <v>0.4</v>
      </c>
      <c r="S6" s="9">
        <f t="shared" si="5"/>
        <v>3</v>
      </c>
    </row>
    <row r="7" spans="1:19" x14ac:dyDescent="0.25">
      <c r="A7" s="12"/>
      <c r="B7" s="12"/>
      <c r="C7" s="12"/>
      <c r="D7" s="12"/>
      <c r="E7" s="12"/>
      <c r="G7" s="2" t="s">
        <v>23</v>
      </c>
      <c r="H7" s="15">
        <v>0.3</v>
      </c>
      <c r="I7" t="s">
        <v>2</v>
      </c>
      <c r="J7" s="4">
        <v>6</v>
      </c>
      <c r="K7" s="21">
        <v>0.12</v>
      </c>
      <c r="L7" s="22">
        <v>2</v>
      </c>
      <c r="M7" s="23">
        <v>23</v>
      </c>
      <c r="N7" s="8">
        <f t="shared" si="3"/>
        <v>24.333058048000009</v>
      </c>
      <c r="O7" s="8">
        <f t="shared" si="4"/>
        <v>6.3814078125000009</v>
      </c>
      <c r="P7" s="9">
        <f t="shared" si="0"/>
        <v>0</v>
      </c>
      <c r="Q7" s="9">
        <f t="shared" si="1"/>
        <v>0</v>
      </c>
      <c r="R7" s="9">
        <f t="shared" si="2"/>
        <v>0</v>
      </c>
      <c r="S7" s="9">
        <f t="shared" si="5"/>
        <v>3</v>
      </c>
    </row>
    <row r="8" spans="1:19" ht="18.75" x14ac:dyDescent="0.3">
      <c r="A8" s="10" t="s">
        <v>47</v>
      </c>
      <c r="B8" s="11"/>
      <c r="C8" s="11"/>
      <c r="D8" s="11"/>
      <c r="E8" s="11"/>
      <c r="G8" s="2"/>
      <c r="H8" s="15"/>
      <c r="J8" s="4">
        <v>7</v>
      </c>
      <c r="K8" s="21">
        <v>0.12</v>
      </c>
      <c r="L8" s="22">
        <v>1</v>
      </c>
      <c r="M8" s="23">
        <v>22</v>
      </c>
      <c r="N8" s="8">
        <f t="shared" si="3"/>
        <v>25.30638036992001</v>
      </c>
      <c r="O8" s="8">
        <f t="shared" si="4"/>
        <v>6.7004782031250016</v>
      </c>
      <c r="P8" s="9">
        <f t="shared" si="0"/>
        <v>0</v>
      </c>
      <c r="Q8" s="9">
        <f t="shared" si="1"/>
        <v>0</v>
      </c>
      <c r="R8" s="9">
        <f t="shared" si="2"/>
        <v>0</v>
      </c>
      <c r="S8" s="9">
        <f t="shared" si="5"/>
        <v>3</v>
      </c>
    </row>
    <row r="9" spans="1:19" x14ac:dyDescent="0.25">
      <c r="A9" s="12"/>
      <c r="B9" s="12" t="s">
        <v>13</v>
      </c>
      <c r="C9" s="12" t="s">
        <v>14</v>
      </c>
      <c r="D9" s="12" t="s">
        <v>15</v>
      </c>
      <c r="E9" s="12" t="s">
        <v>16</v>
      </c>
      <c r="G9" s="2" t="s">
        <v>24</v>
      </c>
      <c r="H9" s="16">
        <v>0.6</v>
      </c>
      <c r="J9" s="4">
        <v>8</v>
      </c>
      <c r="K9" s="21">
        <v>0.03</v>
      </c>
      <c r="L9" s="22">
        <v>0.5</v>
      </c>
      <c r="M9" s="23">
        <v>20</v>
      </c>
      <c r="N9" s="8">
        <f t="shared" si="3"/>
        <v>26.318635584716812</v>
      </c>
      <c r="O9" s="8">
        <f t="shared" si="4"/>
        <v>7.0355021132812521</v>
      </c>
      <c r="P9" s="9">
        <f t="shared" si="0"/>
        <v>0</v>
      </c>
      <c r="Q9" s="9">
        <f t="shared" si="1"/>
        <v>0</v>
      </c>
      <c r="R9" s="9">
        <f t="shared" si="2"/>
        <v>0</v>
      </c>
      <c r="S9" s="9">
        <f t="shared" si="5"/>
        <v>3</v>
      </c>
    </row>
    <row r="10" spans="1:19" x14ac:dyDescent="0.25">
      <c r="A10" s="11">
        <v>1</v>
      </c>
      <c r="B10" s="11">
        <f>H26</f>
        <v>14</v>
      </c>
      <c r="C10" s="11">
        <f>H27</f>
        <v>4</v>
      </c>
      <c r="D10" s="11">
        <f>H28</f>
        <v>4</v>
      </c>
      <c r="E10" s="11">
        <f>H29</f>
        <v>3</v>
      </c>
      <c r="G10" s="2" t="s">
        <v>25</v>
      </c>
      <c r="H10" s="16">
        <v>0.4</v>
      </c>
      <c r="J10" s="4">
        <v>9</v>
      </c>
      <c r="K10" s="21">
        <v>0</v>
      </c>
      <c r="L10" s="22">
        <v>0</v>
      </c>
      <c r="M10" s="23">
        <v>18</v>
      </c>
      <c r="N10" s="8">
        <f t="shared" si="3"/>
        <v>27.371381008105487</v>
      </c>
      <c r="O10" s="8">
        <f t="shared" si="4"/>
        <v>7.3872772189453153</v>
      </c>
      <c r="P10" s="9">
        <f t="shared" si="0"/>
        <v>0</v>
      </c>
      <c r="Q10" s="9">
        <f t="shared" si="1"/>
        <v>0</v>
      </c>
      <c r="R10" s="9">
        <f t="shared" si="2"/>
        <v>0</v>
      </c>
      <c r="S10" s="9">
        <f t="shared" si="5"/>
        <v>3</v>
      </c>
    </row>
    <row r="11" spans="1:19" x14ac:dyDescent="0.25">
      <c r="A11" s="11" t="s">
        <v>35</v>
      </c>
      <c r="B11" s="11"/>
      <c r="C11" s="11"/>
      <c r="D11" s="11"/>
      <c r="E11" s="11"/>
      <c r="G11" s="2" t="s">
        <v>26</v>
      </c>
      <c r="H11" s="16">
        <v>0.7</v>
      </c>
      <c r="J11" s="4">
        <v>10</v>
      </c>
      <c r="K11" s="21">
        <v>0</v>
      </c>
      <c r="L11" s="22">
        <v>0</v>
      </c>
      <c r="M11" s="23">
        <v>17</v>
      </c>
      <c r="N11" s="8">
        <f t="shared" si="3"/>
        <v>28.466236248429709</v>
      </c>
      <c r="O11" s="8">
        <f t="shared" si="4"/>
        <v>7.7566410798925816</v>
      </c>
      <c r="P11" s="9">
        <f t="shared" si="0"/>
        <v>0</v>
      </c>
      <c r="Q11" s="9">
        <f t="shared" si="1"/>
        <v>0</v>
      </c>
      <c r="R11" s="9">
        <f t="shared" si="2"/>
        <v>0</v>
      </c>
      <c r="S11" s="9">
        <f t="shared" si="5"/>
        <v>3</v>
      </c>
    </row>
    <row r="12" spans="1:19" ht="18.75" x14ac:dyDescent="0.3">
      <c r="A12" s="10" t="s">
        <v>44</v>
      </c>
      <c r="B12" s="11"/>
      <c r="C12" s="11"/>
      <c r="D12" s="11">
        <f>H7</f>
        <v>0.3</v>
      </c>
      <c r="E12" s="11" t="s">
        <v>35</v>
      </c>
      <c r="G12" s="2" t="s">
        <v>27</v>
      </c>
      <c r="H12" s="16">
        <v>0.9</v>
      </c>
      <c r="J12" s="4">
        <v>11</v>
      </c>
      <c r="K12" s="21">
        <v>0</v>
      </c>
      <c r="L12" s="22">
        <v>0</v>
      </c>
      <c r="M12" s="23">
        <v>16</v>
      </c>
      <c r="N12" s="8">
        <f t="shared" si="3"/>
        <v>29.6048856983669</v>
      </c>
      <c r="O12" s="8">
        <f t="shared" si="4"/>
        <v>8.1444731338872103</v>
      </c>
      <c r="P12" s="9">
        <f t="shared" si="0"/>
        <v>0</v>
      </c>
      <c r="Q12" s="9">
        <f t="shared" si="1"/>
        <v>0</v>
      </c>
      <c r="R12" s="9">
        <f t="shared" si="2"/>
        <v>0</v>
      </c>
      <c r="S12" s="9">
        <f t="shared" si="5"/>
        <v>0.3</v>
      </c>
    </row>
    <row r="13" spans="1:19" ht="18.75" x14ac:dyDescent="0.3">
      <c r="A13" s="10" t="s">
        <v>45</v>
      </c>
      <c r="B13" s="11"/>
      <c r="C13" s="11"/>
      <c r="D13" s="13">
        <f>N32</f>
        <v>37.389958500459009</v>
      </c>
      <c r="E13" s="11" t="s">
        <v>35</v>
      </c>
      <c r="G13" s="2"/>
      <c r="H13" s="15"/>
      <c r="J13" s="4">
        <v>12</v>
      </c>
      <c r="K13" s="21">
        <v>0</v>
      </c>
      <c r="L13" s="22">
        <v>0</v>
      </c>
      <c r="M13" s="23">
        <v>15</v>
      </c>
      <c r="N13" s="8">
        <f t="shared" si="3"/>
        <v>30.789081126301578</v>
      </c>
      <c r="O13" s="8">
        <f t="shared" si="4"/>
        <v>8.5516967905815715</v>
      </c>
      <c r="P13" s="9">
        <f t="shared" si="0"/>
        <v>0</v>
      </c>
      <c r="Q13" s="9">
        <f t="shared" si="1"/>
        <v>0</v>
      </c>
      <c r="R13" s="9">
        <f t="shared" si="2"/>
        <v>0</v>
      </c>
      <c r="S13" s="9">
        <f t="shared" si="5"/>
        <v>0.3</v>
      </c>
    </row>
    <row r="14" spans="1:19" ht="18.75" x14ac:dyDescent="0.3">
      <c r="A14" s="10" t="s">
        <v>46</v>
      </c>
      <c r="B14" s="11"/>
      <c r="C14" s="11"/>
      <c r="D14" s="13">
        <f>O32</f>
        <v>11.073141250502216</v>
      </c>
      <c r="E14" s="11" t="s">
        <v>35</v>
      </c>
      <c r="G14" s="2" t="s">
        <v>28</v>
      </c>
      <c r="H14" s="15">
        <v>3</v>
      </c>
      <c r="I14" t="s">
        <v>2</v>
      </c>
      <c r="J14" s="4">
        <v>13</v>
      </c>
      <c r="K14" s="21">
        <v>0</v>
      </c>
      <c r="L14" s="22">
        <v>0</v>
      </c>
      <c r="M14" s="23">
        <v>14</v>
      </c>
      <c r="N14" s="8">
        <f t="shared" si="3"/>
        <v>32.02064437135364</v>
      </c>
      <c r="O14" s="8">
        <f t="shared" si="4"/>
        <v>8.9792816301106502</v>
      </c>
      <c r="P14" s="9">
        <f t="shared" si="0"/>
        <v>0</v>
      </c>
      <c r="Q14" s="9">
        <f t="shared" si="1"/>
        <v>0</v>
      </c>
      <c r="R14" s="9">
        <f t="shared" si="2"/>
        <v>0</v>
      </c>
      <c r="S14" s="9">
        <f t="shared" si="5"/>
        <v>0.3</v>
      </c>
    </row>
    <row r="15" spans="1:19" ht="18.75" x14ac:dyDescent="0.3">
      <c r="A15" s="10" t="s">
        <v>57</v>
      </c>
      <c r="B15" s="11"/>
      <c r="C15" s="11"/>
      <c r="D15" s="29">
        <f>H31</f>
        <v>6</v>
      </c>
      <c r="E15" s="11" t="s">
        <v>35</v>
      </c>
      <c r="G15" s="2" t="s">
        <v>29</v>
      </c>
      <c r="H15" s="17">
        <v>4</v>
      </c>
      <c r="I15" t="s">
        <v>22</v>
      </c>
      <c r="J15" s="4">
        <v>14</v>
      </c>
      <c r="K15" s="21">
        <v>0</v>
      </c>
      <c r="L15" s="22">
        <v>0</v>
      </c>
      <c r="M15" s="23">
        <v>13</v>
      </c>
      <c r="N15" s="8">
        <f t="shared" si="3"/>
        <v>33.301470146207784</v>
      </c>
      <c r="O15" s="8">
        <f t="shared" si="4"/>
        <v>9.4282457116161833</v>
      </c>
      <c r="P15" s="9">
        <f t="shared" si="0"/>
        <v>0</v>
      </c>
      <c r="Q15" s="9">
        <f t="shared" si="1"/>
        <v>0</v>
      </c>
      <c r="R15" s="9">
        <f t="shared" si="2"/>
        <v>0</v>
      </c>
      <c r="S15" s="9">
        <f t="shared" si="5"/>
        <v>0.3</v>
      </c>
    </row>
    <row r="16" spans="1:19" ht="18.75" x14ac:dyDescent="0.3">
      <c r="A16" s="10" t="s">
        <v>58</v>
      </c>
      <c r="B16" s="11"/>
      <c r="C16" s="11"/>
      <c r="D16" s="29">
        <f>H32</f>
        <v>1</v>
      </c>
      <c r="E16" s="11" t="s">
        <v>35</v>
      </c>
      <c r="G16" s="2" t="s">
        <v>30</v>
      </c>
      <c r="H16" s="15">
        <v>10</v>
      </c>
      <c r="I16" t="s">
        <v>22</v>
      </c>
      <c r="J16" s="4">
        <v>15</v>
      </c>
      <c r="K16" s="21">
        <v>0</v>
      </c>
      <c r="L16" s="22">
        <v>0</v>
      </c>
      <c r="M16" s="23">
        <v>13</v>
      </c>
      <c r="N16" s="8">
        <f t="shared" si="3"/>
        <v>34.633528952056096</v>
      </c>
      <c r="O16" s="8">
        <f t="shared" si="4"/>
        <v>9.8996579971969929</v>
      </c>
      <c r="P16" s="9">
        <f t="shared" si="0"/>
        <v>0</v>
      </c>
      <c r="Q16" s="9">
        <f t="shared" si="1"/>
        <v>0</v>
      </c>
      <c r="R16" s="9">
        <f t="shared" si="2"/>
        <v>0</v>
      </c>
      <c r="S16" s="9">
        <f t="shared" si="5"/>
        <v>0.3</v>
      </c>
    </row>
    <row r="17" spans="1:19" ht="18.75" x14ac:dyDescent="0.3">
      <c r="A17" s="10" t="s">
        <v>59</v>
      </c>
      <c r="B17" s="11"/>
      <c r="C17" s="11"/>
      <c r="D17" s="29">
        <f>H33</f>
        <v>4</v>
      </c>
      <c r="E17" s="11" t="s">
        <v>35</v>
      </c>
      <c r="G17" s="2" t="s">
        <v>52</v>
      </c>
      <c r="H17" s="15">
        <v>10</v>
      </c>
      <c r="I17" t="s">
        <v>53</v>
      </c>
      <c r="J17" s="4">
        <v>16</v>
      </c>
      <c r="K17" s="21">
        <v>0</v>
      </c>
      <c r="L17" s="22">
        <v>0</v>
      </c>
      <c r="M17" s="23">
        <v>12</v>
      </c>
      <c r="N17" s="8">
        <f t="shared" si="3"/>
        <v>36.018870110138344</v>
      </c>
      <c r="O17" s="8">
        <f t="shared" si="4"/>
        <v>10.394640897056844</v>
      </c>
      <c r="P17" s="9">
        <f t="shared" si="0"/>
        <v>0</v>
      </c>
      <c r="Q17" s="9">
        <f t="shared" si="1"/>
        <v>0</v>
      </c>
      <c r="R17" s="9">
        <f t="shared" si="2"/>
        <v>0</v>
      </c>
      <c r="S17" s="9">
        <f t="shared" si="5"/>
        <v>0.3</v>
      </c>
    </row>
    <row r="18" spans="1:19" x14ac:dyDescent="0.25">
      <c r="A18" s="11"/>
      <c r="B18" s="11"/>
      <c r="C18" s="11"/>
      <c r="D18" s="11"/>
      <c r="E18" s="11"/>
      <c r="G18" s="2"/>
      <c r="H18" s="15"/>
      <c r="J18" s="4">
        <v>17</v>
      </c>
      <c r="K18" s="21">
        <v>0</v>
      </c>
      <c r="L18" s="22">
        <v>0</v>
      </c>
      <c r="M18" s="23">
        <v>12</v>
      </c>
      <c r="N18" s="8">
        <f t="shared" si="3"/>
        <v>37.45962491454388</v>
      </c>
      <c r="O18" s="8">
        <f t="shared" si="4"/>
        <v>10.914372941909686</v>
      </c>
      <c r="P18" s="9">
        <f t="shared" si="0"/>
        <v>0</v>
      </c>
      <c r="Q18" s="9">
        <f t="shared" si="1"/>
        <v>0</v>
      </c>
      <c r="R18" s="9">
        <f t="shared" si="2"/>
        <v>0</v>
      </c>
      <c r="S18" s="9">
        <f t="shared" si="5"/>
        <v>0.3</v>
      </c>
    </row>
    <row r="19" spans="1:19" ht="18.75" x14ac:dyDescent="0.3">
      <c r="A19" s="10" t="s">
        <v>0</v>
      </c>
      <c r="B19" s="11"/>
      <c r="C19" s="11"/>
      <c r="D19" s="11"/>
      <c r="E19" s="11"/>
      <c r="G19" s="2" t="s">
        <v>31</v>
      </c>
      <c r="H19" s="15">
        <v>20</v>
      </c>
      <c r="I19" t="s">
        <v>2</v>
      </c>
      <c r="J19" s="4">
        <v>18</v>
      </c>
      <c r="K19" s="21">
        <v>0</v>
      </c>
      <c r="L19" s="22">
        <v>0</v>
      </c>
      <c r="M19" s="23">
        <v>11</v>
      </c>
      <c r="N19" s="8">
        <f t="shared" si="3"/>
        <v>38.958009911125636</v>
      </c>
      <c r="O19" s="8">
        <f t="shared" si="4"/>
        <v>11.460091589005172</v>
      </c>
      <c r="P19" s="9">
        <f t="shared" ref="P19:P31" si="6">IF(J19&lt;=H$6,H$2/H$6,0)</f>
        <v>0</v>
      </c>
      <c r="Q19" s="9">
        <f t="shared" ref="Q19:Q31" si="7">IF(J19&lt;=H$6, H$1/H$6,0)</f>
        <v>0</v>
      </c>
      <c r="R19" s="9">
        <f t="shared" ref="R19:R31" si="8">IF(J19&lt;=H$6, H$4/H$6,0)</f>
        <v>0</v>
      </c>
      <c r="S19" s="9">
        <f t="shared" ref="S19:S31" si="9">IF(J19&lt;=H$16,H$14*(MIN(1,(J19)/H$15)),H$14*H$17/100)</f>
        <v>0.3</v>
      </c>
    </row>
    <row r="20" spans="1:19" x14ac:dyDescent="0.25">
      <c r="A20" s="12"/>
      <c r="B20" s="12" t="s">
        <v>13</v>
      </c>
      <c r="C20" s="12" t="s">
        <v>14</v>
      </c>
      <c r="D20" s="12" t="s">
        <v>15</v>
      </c>
      <c r="E20" s="12" t="s">
        <v>16</v>
      </c>
      <c r="G20" s="2" t="s">
        <v>32</v>
      </c>
      <c r="H20" s="16">
        <v>0.04</v>
      </c>
      <c r="J20" s="4">
        <v>19</v>
      </c>
      <c r="K20" s="21">
        <v>0</v>
      </c>
      <c r="L20" s="22">
        <v>0</v>
      </c>
      <c r="M20" s="23">
        <v>11</v>
      </c>
      <c r="N20" s="8">
        <f t="shared" si="3"/>
        <v>40.516330307570662</v>
      </c>
      <c r="O20" s="8">
        <f t="shared" si="4"/>
        <v>12.033096168455431</v>
      </c>
      <c r="P20" s="9">
        <f t="shared" si="6"/>
        <v>0</v>
      </c>
      <c r="Q20" s="9">
        <f t="shared" si="7"/>
        <v>0</v>
      </c>
      <c r="R20" s="9">
        <f t="shared" si="8"/>
        <v>0</v>
      </c>
      <c r="S20" s="9">
        <f t="shared" si="9"/>
        <v>0.3</v>
      </c>
    </row>
    <row r="21" spans="1:19" x14ac:dyDescent="0.25">
      <c r="A21" s="11">
        <v>1</v>
      </c>
      <c r="B21" s="11">
        <f>K2</f>
        <v>0.03</v>
      </c>
      <c r="C21" s="11">
        <f>K4+P2</f>
        <v>0.15000000000000002</v>
      </c>
      <c r="D21" s="11">
        <f>K4+Q2</f>
        <v>0.25</v>
      </c>
      <c r="E21" s="11">
        <f t="shared" ref="E21:E30" si="10">K6*H$5+R2</f>
        <v>0.46</v>
      </c>
      <c r="G21" s="2"/>
      <c r="H21" s="15"/>
      <c r="J21" s="4">
        <v>20</v>
      </c>
      <c r="K21" s="21">
        <v>0</v>
      </c>
      <c r="L21" s="22">
        <v>0</v>
      </c>
      <c r="M21" s="23">
        <v>11</v>
      </c>
      <c r="N21" s="8">
        <f t="shared" si="3"/>
        <v>42.136983519873489</v>
      </c>
      <c r="O21" s="8">
        <f t="shared" si="4"/>
        <v>12.634750976878204</v>
      </c>
      <c r="P21" s="9">
        <f t="shared" si="6"/>
        <v>0</v>
      </c>
      <c r="Q21" s="9">
        <f t="shared" si="7"/>
        <v>0</v>
      </c>
      <c r="R21" s="9">
        <f t="shared" si="8"/>
        <v>0</v>
      </c>
      <c r="S21" s="9">
        <f t="shared" si="9"/>
        <v>0.3</v>
      </c>
    </row>
    <row r="22" spans="1:19" x14ac:dyDescent="0.25">
      <c r="A22" s="11">
        <v>2</v>
      </c>
      <c r="B22" s="11">
        <f t="shared" ref="B22" si="11">K3</f>
        <v>0.03</v>
      </c>
      <c r="C22" s="11">
        <f>K5+P3</f>
        <v>0.15000000000000002</v>
      </c>
      <c r="D22" s="11">
        <f>K5+Q3</f>
        <v>0.25</v>
      </c>
      <c r="E22" s="11">
        <f t="shared" si="10"/>
        <v>0.46</v>
      </c>
      <c r="G22" s="2" t="s">
        <v>33</v>
      </c>
      <c r="H22" s="15">
        <v>5</v>
      </c>
      <c r="I22" t="s">
        <v>2</v>
      </c>
      <c r="J22" s="4">
        <v>21</v>
      </c>
      <c r="K22" s="21">
        <v>0</v>
      </c>
      <c r="L22" s="22">
        <v>0</v>
      </c>
      <c r="M22" s="23">
        <v>11</v>
      </c>
      <c r="N22" s="8">
        <f t="shared" si="3"/>
        <v>43.822462860668431</v>
      </c>
      <c r="O22" s="8">
        <f t="shared" si="4"/>
        <v>13.266488525722114</v>
      </c>
      <c r="P22" s="9">
        <f t="shared" si="6"/>
        <v>0</v>
      </c>
      <c r="Q22" s="9">
        <f t="shared" si="7"/>
        <v>0</v>
      </c>
      <c r="R22" s="9">
        <f t="shared" si="8"/>
        <v>0</v>
      </c>
      <c r="S22" s="9">
        <f t="shared" si="9"/>
        <v>0.3</v>
      </c>
    </row>
    <row r="23" spans="1:19" x14ac:dyDescent="0.25">
      <c r="A23" s="11">
        <v>3</v>
      </c>
      <c r="B23" s="11">
        <f>K4*H$9</f>
        <v>0.03</v>
      </c>
      <c r="C23" s="11">
        <f>K6*H$10+P4</f>
        <v>0.14800000000000002</v>
      </c>
      <c r="D23" s="11">
        <f>K6*H$10+Q4</f>
        <v>0.248</v>
      </c>
      <c r="E23" s="11">
        <f t="shared" si="10"/>
        <v>0.46</v>
      </c>
      <c r="G23" s="2" t="s">
        <v>34</v>
      </c>
      <c r="H23" s="16">
        <v>0.05</v>
      </c>
      <c r="J23" s="4">
        <v>22</v>
      </c>
      <c r="K23" s="21">
        <v>0</v>
      </c>
      <c r="L23" s="22">
        <v>0</v>
      </c>
      <c r="M23" s="23">
        <v>11</v>
      </c>
      <c r="N23" s="8">
        <f t="shared" si="3"/>
        <v>45.57536137509517</v>
      </c>
      <c r="O23" s="8">
        <f t="shared" si="4"/>
        <v>13.92981295200822</v>
      </c>
      <c r="P23" s="9">
        <f t="shared" si="6"/>
        <v>0</v>
      </c>
      <c r="Q23" s="9">
        <f t="shared" si="7"/>
        <v>0</v>
      </c>
      <c r="R23" s="9">
        <f t="shared" si="8"/>
        <v>0</v>
      </c>
      <c r="S23" s="9">
        <f t="shared" si="9"/>
        <v>0.3</v>
      </c>
    </row>
    <row r="24" spans="1:19" x14ac:dyDescent="0.25">
      <c r="A24" s="11">
        <v>4</v>
      </c>
      <c r="B24" s="11">
        <f>K5*H$9</f>
        <v>0.03</v>
      </c>
      <c r="C24" s="11">
        <f>K7*H$10+P5</f>
        <v>0.14800000000000002</v>
      </c>
      <c r="D24" s="11">
        <f>K7*H$10+Q5</f>
        <v>0.248</v>
      </c>
      <c r="E24" s="11">
        <f t="shared" si="10"/>
        <v>0.41500000000000004</v>
      </c>
      <c r="G24" s="2"/>
      <c r="H24" s="15"/>
      <c r="J24" s="4">
        <v>23</v>
      </c>
      <c r="K24" s="21">
        <v>0</v>
      </c>
      <c r="L24" s="22">
        <v>0</v>
      </c>
      <c r="M24" s="23">
        <v>11</v>
      </c>
      <c r="N24" s="8">
        <f t="shared" si="3"/>
        <v>47.398375830098978</v>
      </c>
      <c r="O24" s="8">
        <f t="shared" si="4"/>
        <v>14.626303599608631</v>
      </c>
      <c r="P24" s="9">
        <f t="shared" si="6"/>
        <v>0</v>
      </c>
      <c r="Q24" s="9">
        <f t="shared" si="7"/>
        <v>0</v>
      </c>
      <c r="R24" s="9">
        <f t="shared" si="8"/>
        <v>0</v>
      </c>
      <c r="S24" s="9">
        <f t="shared" si="9"/>
        <v>0.3</v>
      </c>
    </row>
    <row r="25" spans="1:19" x14ac:dyDescent="0.25">
      <c r="A25" s="11">
        <v>5</v>
      </c>
      <c r="B25" s="11">
        <f>K6*H$9*H$10</f>
        <v>2.8799999999999999E-2</v>
      </c>
      <c r="C25" s="11">
        <f>K8*H$10+P6</f>
        <v>0.14800000000000002</v>
      </c>
      <c r="D25" s="11">
        <f>K8*H$10+Q6</f>
        <v>0.248</v>
      </c>
      <c r="E25" s="11">
        <f t="shared" si="10"/>
        <v>0.4</v>
      </c>
      <c r="G25" s="2" t="s">
        <v>42</v>
      </c>
      <c r="H25" s="15"/>
      <c r="J25" s="4">
        <v>24</v>
      </c>
      <c r="K25" s="21">
        <v>0</v>
      </c>
      <c r="L25" s="22">
        <v>0</v>
      </c>
      <c r="M25" s="23">
        <v>11</v>
      </c>
      <c r="N25" s="8">
        <f t="shared" si="3"/>
        <v>49.29431086330294</v>
      </c>
      <c r="O25" s="8">
        <f t="shared" si="4"/>
        <v>15.357618779589064</v>
      </c>
      <c r="P25" s="9">
        <f t="shared" si="6"/>
        <v>0</v>
      </c>
      <c r="Q25" s="9">
        <f t="shared" si="7"/>
        <v>0</v>
      </c>
      <c r="R25" s="9">
        <f t="shared" si="8"/>
        <v>0</v>
      </c>
      <c r="S25" s="9">
        <f t="shared" si="9"/>
        <v>0.3</v>
      </c>
    </row>
    <row r="26" spans="1:19" x14ac:dyDescent="0.25">
      <c r="A26" s="11">
        <v>6</v>
      </c>
      <c r="B26" s="11">
        <f>K7*H$9*H$10</f>
        <v>2.8799999999999999E-2</v>
      </c>
      <c r="C26" s="11">
        <f>K9*H$10*H11+P7</f>
        <v>8.3999999999999995E-3</v>
      </c>
      <c r="D26" s="11">
        <f>K9*H$10*H11+Q7</f>
        <v>8.3999999999999995E-3</v>
      </c>
      <c r="E26" s="11">
        <f t="shared" si="10"/>
        <v>0</v>
      </c>
      <c r="G26" s="2" t="s">
        <v>13</v>
      </c>
      <c r="H26" s="15">
        <v>14</v>
      </c>
      <c r="J26" s="4">
        <v>25</v>
      </c>
      <c r="K26" s="21">
        <v>0</v>
      </c>
      <c r="L26" s="22">
        <v>0</v>
      </c>
      <c r="M26" s="23">
        <v>11</v>
      </c>
      <c r="N26" s="8">
        <f t="shared" si="3"/>
        <v>51.26608329783506</v>
      </c>
      <c r="O26" s="8">
        <f t="shared" si="4"/>
        <v>16.125499718568516</v>
      </c>
      <c r="P26" s="9">
        <f t="shared" si="6"/>
        <v>0</v>
      </c>
      <c r="Q26" s="9">
        <f t="shared" si="7"/>
        <v>0</v>
      </c>
      <c r="R26" s="9">
        <f t="shared" si="8"/>
        <v>0</v>
      </c>
      <c r="S26" s="9">
        <f t="shared" si="9"/>
        <v>0.3</v>
      </c>
    </row>
    <row r="27" spans="1:19" x14ac:dyDescent="0.25">
      <c r="A27" s="11">
        <v>7</v>
      </c>
      <c r="B27" s="11">
        <f>K8*H$9*H$10</f>
        <v>2.8799999999999999E-2</v>
      </c>
      <c r="C27" s="11">
        <f>+P8</f>
        <v>0</v>
      </c>
      <c r="D27" s="11">
        <f>+Q8</f>
        <v>0</v>
      </c>
      <c r="E27" s="11">
        <f t="shared" si="10"/>
        <v>0</v>
      </c>
      <c r="G27" s="2" t="s">
        <v>14</v>
      </c>
      <c r="H27" s="15">
        <v>4</v>
      </c>
      <c r="J27" s="4">
        <v>26</v>
      </c>
      <c r="K27" s="21">
        <v>0</v>
      </c>
      <c r="L27" s="22">
        <v>0</v>
      </c>
      <c r="M27" s="23">
        <v>11</v>
      </c>
      <c r="N27" s="8">
        <f t="shared" si="3"/>
        <v>53.316726629748466</v>
      </c>
      <c r="O27" s="8">
        <f t="shared" si="4"/>
        <v>16.931774704496942</v>
      </c>
      <c r="P27" s="9">
        <f t="shared" si="6"/>
        <v>0</v>
      </c>
      <c r="Q27" s="9">
        <f t="shared" si="7"/>
        <v>0</v>
      </c>
      <c r="R27" s="9">
        <f t="shared" si="8"/>
        <v>0</v>
      </c>
      <c r="S27" s="9">
        <f t="shared" si="9"/>
        <v>0.3</v>
      </c>
    </row>
    <row r="28" spans="1:19" x14ac:dyDescent="0.25">
      <c r="A28" s="11">
        <v>8</v>
      </c>
      <c r="B28" s="11">
        <f>K9*H$9*H$10*H11</f>
        <v>5.0399999999999993E-3</v>
      </c>
      <c r="C28" s="11">
        <f t="shared" ref="C28:C30" si="12">+P9</f>
        <v>0</v>
      </c>
      <c r="D28" s="11">
        <f t="shared" ref="D28:D30" si="13">+Q9</f>
        <v>0</v>
      </c>
      <c r="E28" s="11">
        <f t="shared" si="10"/>
        <v>0</v>
      </c>
      <c r="G28" s="2" t="s">
        <v>15</v>
      </c>
      <c r="H28" s="15">
        <v>4</v>
      </c>
      <c r="J28" s="4">
        <v>27</v>
      </c>
      <c r="K28" s="21">
        <v>0</v>
      </c>
      <c r="L28" s="22">
        <v>0</v>
      </c>
      <c r="M28" s="23">
        <v>11</v>
      </c>
      <c r="N28" s="8">
        <f t="shared" si="3"/>
        <v>55.44939569493841</v>
      </c>
      <c r="O28" s="8">
        <f t="shared" si="4"/>
        <v>17.77836343972179</v>
      </c>
      <c r="P28" s="9">
        <f t="shared" si="6"/>
        <v>0</v>
      </c>
      <c r="Q28" s="9">
        <f t="shared" si="7"/>
        <v>0</v>
      </c>
      <c r="R28" s="9">
        <f t="shared" si="8"/>
        <v>0</v>
      </c>
      <c r="S28" s="9">
        <f t="shared" si="9"/>
        <v>0.3</v>
      </c>
    </row>
    <row r="29" spans="1:19" x14ac:dyDescent="0.25">
      <c r="A29" s="11">
        <v>9</v>
      </c>
      <c r="B29" s="11">
        <v>0</v>
      </c>
      <c r="C29" s="11">
        <f t="shared" si="12"/>
        <v>0</v>
      </c>
      <c r="D29" s="11">
        <f t="shared" si="13"/>
        <v>0</v>
      </c>
      <c r="E29" s="11">
        <f t="shared" si="10"/>
        <v>0</v>
      </c>
      <c r="G29" s="2" t="s">
        <v>43</v>
      </c>
      <c r="H29" s="15">
        <v>3</v>
      </c>
      <c r="J29" s="4">
        <v>28</v>
      </c>
      <c r="K29" s="21">
        <v>0</v>
      </c>
      <c r="L29" s="22">
        <v>0</v>
      </c>
      <c r="M29" s="23">
        <v>11</v>
      </c>
      <c r="N29" s="8">
        <f t="shared" si="3"/>
        <v>57.667371522735948</v>
      </c>
      <c r="O29" s="8">
        <f t="shared" si="4"/>
        <v>18.667281611707882</v>
      </c>
      <c r="P29" s="9">
        <f t="shared" si="6"/>
        <v>0</v>
      </c>
      <c r="Q29" s="9">
        <f t="shared" si="7"/>
        <v>0</v>
      </c>
      <c r="R29" s="9">
        <f t="shared" si="8"/>
        <v>0</v>
      </c>
      <c r="S29" s="9">
        <f t="shared" si="9"/>
        <v>0.3</v>
      </c>
    </row>
    <row r="30" spans="1:19" x14ac:dyDescent="0.25">
      <c r="A30" s="11">
        <v>10</v>
      </c>
      <c r="B30" s="11">
        <v>0</v>
      </c>
      <c r="C30" s="11">
        <f t="shared" si="12"/>
        <v>0</v>
      </c>
      <c r="D30" s="11">
        <f t="shared" si="13"/>
        <v>0</v>
      </c>
      <c r="E30" s="11">
        <f t="shared" si="10"/>
        <v>0</v>
      </c>
      <c r="G30" s="2"/>
      <c r="H30" s="15"/>
      <c r="J30" s="4">
        <v>29</v>
      </c>
      <c r="K30" s="21">
        <v>0</v>
      </c>
      <c r="L30" s="22">
        <v>0</v>
      </c>
      <c r="M30" s="23">
        <v>11</v>
      </c>
      <c r="N30" s="8">
        <f t="shared" si="3"/>
        <v>59.974066383645386</v>
      </c>
      <c r="O30" s="8">
        <f t="shared" si="4"/>
        <v>19.600645692293277</v>
      </c>
      <c r="P30" s="9">
        <f t="shared" si="6"/>
        <v>0</v>
      </c>
      <c r="Q30" s="9">
        <f t="shared" si="7"/>
        <v>0</v>
      </c>
      <c r="R30" s="9">
        <f t="shared" si="8"/>
        <v>0</v>
      </c>
      <c r="S30" s="9">
        <f t="shared" si="9"/>
        <v>0.3</v>
      </c>
    </row>
    <row r="31" spans="1:19" ht="15.75" thickBot="1" x14ac:dyDescent="0.3">
      <c r="A31" s="11">
        <v>11</v>
      </c>
      <c r="B31" s="11">
        <v>0</v>
      </c>
      <c r="C31" s="11">
        <f t="shared" ref="C31:C37" si="14">+P12</f>
        <v>0</v>
      </c>
      <c r="D31" s="11">
        <f t="shared" ref="D31:D37" si="15">+Q12</f>
        <v>0</v>
      </c>
      <c r="E31" s="11">
        <f t="shared" ref="E31:E33" si="16">K16*H$5+R12</f>
        <v>0</v>
      </c>
      <c r="G31" s="2" t="s">
        <v>55</v>
      </c>
      <c r="H31" s="15">
        <v>6</v>
      </c>
      <c r="J31" s="4">
        <v>30</v>
      </c>
      <c r="K31" s="24">
        <v>0</v>
      </c>
      <c r="L31" s="25">
        <v>0</v>
      </c>
      <c r="M31" s="26">
        <v>11</v>
      </c>
      <c r="N31" s="8">
        <f t="shared" si="3"/>
        <v>62.373029038991206</v>
      </c>
      <c r="O31" s="8">
        <f t="shared" si="4"/>
        <v>20.580677976907943</v>
      </c>
      <c r="P31" s="9">
        <f t="shared" si="6"/>
        <v>0</v>
      </c>
      <c r="Q31" s="9">
        <f t="shared" si="7"/>
        <v>0</v>
      </c>
      <c r="R31" s="9">
        <f t="shared" si="8"/>
        <v>0</v>
      </c>
      <c r="S31" s="9">
        <f t="shared" si="9"/>
        <v>0.3</v>
      </c>
    </row>
    <row r="32" spans="1:19" x14ac:dyDescent="0.25">
      <c r="A32" s="11">
        <v>12</v>
      </c>
      <c r="B32" s="11">
        <v>0</v>
      </c>
      <c r="C32" s="11">
        <f t="shared" si="14"/>
        <v>0</v>
      </c>
      <c r="D32" s="11">
        <f t="shared" si="15"/>
        <v>0</v>
      </c>
      <c r="E32" s="11">
        <f t="shared" si="16"/>
        <v>0</v>
      </c>
      <c r="G32" s="2" t="s">
        <v>54</v>
      </c>
      <c r="H32" s="15">
        <v>1</v>
      </c>
      <c r="N32" s="28">
        <f>AVERAGE(N2:N31)</f>
        <v>37.389958500459009</v>
      </c>
      <c r="O32" s="28">
        <f>AVERAGE(O2:O31)</f>
        <v>11.073141250502216</v>
      </c>
    </row>
    <row r="33" spans="1:8" ht="15.75" thickBot="1" x14ac:dyDescent="0.3">
      <c r="A33" s="11">
        <v>13</v>
      </c>
      <c r="B33" s="11">
        <v>0</v>
      </c>
      <c r="C33" s="11">
        <f t="shared" si="14"/>
        <v>0</v>
      </c>
      <c r="D33" s="11">
        <f t="shared" si="15"/>
        <v>0</v>
      </c>
      <c r="E33" s="11">
        <f t="shared" si="16"/>
        <v>0</v>
      </c>
      <c r="G33" s="2" t="s">
        <v>56</v>
      </c>
      <c r="H33" s="27">
        <v>4</v>
      </c>
    </row>
    <row r="34" spans="1:8" x14ac:dyDescent="0.25">
      <c r="A34" s="11">
        <v>14</v>
      </c>
      <c r="B34" s="11">
        <v>0</v>
      </c>
      <c r="C34" s="11">
        <f t="shared" si="14"/>
        <v>0</v>
      </c>
      <c r="D34" s="11">
        <f t="shared" si="15"/>
        <v>0</v>
      </c>
      <c r="E34" s="11">
        <f>K29*H$5+R15</f>
        <v>0</v>
      </c>
    </row>
    <row r="35" spans="1:8" x14ac:dyDescent="0.25">
      <c r="A35" s="11">
        <v>15</v>
      </c>
      <c r="B35" s="11">
        <v>0</v>
      </c>
      <c r="C35" s="11">
        <f t="shared" si="14"/>
        <v>0</v>
      </c>
      <c r="D35" s="11">
        <f t="shared" si="15"/>
        <v>0</v>
      </c>
      <c r="E35" s="11">
        <f>K30*H$5+R16</f>
        <v>0</v>
      </c>
    </row>
    <row r="36" spans="1:8" x14ac:dyDescent="0.25">
      <c r="A36" s="11">
        <v>16</v>
      </c>
      <c r="B36" s="11">
        <v>0</v>
      </c>
      <c r="C36" s="11">
        <f t="shared" si="14"/>
        <v>0</v>
      </c>
      <c r="D36" s="11">
        <f t="shared" si="15"/>
        <v>0</v>
      </c>
      <c r="E36" s="11">
        <f>K31*H$5+R17</f>
        <v>0</v>
      </c>
    </row>
    <row r="37" spans="1:8" x14ac:dyDescent="0.25">
      <c r="A37" s="11">
        <v>17</v>
      </c>
      <c r="B37" s="11">
        <v>0</v>
      </c>
      <c r="C37" s="11">
        <f t="shared" si="14"/>
        <v>0</v>
      </c>
      <c r="D37" s="11">
        <f t="shared" si="15"/>
        <v>0</v>
      </c>
      <c r="E37" s="11">
        <f>K32*H$5+R18</f>
        <v>0</v>
      </c>
    </row>
    <row r="38" spans="1:8" x14ac:dyDescent="0.25">
      <c r="A38" s="11">
        <v>18</v>
      </c>
      <c r="B38" s="11">
        <v>0</v>
      </c>
      <c r="C38" s="11">
        <f t="shared" ref="C38:D40" si="17">+P29</f>
        <v>0</v>
      </c>
      <c r="D38" s="11">
        <f t="shared" si="17"/>
        <v>0</v>
      </c>
      <c r="E38" s="11">
        <f>K33*H$5+R29</f>
        <v>0</v>
      </c>
    </row>
    <row r="39" spans="1:8" x14ac:dyDescent="0.25">
      <c r="A39" s="11">
        <v>19</v>
      </c>
      <c r="B39" s="11">
        <v>0</v>
      </c>
      <c r="C39" s="11">
        <f t="shared" si="17"/>
        <v>0</v>
      </c>
      <c r="D39" s="11">
        <f t="shared" si="17"/>
        <v>0</v>
      </c>
      <c r="E39" s="11">
        <f>K34*H$5+R30</f>
        <v>0</v>
      </c>
    </row>
    <row r="40" spans="1:8" x14ac:dyDescent="0.25">
      <c r="A40" s="11">
        <v>20</v>
      </c>
      <c r="B40" s="11">
        <v>0</v>
      </c>
      <c r="C40" s="11">
        <f t="shared" si="17"/>
        <v>0</v>
      </c>
      <c r="D40" s="11">
        <f t="shared" si="17"/>
        <v>0</v>
      </c>
      <c r="E40" s="11">
        <f>K35*H$5+R31</f>
        <v>0</v>
      </c>
    </row>
    <row r="41" spans="1:8" x14ac:dyDescent="0.25">
      <c r="A41" s="11">
        <v>21</v>
      </c>
      <c r="B41" s="11">
        <v>0</v>
      </c>
      <c r="C41" s="11">
        <f t="shared" ref="C41:D47" si="18">+P12</f>
        <v>0</v>
      </c>
      <c r="D41" s="11">
        <f t="shared" si="18"/>
        <v>0</v>
      </c>
      <c r="E41" s="11">
        <f>K16*H$5+R12</f>
        <v>0</v>
      </c>
    </row>
    <row r="42" spans="1:8" x14ac:dyDescent="0.25">
      <c r="A42" s="11">
        <v>22</v>
      </c>
      <c r="B42" s="11">
        <v>0</v>
      </c>
      <c r="C42" s="11">
        <f t="shared" si="18"/>
        <v>0</v>
      </c>
      <c r="D42" s="11">
        <f t="shared" si="18"/>
        <v>0</v>
      </c>
      <c r="E42" s="11">
        <f>K17*H$5+R13</f>
        <v>0</v>
      </c>
    </row>
    <row r="43" spans="1:8" x14ac:dyDescent="0.25">
      <c r="A43" s="11">
        <v>23</v>
      </c>
      <c r="B43" s="11">
        <v>0</v>
      </c>
      <c r="C43" s="11">
        <f t="shared" si="18"/>
        <v>0</v>
      </c>
      <c r="D43" s="11">
        <f t="shared" si="18"/>
        <v>0</v>
      </c>
      <c r="E43" s="11">
        <f>K18*H$5+R14</f>
        <v>0</v>
      </c>
    </row>
    <row r="44" spans="1:8" x14ac:dyDescent="0.25">
      <c r="A44" s="11">
        <v>24</v>
      </c>
      <c r="B44" s="11">
        <v>0</v>
      </c>
      <c r="C44" s="11">
        <f t="shared" si="18"/>
        <v>0</v>
      </c>
      <c r="D44" s="11">
        <f t="shared" si="18"/>
        <v>0</v>
      </c>
      <c r="E44" s="11">
        <f>K29*H$5+R15</f>
        <v>0</v>
      </c>
    </row>
    <row r="45" spans="1:8" x14ac:dyDescent="0.25">
      <c r="A45" s="11">
        <v>25</v>
      </c>
      <c r="B45" s="11">
        <v>0</v>
      </c>
      <c r="C45" s="11">
        <f t="shared" si="18"/>
        <v>0</v>
      </c>
      <c r="D45" s="11">
        <f t="shared" si="18"/>
        <v>0</v>
      </c>
      <c r="E45" s="11">
        <f>K30*H$5+R16</f>
        <v>0</v>
      </c>
    </row>
    <row r="46" spans="1:8" x14ac:dyDescent="0.25">
      <c r="A46" s="11">
        <v>26</v>
      </c>
      <c r="B46" s="11">
        <v>0</v>
      </c>
      <c r="C46" s="11">
        <f t="shared" si="18"/>
        <v>0</v>
      </c>
      <c r="D46" s="11">
        <f t="shared" si="18"/>
        <v>0</v>
      </c>
      <c r="E46" s="11">
        <f>K31*H$5+R17</f>
        <v>0</v>
      </c>
    </row>
    <row r="47" spans="1:8" x14ac:dyDescent="0.25">
      <c r="A47" s="11">
        <v>27</v>
      </c>
      <c r="B47" s="11">
        <v>0</v>
      </c>
      <c r="C47" s="11">
        <f t="shared" si="18"/>
        <v>0</v>
      </c>
      <c r="D47" s="11">
        <f t="shared" si="18"/>
        <v>0</v>
      </c>
      <c r="E47" s="11">
        <f>K32*H$5+R18</f>
        <v>0</v>
      </c>
    </row>
    <row r="48" spans="1:8" x14ac:dyDescent="0.25">
      <c r="A48" s="11">
        <v>28</v>
      </c>
      <c r="B48" s="11">
        <v>0</v>
      </c>
      <c r="C48" s="11">
        <f t="shared" ref="C48:D50" si="19">+P29</f>
        <v>0</v>
      </c>
      <c r="D48" s="11">
        <f t="shared" si="19"/>
        <v>0</v>
      </c>
      <c r="E48" s="11">
        <f>K33*H$5+R29</f>
        <v>0</v>
      </c>
    </row>
    <row r="49" spans="1:5" x14ac:dyDescent="0.25">
      <c r="A49" s="11">
        <v>29</v>
      </c>
      <c r="B49" s="11">
        <v>0</v>
      </c>
      <c r="C49" s="11">
        <f t="shared" si="19"/>
        <v>0</v>
      </c>
      <c r="D49" s="11">
        <f t="shared" si="19"/>
        <v>0</v>
      </c>
      <c r="E49" s="11">
        <f>K34*H$5+R30</f>
        <v>0</v>
      </c>
    </row>
    <row r="50" spans="1:5" x14ac:dyDescent="0.25">
      <c r="A50" s="11">
        <v>30</v>
      </c>
      <c r="B50" s="11">
        <v>0</v>
      </c>
      <c r="C50" s="11">
        <f t="shared" si="19"/>
        <v>0</v>
      </c>
      <c r="D50" s="11">
        <f t="shared" si="19"/>
        <v>0</v>
      </c>
      <c r="E50" s="11">
        <f>K35*H$5+R31</f>
        <v>0</v>
      </c>
    </row>
    <row r="51" spans="1:5" x14ac:dyDescent="0.25">
      <c r="A51" s="11" t="s">
        <v>35</v>
      </c>
      <c r="B51" s="11"/>
      <c r="C51" s="11"/>
      <c r="D51" s="11"/>
      <c r="E51" s="11"/>
    </row>
    <row r="52" spans="1:5" ht="18.75" x14ac:dyDescent="0.3">
      <c r="A52" s="10" t="s">
        <v>36</v>
      </c>
      <c r="B52" s="11"/>
      <c r="C52" s="11"/>
      <c r="D52" s="11"/>
      <c r="E52" s="11"/>
    </row>
    <row r="53" spans="1:5" x14ac:dyDescent="0.25">
      <c r="A53" s="12"/>
      <c r="B53" s="12" t="s">
        <v>13</v>
      </c>
      <c r="C53" s="12" t="s">
        <v>14</v>
      </c>
      <c r="D53" s="12" t="s">
        <v>15</v>
      </c>
      <c r="E53" s="12" t="s">
        <v>16</v>
      </c>
    </row>
    <row r="54" spans="1:5" x14ac:dyDescent="0.25">
      <c r="A54" s="11">
        <v>1</v>
      </c>
      <c r="B54" s="11">
        <v>0</v>
      </c>
      <c r="C54" s="11">
        <v>0</v>
      </c>
      <c r="D54" s="11">
        <v>0</v>
      </c>
      <c r="E54" s="11">
        <v>0</v>
      </c>
    </row>
    <row r="55" spans="1:5" x14ac:dyDescent="0.25">
      <c r="A55" s="11">
        <v>2</v>
      </c>
      <c r="B55" s="11">
        <v>0</v>
      </c>
      <c r="C55" s="11">
        <v>0</v>
      </c>
      <c r="D55" s="11">
        <v>0</v>
      </c>
      <c r="E55" s="11">
        <v>0</v>
      </c>
    </row>
    <row r="56" spans="1:5" x14ac:dyDescent="0.25">
      <c r="A56" s="11">
        <v>3</v>
      </c>
      <c r="B56" s="11">
        <v>0</v>
      </c>
      <c r="C56" s="11">
        <v>0</v>
      </c>
      <c r="D56" s="11">
        <v>0</v>
      </c>
      <c r="E56" s="11">
        <v>0</v>
      </c>
    </row>
    <row r="57" spans="1:5" x14ac:dyDescent="0.25">
      <c r="A57" s="11">
        <v>4</v>
      </c>
      <c r="B57" s="11">
        <v>0</v>
      </c>
      <c r="C57" s="11">
        <v>0</v>
      </c>
      <c r="D57" s="11">
        <v>0</v>
      </c>
      <c r="E57" s="11">
        <v>0</v>
      </c>
    </row>
    <row r="58" spans="1:5" x14ac:dyDescent="0.25">
      <c r="A58" s="11">
        <v>5</v>
      </c>
      <c r="B58" s="11">
        <v>0</v>
      </c>
      <c r="C58" s="11">
        <v>0</v>
      </c>
      <c r="D58" s="11">
        <v>0</v>
      </c>
      <c r="E58" s="11">
        <f t="shared" ref="E58:E72" si="20">S2*H$11*H$12*H$5</f>
        <v>0.23624999999999996</v>
      </c>
    </row>
    <row r="59" spans="1:5" x14ac:dyDescent="0.25">
      <c r="A59" s="11">
        <v>6</v>
      </c>
      <c r="B59" s="11">
        <v>0</v>
      </c>
      <c r="C59" s="11">
        <v>0</v>
      </c>
      <c r="D59" s="11">
        <v>0</v>
      </c>
      <c r="E59" s="11">
        <f t="shared" si="20"/>
        <v>0.47249999999999992</v>
      </c>
    </row>
    <row r="60" spans="1:5" x14ac:dyDescent="0.25">
      <c r="A60" s="11">
        <v>7</v>
      </c>
      <c r="B60" s="11">
        <v>0</v>
      </c>
      <c r="C60" s="11">
        <f t="shared" ref="C60:C72" si="21">S2*H$10*H$11*H$12*(1-H$3)</f>
        <v>0.15120000000000003</v>
      </c>
      <c r="D60" s="11">
        <f t="shared" ref="D60:D72" si="22">S2*H$10*H$11*H$12</f>
        <v>0.18900000000000003</v>
      </c>
      <c r="E60" s="11">
        <f t="shared" si="20"/>
        <v>0.70874999999999999</v>
      </c>
    </row>
    <row r="61" spans="1:5" x14ac:dyDescent="0.25">
      <c r="A61" s="11">
        <v>8</v>
      </c>
      <c r="B61" s="11">
        <v>0</v>
      </c>
      <c r="C61" s="11">
        <f t="shared" si="21"/>
        <v>0.30240000000000006</v>
      </c>
      <c r="D61" s="11">
        <f t="shared" si="22"/>
        <v>0.37800000000000006</v>
      </c>
      <c r="E61" s="11">
        <f t="shared" si="20"/>
        <v>0.94499999999999984</v>
      </c>
    </row>
    <row r="62" spans="1:5" x14ac:dyDescent="0.25">
      <c r="A62" s="11">
        <v>9</v>
      </c>
      <c r="B62" s="11">
        <f t="shared" ref="B62:B72" si="23">S2*H$9*H$10*H$11*H$12</f>
        <v>0.1134</v>
      </c>
      <c r="C62" s="11">
        <f t="shared" si="21"/>
        <v>0.45360000000000006</v>
      </c>
      <c r="D62" s="11">
        <f t="shared" si="22"/>
        <v>0.56700000000000006</v>
      </c>
      <c r="E62" s="11">
        <f t="shared" si="20"/>
        <v>0.94499999999999984</v>
      </c>
    </row>
    <row r="63" spans="1:5" x14ac:dyDescent="0.25">
      <c r="A63" s="11">
        <v>10</v>
      </c>
      <c r="B63" s="11">
        <f t="shared" si="23"/>
        <v>0.2268</v>
      </c>
      <c r="C63" s="11">
        <f t="shared" si="21"/>
        <v>0.60480000000000012</v>
      </c>
      <c r="D63" s="11">
        <f t="shared" si="22"/>
        <v>0.75600000000000012</v>
      </c>
      <c r="E63" s="11">
        <f t="shared" si="20"/>
        <v>0.94499999999999984</v>
      </c>
    </row>
    <row r="64" spans="1:5" x14ac:dyDescent="0.25">
      <c r="A64" s="11">
        <v>11</v>
      </c>
      <c r="B64" s="11">
        <f t="shared" si="23"/>
        <v>0.34019999999999995</v>
      </c>
      <c r="C64" s="11">
        <f t="shared" si="21"/>
        <v>0.60480000000000012</v>
      </c>
      <c r="D64" s="11">
        <f t="shared" si="22"/>
        <v>0.75600000000000012</v>
      </c>
      <c r="E64" s="11">
        <f t="shared" si="20"/>
        <v>0.94499999999999984</v>
      </c>
    </row>
    <row r="65" spans="1:5" x14ac:dyDescent="0.25">
      <c r="A65" s="11">
        <v>12</v>
      </c>
      <c r="B65" s="11">
        <f t="shared" si="23"/>
        <v>0.4536</v>
      </c>
      <c r="C65" s="11">
        <f t="shared" si="21"/>
        <v>0.60480000000000012</v>
      </c>
      <c r="D65" s="11">
        <f t="shared" si="22"/>
        <v>0.75600000000000012</v>
      </c>
      <c r="E65" s="11">
        <f t="shared" si="20"/>
        <v>0.94499999999999984</v>
      </c>
    </row>
    <row r="66" spans="1:5" x14ac:dyDescent="0.25">
      <c r="A66" s="11">
        <v>13</v>
      </c>
      <c r="B66" s="11">
        <f t="shared" si="23"/>
        <v>0.4536</v>
      </c>
      <c r="C66" s="11">
        <f t="shared" si="21"/>
        <v>0.60480000000000012</v>
      </c>
      <c r="D66" s="11">
        <f t="shared" si="22"/>
        <v>0.75600000000000012</v>
      </c>
      <c r="E66" s="11">
        <f t="shared" si="20"/>
        <v>0.94499999999999984</v>
      </c>
    </row>
    <row r="67" spans="1:5" x14ac:dyDescent="0.25">
      <c r="A67" s="11">
        <v>14</v>
      </c>
      <c r="B67" s="11">
        <f t="shared" si="23"/>
        <v>0.4536</v>
      </c>
      <c r="C67" s="11">
        <f t="shared" si="21"/>
        <v>0.60480000000000012</v>
      </c>
      <c r="D67" s="11">
        <f t="shared" si="22"/>
        <v>0.75600000000000012</v>
      </c>
      <c r="E67" s="11">
        <f t="shared" si="20"/>
        <v>0.94499999999999984</v>
      </c>
    </row>
    <row r="68" spans="1:5" x14ac:dyDescent="0.25">
      <c r="A68" s="11">
        <v>15</v>
      </c>
      <c r="B68" s="11">
        <f t="shared" si="23"/>
        <v>0.4536</v>
      </c>
      <c r="C68" s="11">
        <f t="shared" si="21"/>
        <v>0.60480000000000012</v>
      </c>
      <c r="D68" s="11">
        <f t="shared" si="22"/>
        <v>0.75600000000000012</v>
      </c>
      <c r="E68" s="11">
        <f t="shared" si="20"/>
        <v>9.4500000000000001E-2</v>
      </c>
    </row>
    <row r="69" spans="1:5" x14ac:dyDescent="0.25">
      <c r="A69" s="11">
        <v>16</v>
      </c>
      <c r="B69" s="11">
        <f t="shared" si="23"/>
        <v>0.4536</v>
      </c>
      <c r="C69" s="11">
        <f t="shared" si="21"/>
        <v>0.60480000000000012</v>
      </c>
      <c r="D69" s="11">
        <f t="shared" si="22"/>
        <v>0.75600000000000012</v>
      </c>
      <c r="E69" s="11">
        <f t="shared" si="20"/>
        <v>9.4500000000000001E-2</v>
      </c>
    </row>
    <row r="70" spans="1:5" x14ac:dyDescent="0.25">
      <c r="A70" s="11">
        <v>17</v>
      </c>
      <c r="B70" s="11">
        <f t="shared" si="23"/>
        <v>0.4536</v>
      </c>
      <c r="C70" s="11">
        <f t="shared" si="21"/>
        <v>6.0480000000000006E-2</v>
      </c>
      <c r="D70" s="11">
        <f t="shared" si="22"/>
        <v>7.5600000000000001E-2</v>
      </c>
      <c r="E70" s="11">
        <f t="shared" si="20"/>
        <v>9.4500000000000001E-2</v>
      </c>
    </row>
    <row r="71" spans="1:5" x14ac:dyDescent="0.25">
      <c r="A71" s="11">
        <v>18</v>
      </c>
      <c r="B71" s="11">
        <f t="shared" si="23"/>
        <v>0.4536</v>
      </c>
      <c r="C71" s="11">
        <f t="shared" si="21"/>
        <v>6.0480000000000006E-2</v>
      </c>
      <c r="D71" s="11">
        <f t="shared" si="22"/>
        <v>7.5600000000000001E-2</v>
      </c>
      <c r="E71" s="11">
        <f t="shared" si="20"/>
        <v>9.4500000000000001E-2</v>
      </c>
    </row>
    <row r="72" spans="1:5" x14ac:dyDescent="0.25">
      <c r="A72" s="11">
        <v>19</v>
      </c>
      <c r="B72" s="11">
        <f t="shared" si="23"/>
        <v>4.5359999999999998E-2</v>
      </c>
      <c r="C72" s="11">
        <f t="shared" si="21"/>
        <v>6.0480000000000006E-2</v>
      </c>
      <c r="D72" s="11">
        <f t="shared" si="22"/>
        <v>7.5600000000000001E-2</v>
      </c>
      <c r="E72" s="11">
        <f t="shared" si="20"/>
        <v>9.4500000000000001E-2</v>
      </c>
    </row>
    <row r="73" spans="1:5" x14ac:dyDescent="0.25">
      <c r="A73" s="11">
        <v>20</v>
      </c>
      <c r="B73" s="11">
        <f t="shared" ref="B73" si="24">S13*H$9*H$10*H$11*H$12</f>
        <v>4.5359999999999998E-2</v>
      </c>
      <c r="C73" s="11">
        <f t="shared" ref="C73" si="25">S15*H$10*H$11*H$12*(1-H$3)</f>
        <v>6.0480000000000006E-2</v>
      </c>
      <c r="D73" s="11">
        <f t="shared" ref="D73" si="26">S15*H$10*H$11*H$12</f>
        <v>7.5600000000000001E-2</v>
      </c>
      <c r="E73" s="11">
        <f t="shared" ref="E73" si="27">S17*H$11*H$12*H$5</f>
        <v>9.4500000000000001E-2</v>
      </c>
    </row>
    <row r="74" spans="1:5" x14ac:dyDescent="0.25">
      <c r="A74" s="11">
        <v>21</v>
      </c>
      <c r="B74" s="11">
        <f t="shared" ref="B74:B83" si="28">S14*H$9*H$10*H$11*H$12</f>
        <v>4.5359999999999998E-2</v>
      </c>
      <c r="C74" s="11">
        <f t="shared" ref="C74:C83" si="29">S16*H$10*H$11*H$12*(1-H$3)</f>
        <v>6.0480000000000006E-2</v>
      </c>
      <c r="D74" s="11">
        <f t="shared" ref="D74:D83" si="30">S16*H$10*H$11*H$12</f>
        <v>7.5600000000000001E-2</v>
      </c>
      <c r="E74" s="11">
        <f t="shared" ref="E74:E83" si="31">S18*H$11*H$12*H$5</f>
        <v>9.4500000000000001E-2</v>
      </c>
    </row>
    <row r="75" spans="1:5" x14ac:dyDescent="0.25">
      <c r="A75" s="11">
        <v>22</v>
      </c>
      <c r="B75" s="11">
        <f t="shared" si="28"/>
        <v>4.5359999999999998E-2</v>
      </c>
      <c r="C75" s="11">
        <f t="shared" si="29"/>
        <v>6.0480000000000006E-2</v>
      </c>
      <c r="D75" s="11">
        <f t="shared" si="30"/>
        <v>7.5600000000000001E-2</v>
      </c>
      <c r="E75" s="11">
        <f t="shared" si="31"/>
        <v>9.4500000000000001E-2</v>
      </c>
    </row>
    <row r="76" spans="1:5" x14ac:dyDescent="0.25">
      <c r="A76" s="11">
        <v>23</v>
      </c>
      <c r="B76" s="11">
        <f t="shared" si="28"/>
        <v>4.5359999999999998E-2</v>
      </c>
      <c r="C76" s="11">
        <f t="shared" si="29"/>
        <v>6.0480000000000006E-2</v>
      </c>
      <c r="D76" s="11">
        <f t="shared" si="30"/>
        <v>7.5600000000000001E-2</v>
      </c>
      <c r="E76" s="11">
        <f t="shared" si="31"/>
        <v>9.4500000000000001E-2</v>
      </c>
    </row>
    <row r="77" spans="1:5" x14ac:dyDescent="0.25">
      <c r="A77" s="11">
        <v>24</v>
      </c>
      <c r="B77" s="11">
        <f t="shared" si="28"/>
        <v>4.5359999999999998E-2</v>
      </c>
      <c r="C77" s="11">
        <f t="shared" si="29"/>
        <v>6.0480000000000006E-2</v>
      </c>
      <c r="D77" s="11">
        <f t="shared" si="30"/>
        <v>7.5600000000000001E-2</v>
      </c>
      <c r="E77" s="11">
        <f t="shared" si="31"/>
        <v>9.4500000000000001E-2</v>
      </c>
    </row>
    <row r="78" spans="1:5" x14ac:dyDescent="0.25">
      <c r="A78" s="11">
        <v>25</v>
      </c>
      <c r="B78" s="11">
        <f t="shared" si="28"/>
        <v>4.5359999999999998E-2</v>
      </c>
      <c r="C78" s="11">
        <f t="shared" si="29"/>
        <v>6.0480000000000006E-2</v>
      </c>
      <c r="D78" s="11">
        <f t="shared" si="30"/>
        <v>7.5600000000000001E-2</v>
      </c>
      <c r="E78" s="11">
        <f t="shared" si="31"/>
        <v>9.4500000000000001E-2</v>
      </c>
    </row>
    <row r="79" spans="1:5" x14ac:dyDescent="0.25">
      <c r="A79" s="11">
        <v>26</v>
      </c>
      <c r="B79" s="11">
        <f t="shared" si="28"/>
        <v>4.5359999999999998E-2</v>
      </c>
      <c r="C79" s="11">
        <f t="shared" si="29"/>
        <v>6.0480000000000006E-2</v>
      </c>
      <c r="D79" s="11">
        <f t="shared" si="30"/>
        <v>7.5600000000000001E-2</v>
      </c>
      <c r="E79" s="11">
        <f t="shared" si="31"/>
        <v>9.4500000000000001E-2</v>
      </c>
    </row>
    <row r="80" spans="1:5" x14ac:dyDescent="0.25">
      <c r="A80" s="11">
        <v>27</v>
      </c>
      <c r="B80" s="11">
        <f t="shared" si="28"/>
        <v>4.5359999999999998E-2</v>
      </c>
      <c r="C80" s="11">
        <f t="shared" si="29"/>
        <v>6.0480000000000006E-2</v>
      </c>
      <c r="D80" s="11">
        <f t="shared" si="30"/>
        <v>7.5600000000000001E-2</v>
      </c>
      <c r="E80" s="11">
        <f t="shared" si="31"/>
        <v>9.4500000000000001E-2</v>
      </c>
    </row>
    <row r="81" spans="1:5" x14ac:dyDescent="0.25">
      <c r="A81" s="11">
        <v>28</v>
      </c>
      <c r="B81" s="11">
        <f t="shared" si="28"/>
        <v>4.5359999999999998E-2</v>
      </c>
      <c r="C81" s="11">
        <f t="shared" si="29"/>
        <v>6.0480000000000006E-2</v>
      </c>
      <c r="D81" s="11">
        <f t="shared" si="30"/>
        <v>7.5600000000000001E-2</v>
      </c>
      <c r="E81" s="11">
        <f t="shared" si="31"/>
        <v>9.4500000000000001E-2</v>
      </c>
    </row>
    <row r="82" spans="1:5" x14ac:dyDescent="0.25">
      <c r="A82" s="11">
        <v>29</v>
      </c>
      <c r="B82" s="11">
        <f t="shared" si="28"/>
        <v>4.5359999999999998E-2</v>
      </c>
      <c r="C82" s="11">
        <f t="shared" si="29"/>
        <v>6.0480000000000006E-2</v>
      </c>
      <c r="D82" s="11">
        <f t="shared" si="30"/>
        <v>7.5600000000000001E-2</v>
      </c>
      <c r="E82" s="11">
        <f t="shared" si="31"/>
        <v>9.4500000000000001E-2</v>
      </c>
    </row>
    <row r="83" spans="1:5" x14ac:dyDescent="0.25">
      <c r="A83" s="11">
        <v>30</v>
      </c>
      <c r="B83" s="11">
        <f t="shared" si="28"/>
        <v>4.5359999999999998E-2</v>
      </c>
      <c r="C83" s="11">
        <f t="shared" si="29"/>
        <v>6.0480000000000006E-2</v>
      </c>
      <c r="D83" s="11">
        <f t="shared" si="30"/>
        <v>7.5600000000000001E-2</v>
      </c>
      <c r="E83" s="11">
        <f t="shared" si="31"/>
        <v>9.4500000000000001E-2</v>
      </c>
    </row>
    <row r="84" spans="1:5" x14ac:dyDescent="0.25">
      <c r="A84" s="11" t="s">
        <v>35</v>
      </c>
      <c r="B84" s="11"/>
      <c r="C84" s="11"/>
      <c r="D84" s="11"/>
      <c r="E84" s="11"/>
    </row>
    <row r="85" spans="1:5" ht="18.75" x14ac:dyDescent="0.3">
      <c r="A85" s="10" t="s">
        <v>37</v>
      </c>
      <c r="B85" s="11"/>
      <c r="C85" s="11"/>
      <c r="D85" s="11"/>
      <c r="E85" s="11"/>
    </row>
    <row r="86" spans="1:5" x14ac:dyDescent="0.25">
      <c r="A86" s="12"/>
      <c r="B86" s="12" t="s">
        <v>38</v>
      </c>
      <c r="C86" s="12" t="s">
        <v>39</v>
      </c>
      <c r="D86" s="12" t="s">
        <v>40</v>
      </c>
      <c r="E86" s="12" t="s">
        <v>41</v>
      </c>
    </row>
    <row r="87" spans="1:5" x14ac:dyDescent="0.25">
      <c r="A87" s="11">
        <v>1</v>
      </c>
      <c r="B87" s="11">
        <f>L2</f>
        <v>3</v>
      </c>
      <c r="C87" s="13">
        <f>O2</f>
        <v>5</v>
      </c>
      <c r="D87" s="13">
        <f>M2</f>
        <v>20</v>
      </c>
      <c r="E87" s="13">
        <f>N2</f>
        <v>20</v>
      </c>
    </row>
    <row r="88" spans="1:5" x14ac:dyDescent="0.25">
      <c r="A88" s="11">
        <v>2</v>
      </c>
      <c r="B88" s="11">
        <f t="shared" ref="B88:B96" si="32">L3</f>
        <v>3.3</v>
      </c>
      <c r="C88" s="13">
        <f t="shared" ref="C88:C96" si="33">O3</f>
        <v>5.25</v>
      </c>
      <c r="D88" s="13">
        <f t="shared" ref="D88:D96" si="34">M3</f>
        <v>21</v>
      </c>
      <c r="E88" s="13">
        <f t="shared" ref="E88:E96" si="35">N3</f>
        <v>20.8</v>
      </c>
    </row>
    <row r="89" spans="1:5" x14ac:dyDescent="0.25">
      <c r="A89" s="11">
        <v>3</v>
      </c>
      <c r="B89" s="11">
        <f t="shared" si="32"/>
        <v>3.4</v>
      </c>
      <c r="C89" s="13">
        <f t="shared" si="33"/>
        <v>5.5125000000000002</v>
      </c>
      <c r="D89" s="13">
        <f t="shared" si="34"/>
        <v>22</v>
      </c>
      <c r="E89" s="13">
        <f t="shared" si="35"/>
        <v>21.632000000000001</v>
      </c>
    </row>
    <row r="90" spans="1:5" x14ac:dyDescent="0.25">
      <c r="A90" s="11">
        <v>4</v>
      </c>
      <c r="B90" s="11">
        <f t="shared" si="32"/>
        <v>3.3</v>
      </c>
      <c r="C90" s="13">
        <f t="shared" si="33"/>
        <v>5.7881250000000009</v>
      </c>
      <c r="D90" s="13">
        <f t="shared" si="34"/>
        <v>23</v>
      </c>
      <c r="E90" s="13">
        <f t="shared" si="35"/>
        <v>22.497280000000003</v>
      </c>
    </row>
    <row r="91" spans="1:5" x14ac:dyDescent="0.25">
      <c r="A91" s="11">
        <v>5</v>
      </c>
      <c r="B91" s="11">
        <f t="shared" si="32"/>
        <v>2.9</v>
      </c>
      <c r="C91" s="13">
        <f t="shared" si="33"/>
        <v>6.0775312500000007</v>
      </c>
      <c r="D91" s="13">
        <f t="shared" si="34"/>
        <v>23.2</v>
      </c>
      <c r="E91" s="13">
        <f t="shared" si="35"/>
        <v>23.397171200000006</v>
      </c>
    </row>
    <row r="92" spans="1:5" x14ac:dyDescent="0.25">
      <c r="A92" s="11">
        <v>6</v>
      </c>
      <c r="B92" s="11">
        <f t="shared" si="32"/>
        <v>2</v>
      </c>
      <c r="C92" s="13">
        <f t="shared" si="33"/>
        <v>6.3814078125000009</v>
      </c>
      <c r="D92" s="13">
        <f t="shared" si="34"/>
        <v>23</v>
      </c>
      <c r="E92" s="13">
        <f t="shared" si="35"/>
        <v>24.333058048000009</v>
      </c>
    </row>
    <row r="93" spans="1:5" x14ac:dyDescent="0.25">
      <c r="A93" s="11">
        <v>7</v>
      </c>
      <c r="B93" s="11">
        <f t="shared" si="32"/>
        <v>1</v>
      </c>
      <c r="C93" s="13">
        <f t="shared" si="33"/>
        <v>6.7004782031250016</v>
      </c>
      <c r="D93" s="13">
        <f t="shared" si="34"/>
        <v>22</v>
      </c>
      <c r="E93" s="13">
        <f t="shared" si="35"/>
        <v>25.30638036992001</v>
      </c>
    </row>
    <row r="94" spans="1:5" x14ac:dyDescent="0.25">
      <c r="A94" s="11">
        <v>8</v>
      </c>
      <c r="B94" s="11">
        <f t="shared" si="32"/>
        <v>0.5</v>
      </c>
      <c r="C94" s="13">
        <f t="shared" si="33"/>
        <v>7.0355021132812521</v>
      </c>
      <c r="D94" s="13">
        <f t="shared" si="34"/>
        <v>20</v>
      </c>
      <c r="E94" s="13">
        <f t="shared" si="35"/>
        <v>26.318635584716812</v>
      </c>
    </row>
    <row r="95" spans="1:5" x14ac:dyDescent="0.25">
      <c r="A95" s="11">
        <v>9</v>
      </c>
      <c r="B95" s="11">
        <f t="shared" si="32"/>
        <v>0</v>
      </c>
      <c r="C95" s="13">
        <f t="shared" si="33"/>
        <v>7.3872772189453153</v>
      </c>
      <c r="D95" s="13">
        <f t="shared" si="34"/>
        <v>18</v>
      </c>
      <c r="E95" s="13">
        <f t="shared" si="35"/>
        <v>27.371381008105487</v>
      </c>
    </row>
    <row r="96" spans="1:5" x14ac:dyDescent="0.25">
      <c r="A96" s="11">
        <v>10</v>
      </c>
      <c r="B96" s="11">
        <f t="shared" si="32"/>
        <v>0</v>
      </c>
      <c r="C96" s="13">
        <f t="shared" si="33"/>
        <v>7.7566410798925816</v>
      </c>
      <c r="D96" s="13">
        <f t="shared" si="34"/>
        <v>17</v>
      </c>
      <c r="E96" s="13">
        <f t="shared" si="35"/>
        <v>28.466236248429709</v>
      </c>
    </row>
    <row r="97" spans="1:5" x14ac:dyDescent="0.25">
      <c r="A97" s="11">
        <v>11</v>
      </c>
      <c r="B97" s="11">
        <f t="shared" ref="B97:B116" si="36">L12</f>
        <v>0</v>
      </c>
      <c r="C97" s="13">
        <f t="shared" ref="C97:C116" si="37">O12</f>
        <v>8.1444731338872103</v>
      </c>
      <c r="D97" s="13">
        <f t="shared" ref="D97:D116" si="38">M12</f>
        <v>16</v>
      </c>
      <c r="E97" s="13">
        <f t="shared" ref="E97:E116" si="39">N12</f>
        <v>29.6048856983669</v>
      </c>
    </row>
    <row r="98" spans="1:5" x14ac:dyDescent="0.25">
      <c r="A98" s="11">
        <v>12</v>
      </c>
      <c r="B98" s="11">
        <f t="shared" si="36"/>
        <v>0</v>
      </c>
      <c r="C98" s="13">
        <f t="shared" si="37"/>
        <v>8.5516967905815715</v>
      </c>
      <c r="D98" s="13">
        <f t="shared" si="38"/>
        <v>15</v>
      </c>
      <c r="E98" s="13">
        <f t="shared" si="39"/>
        <v>30.789081126301578</v>
      </c>
    </row>
    <row r="99" spans="1:5" x14ac:dyDescent="0.25">
      <c r="A99" s="11">
        <v>13</v>
      </c>
      <c r="B99" s="11">
        <f t="shared" si="36"/>
        <v>0</v>
      </c>
      <c r="C99" s="13">
        <f t="shared" si="37"/>
        <v>8.9792816301106502</v>
      </c>
      <c r="D99" s="13">
        <f t="shared" si="38"/>
        <v>14</v>
      </c>
      <c r="E99" s="13">
        <f t="shared" si="39"/>
        <v>32.02064437135364</v>
      </c>
    </row>
    <row r="100" spans="1:5" x14ac:dyDescent="0.25">
      <c r="A100" s="11">
        <v>14</v>
      </c>
      <c r="B100" s="11">
        <f t="shared" si="36"/>
        <v>0</v>
      </c>
      <c r="C100" s="13">
        <f t="shared" si="37"/>
        <v>9.4282457116161833</v>
      </c>
      <c r="D100" s="13">
        <f t="shared" si="38"/>
        <v>13</v>
      </c>
      <c r="E100" s="13">
        <f t="shared" si="39"/>
        <v>33.301470146207784</v>
      </c>
    </row>
    <row r="101" spans="1:5" x14ac:dyDescent="0.25">
      <c r="A101" s="11">
        <v>15</v>
      </c>
      <c r="B101" s="11">
        <f t="shared" si="36"/>
        <v>0</v>
      </c>
      <c r="C101" s="13">
        <f t="shared" si="37"/>
        <v>9.8996579971969929</v>
      </c>
      <c r="D101" s="13">
        <f t="shared" si="38"/>
        <v>13</v>
      </c>
      <c r="E101" s="13">
        <f t="shared" si="39"/>
        <v>34.633528952056096</v>
      </c>
    </row>
    <row r="102" spans="1:5" x14ac:dyDescent="0.25">
      <c r="A102" s="11">
        <v>16</v>
      </c>
      <c r="B102" s="11">
        <f t="shared" si="36"/>
        <v>0</v>
      </c>
      <c r="C102" s="13">
        <f t="shared" si="37"/>
        <v>10.394640897056844</v>
      </c>
      <c r="D102" s="13">
        <f t="shared" si="38"/>
        <v>12</v>
      </c>
      <c r="E102" s="13">
        <f t="shared" si="39"/>
        <v>36.018870110138344</v>
      </c>
    </row>
    <row r="103" spans="1:5" x14ac:dyDescent="0.25">
      <c r="A103" s="11">
        <v>17</v>
      </c>
      <c r="B103" s="11">
        <f t="shared" si="36"/>
        <v>0</v>
      </c>
      <c r="C103" s="13">
        <f t="shared" si="37"/>
        <v>10.914372941909686</v>
      </c>
      <c r="D103" s="13">
        <f t="shared" si="38"/>
        <v>12</v>
      </c>
      <c r="E103" s="13">
        <f t="shared" si="39"/>
        <v>37.45962491454388</v>
      </c>
    </row>
    <row r="104" spans="1:5" x14ac:dyDescent="0.25">
      <c r="A104" s="11">
        <v>18</v>
      </c>
      <c r="B104" s="11">
        <f t="shared" si="36"/>
        <v>0</v>
      </c>
      <c r="C104" s="13">
        <f t="shared" si="37"/>
        <v>11.460091589005172</v>
      </c>
      <c r="D104" s="13">
        <f t="shared" si="38"/>
        <v>11</v>
      </c>
      <c r="E104" s="13">
        <f t="shared" si="39"/>
        <v>38.958009911125636</v>
      </c>
    </row>
    <row r="105" spans="1:5" x14ac:dyDescent="0.25">
      <c r="A105" s="11">
        <v>19</v>
      </c>
      <c r="B105" s="11">
        <f t="shared" si="36"/>
        <v>0</v>
      </c>
      <c r="C105" s="13">
        <f t="shared" si="37"/>
        <v>12.033096168455431</v>
      </c>
      <c r="D105" s="13">
        <f t="shared" si="38"/>
        <v>11</v>
      </c>
      <c r="E105" s="13">
        <f t="shared" si="39"/>
        <v>40.516330307570662</v>
      </c>
    </row>
    <row r="106" spans="1:5" x14ac:dyDescent="0.25">
      <c r="A106" s="11">
        <v>20</v>
      </c>
      <c r="B106" s="11">
        <f t="shared" si="36"/>
        <v>0</v>
      </c>
      <c r="C106" s="13">
        <f t="shared" si="37"/>
        <v>12.634750976878204</v>
      </c>
      <c r="D106" s="13">
        <f t="shared" si="38"/>
        <v>11</v>
      </c>
      <c r="E106" s="13">
        <f t="shared" si="39"/>
        <v>42.136983519873489</v>
      </c>
    </row>
    <row r="107" spans="1:5" x14ac:dyDescent="0.25">
      <c r="A107" s="11">
        <v>21</v>
      </c>
      <c r="B107" s="11">
        <f t="shared" si="36"/>
        <v>0</v>
      </c>
      <c r="C107" s="13">
        <f t="shared" si="37"/>
        <v>13.266488525722114</v>
      </c>
      <c r="D107" s="13">
        <f t="shared" si="38"/>
        <v>11</v>
      </c>
      <c r="E107" s="13">
        <f t="shared" si="39"/>
        <v>43.822462860668431</v>
      </c>
    </row>
    <row r="108" spans="1:5" x14ac:dyDescent="0.25">
      <c r="A108" s="11">
        <v>22</v>
      </c>
      <c r="B108" s="11">
        <f t="shared" si="36"/>
        <v>0</v>
      </c>
      <c r="C108" s="13">
        <f t="shared" si="37"/>
        <v>13.92981295200822</v>
      </c>
      <c r="D108" s="13">
        <f t="shared" si="38"/>
        <v>11</v>
      </c>
      <c r="E108" s="13">
        <f t="shared" si="39"/>
        <v>45.57536137509517</v>
      </c>
    </row>
    <row r="109" spans="1:5" x14ac:dyDescent="0.25">
      <c r="A109" s="11">
        <v>23</v>
      </c>
      <c r="B109" s="11">
        <f t="shared" si="36"/>
        <v>0</v>
      </c>
      <c r="C109" s="13">
        <f t="shared" si="37"/>
        <v>14.626303599608631</v>
      </c>
      <c r="D109" s="13">
        <f t="shared" si="38"/>
        <v>11</v>
      </c>
      <c r="E109" s="13">
        <f t="shared" si="39"/>
        <v>47.398375830098978</v>
      </c>
    </row>
    <row r="110" spans="1:5" x14ac:dyDescent="0.25">
      <c r="A110" s="11">
        <v>24</v>
      </c>
      <c r="B110" s="11">
        <f t="shared" si="36"/>
        <v>0</v>
      </c>
      <c r="C110" s="13">
        <f t="shared" si="37"/>
        <v>15.357618779589064</v>
      </c>
      <c r="D110" s="13">
        <f t="shared" si="38"/>
        <v>11</v>
      </c>
      <c r="E110" s="13">
        <f t="shared" si="39"/>
        <v>49.29431086330294</v>
      </c>
    </row>
    <row r="111" spans="1:5" x14ac:dyDescent="0.25">
      <c r="A111" s="11">
        <v>25</v>
      </c>
      <c r="B111" s="11">
        <f t="shared" si="36"/>
        <v>0</v>
      </c>
      <c r="C111" s="13">
        <f t="shared" si="37"/>
        <v>16.125499718568516</v>
      </c>
      <c r="D111" s="13">
        <f t="shared" si="38"/>
        <v>11</v>
      </c>
      <c r="E111" s="13">
        <f t="shared" si="39"/>
        <v>51.26608329783506</v>
      </c>
    </row>
    <row r="112" spans="1:5" x14ac:dyDescent="0.25">
      <c r="A112" s="11">
        <v>26</v>
      </c>
      <c r="B112" s="11">
        <f t="shared" si="36"/>
        <v>0</v>
      </c>
      <c r="C112" s="13">
        <f t="shared" si="37"/>
        <v>16.931774704496942</v>
      </c>
      <c r="D112" s="13">
        <f t="shared" si="38"/>
        <v>11</v>
      </c>
      <c r="E112" s="13">
        <f t="shared" si="39"/>
        <v>53.316726629748466</v>
      </c>
    </row>
    <row r="113" spans="1:5" x14ac:dyDescent="0.25">
      <c r="A113" s="11">
        <v>27</v>
      </c>
      <c r="B113" s="11">
        <f t="shared" si="36"/>
        <v>0</v>
      </c>
      <c r="C113" s="13">
        <f t="shared" si="37"/>
        <v>17.77836343972179</v>
      </c>
      <c r="D113" s="13">
        <f t="shared" si="38"/>
        <v>11</v>
      </c>
      <c r="E113" s="13">
        <f t="shared" si="39"/>
        <v>55.44939569493841</v>
      </c>
    </row>
    <row r="114" spans="1:5" x14ac:dyDescent="0.25">
      <c r="A114" s="11">
        <v>28</v>
      </c>
      <c r="B114" s="11">
        <f t="shared" si="36"/>
        <v>0</v>
      </c>
      <c r="C114" s="13">
        <f t="shared" si="37"/>
        <v>18.667281611707882</v>
      </c>
      <c r="D114" s="13">
        <f t="shared" si="38"/>
        <v>11</v>
      </c>
      <c r="E114" s="13">
        <f t="shared" si="39"/>
        <v>57.667371522735948</v>
      </c>
    </row>
    <row r="115" spans="1:5" x14ac:dyDescent="0.25">
      <c r="A115" s="11">
        <v>29</v>
      </c>
      <c r="B115" s="11">
        <f t="shared" si="36"/>
        <v>0</v>
      </c>
      <c r="C115" s="13">
        <f t="shared" si="37"/>
        <v>19.600645692293277</v>
      </c>
      <c r="D115" s="13">
        <f t="shared" si="38"/>
        <v>11</v>
      </c>
      <c r="E115" s="13">
        <f t="shared" si="39"/>
        <v>59.974066383645386</v>
      </c>
    </row>
    <row r="116" spans="1:5" x14ac:dyDescent="0.25">
      <c r="A116" s="11">
        <v>30</v>
      </c>
      <c r="B116" s="11">
        <f t="shared" si="36"/>
        <v>0</v>
      </c>
      <c r="C116" s="13">
        <f t="shared" si="37"/>
        <v>20.580677976907943</v>
      </c>
      <c r="D116" s="13">
        <f t="shared" si="38"/>
        <v>11</v>
      </c>
      <c r="E116" s="13">
        <f t="shared" si="39"/>
        <v>62.373029038991206</v>
      </c>
    </row>
    <row r="117" spans="1:5" x14ac:dyDescent="0.25">
      <c r="A117" s="11" t="s">
        <v>35</v>
      </c>
      <c r="B117" s="11"/>
      <c r="C117" s="11"/>
      <c r="D117" s="11"/>
      <c r="E117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631e5e-eac4-44e2-b25a-a7ad51e3e3f2">
      <Terms xmlns="http://schemas.microsoft.com/office/infopath/2007/PartnerControls"/>
    </lcf76f155ced4ddcb4097134ff3c332f>
    <TaxCatchAll xmlns="9b070905-f13e-49a1-bfa5-295e1c59f7f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09112D497BE347B1DCE06176305D8F" ma:contentTypeVersion="10" ma:contentTypeDescription="Skapa ett nytt dokument." ma:contentTypeScope="" ma:versionID="f82ffad25e980d50b10e57535e5207b0">
  <xsd:schema xmlns:xsd="http://www.w3.org/2001/XMLSchema" xmlns:xs="http://www.w3.org/2001/XMLSchema" xmlns:p="http://schemas.microsoft.com/office/2006/metadata/properties" xmlns:ns2="3f631e5e-eac4-44e2-b25a-a7ad51e3e3f2" xmlns:ns3="9b070905-f13e-49a1-bfa5-295e1c59f7f6" targetNamespace="http://schemas.microsoft.com/office/2006/metadata/properties" ma:root="true" ma:fieldsID="42f6f9285f9fad5f21155b6de58542f4" ns2:_="" ns3:_="">
    <xsd:import namespace="3f631e5e-eac4-44e2-b25a-a7ad51e3e3f2"/>
    <xsd:import namespace="9b070905-f13e-49a1-bfa5-295e1c59f7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31e5e-eac4-44e2-b25a-a7ad51e3e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markeringar" ma:readOnly="false" ma:fieldId="{5cf76f15-5ced-4ddc-b409-7134ff3c332f}" ma:taxonomyMulti="true" ma:sspId="5a87fc28-1aea-4117-b6d2-e5624f6016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070905-f13e-49a1-bfa5-295e1c59f7f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738c98f-a537-4eb5-8bea-577204a414fa}" ma:internalName="TaxCatchAll" ma:showField="CatchAllData" ma:web="9b070905-f13e-49a1-bfa5-295e1c59f7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E91F3-8764-4225-9819-D91A485225A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3f631e5e-eac4-44e2-b25a-a7ad51e3e3f2"/>
    <ds:schemaRef ds:uri="http://www.w3.org/XML/1998/namespace"/>
    <ds:schemaRef ds:uri="9b070905-f13e-49a1-bfa5-295e1c59f7f6"/>
  </ds:schemaRefs>
</ds:datastoreItem>
</file>

<file path=customXml/itemProps2.xml><?xml version="1.0" encoding="utf-8"?>
<ds:datastoreItem xmlns:ds="http://schemas.openxmlformats.org/officeDocument/2006/customXml" ds:itemID="{6D1F33BB-EADA-45CE-8FD2-28B4427D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31e5e-eac4-44e2-b25a-a7ad51e3e3f2"/>
    <ds:schemaRef ds:uri="9b070905-f13e-49a1-bfa5-295e1c59f7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7314FB-17B5-4F78-9644-409F05AC8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&amp; DataToOptim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Stig-Johan Wiklund</dc:creator>
  <cp:keywords/>
  <dc:description/>
  <cp:lastModifiedBy>Stig-Johan Wiklund</cp:lastModifiedBy>
  <cp:revision/>
  <dcterms:created xsi:type="dcterms:W3CDTF">2022-01-19T09:21:01Z</dcterms:created>
  <dcterms:modified xsi:type="dcterms:W3CDTF">2023-04-17T13:40:45Z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0x0101006B09112D497BE347B1DCE06176305D8F</vt:lpwstr>
  </property>
  <property fmtid="{D5CDD505-2E9C-101B-9397-08002B2CF9AE}" pid="3" name="MediaServiceImageTags">
    <vt:lpwstr/>
  </property>
</Properties>
</file>