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lma shaik\Documents\"/>
    </mc:Choice>
  </mc:AlternateContent>
  <xr:revisionPtr revIDLastSave="0" documentId="13_ncr:1_{2BA483D8-ADB9-4669-919B-C0BD2EBFCB90}" xr6:coauthVersionLast="47" xr6:coauthVersionMax="47" xr10:uidLastSave="{00000000-0000-0000-0000-000000000000}"/>
  <workbookProtection workbookAlgorithmName="SHA-512" workbookHashValue="Vwad7o/K8eoRn46UXP/q8GqtKmBdecRdDzBKERwO8BhTCm9nwEMCPD9s8lBpQP/8R/AqDaMCegpyZB+1x9XSSg==" workbookSaltValue="MxGn9SarbMoJUuIzK36lnQ==" workbookSpinCount="100000" lockStructure="1"/>
  <bookViews>
    <workbookView xWindow="-110" yWindow="-110" windowWidth="19420" windowHeight="10420" tabRatio="684" firstSheet="10" activeTab="10" xr2:uid="{2FEA40E2-8C55-43CA-B275-5C276C4914F4}"/>
  </bookViews>
  <sheets>
    <sheet name="Day-01" sheetId="1" r:id="rId1"/>
    <sheet name="Day-02" sheetId="2" r:id="rId2"/>
    <sheet name="Day-03" sheetId="3" r:id="rId3"/>
    <sheet name="Day_04" sheetId="4" r:id="rId4"/>
    <sheet name="Day-05" sheetId="6" r:id="rId5"/>
    <sheet name=",07" sheetId="7" r:id="rId6"/>
    <sheet name="Day-08" sheetId="8" r:id="rId7"/>
    <sheet name="Day-09" sheetId="9" r:id="rId8"/>
    <sheet name="Day-10" sheetId="10" r:id="rId9"/>
    <sheet name="Day-11" sheetId="13" r:id="rId10"/>
    <sheet name="Day-12" sheetId="14" r:id="rId11"/>
    <sheet name="DAY-13" sheetId="15" r:id="rId12"/>
    <sheet name="Day-14" sheetId="22" r:id="rId13"/>
    <sheet name="Sheet6" sheetId="23" r:id="rId14"/>
  </sheets>
  <definedNames>
    <definedName name="_xlnm.Print_Area" localSheetId="13">Sheet6!$A$2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22" l="1"/>
  <c r="J29" i="22"/>
  <c r="M29" i="22" s="1"/>
  <c r="I29" i="22"/>
  <c r="K29" i="22" s="1"/>
  <c r="L28" i="22"/>
  <c r="J28" i="22"/>
  <c r="M28" i="22" s="1"/>
  <c r="I28" i="22"/>
  <c r="K28" i="22" s="1"/>
  <c r="L27" i="22"/>
  <c r="J27" i="22"/>
  <c r="M27" i="22" s="1"/>
  <c r="I27" i="22"/>
  <c r="K27" i="22" s="1"/>
  <c r="L26" i="22"/>
  <c r="J26" i="22"/>
  <c r="M26" i="22" s="1"/>
  <c r="I26" i="22"/>
  <c r="K26" i="22" s="1"/>
  <c r="L25" i="22"/>
  <c r="K25" i="22"/>
  <c r="J25" i="22"/>
  <c r="M25" i="22" s="1"/>
  <c r="I25" i="22"/>
  <c r="L24" i="22"/>
  <c r="J24" i="22"/>
  <c r="M24" i="22" s="1"/>
  <c r="I24" i="22"/>
  <c r="K24" i="22" s="1"/>
  <c r="L23" i="22"/>
  <c r="J23" i="22"/>
  <c r="M23" i="22" s="1"/>
  <c r="I23" i="22"/>
  <c r="K23" i="22" s="1"/>
  <c r="L22" i="22"/>
  <c r="J22" i="22"/>
  <c r="M22" i="22" s="1"/>
  <c r="I22" i="22"/>
  <c r="K22" i="22" s="1"/>
  <c r="L21" i="22"/>
  <c r="J21" i="22"/>
  <c r="M21" i="22" s="1"/>
  <c r="I21" i="22"/>
  <c r="K21" i="22" s="1"/>
  <c r="L20" i="22"/>
  <c r="K20" i="22"/>
  <c r="J20" i="22"/>
  <c r="M20" i="22" s="1"/>
  <c r="I20" i="22"/>
  <c r="L13" i="22"/>
  <c r="J13" i="22"/>
  <c r="M13" i="22" s="1"/>
  <c r="I13" i="22"/>
  <c r="L12" i="22"/>
  <c r="J12" i="22"/>
  <c r="M12" i="22" s="1"/>
  <c r="I12" i="22"/>
  <c r="L11" i="22"/>
  <c r="J11" i="22"/>
  <c r="M11" i="22" s="1"/>
  <c r="I11" i="22"/>
  <c r="L10" i="22"/>
  <c r="J10" i="22"/>
  <c r="M10" i="22" s="1"/>
  <c r="I10" i="22"/>
  <c r="L9" i="22"/>
  <c r="J9" i="22"/>
  <c r="M9" i="22" s="1"/>
  <c r="I9" i="22"/>
  <c r="L8" i="22"/>
  <c r="J8" i="22"/>
  <c r="M8" i="22" s="1"/>
  <c r="I8" i="22"/>
  <c r="L7" i="22"/>
  <c r="J7" i="22"/>
  <c r="M7" i="22" s="1"/>
  <c r="I7" i="22"/>
  <c r="L6" i="22"/>
  <c r="J6" i="22"/>
  <c r="M6" i="22" s="1"/>
  <c r="I6" i="22"/>
  <c r="L5" i="22"/>
  <c r="J5" i="22"/>
  <c r="M5" i="22" s="1"/>
  <c r="I5" i="22"/>
  <c r="L4" i="22"/>
  <c r="J4" i="22"/>
  <c r="M4" i="22" s="1"/>
  <c r="I4" i="22"/>
  <c r="K4" i="22" s="1"/>
  <c r="M13" i="15"/>
  <c r="K13" i="15"/>
  <c r="N13" i="15" s="1"/>
  <c r="J13" i="15"/>
  <c r="L13" i="15" s="1"/>
  <c r="N12" i="15"/>
  <c r="M12" i="15"/>
  <c r="K12" i="15"/>
  <c r="J12" i="15"/>
  <c r="L12" i="15" s="1"/>
  <c r="M11" i="15"/>
  <c r="K11" i="15"/>
  <c r="N11" i="15" s="1"/>
  <c r="J11" i="15"/>
  <c r="L11" i="15" s="1"/>
  <c r="M10" i="15"/>
  <c r="K10" i="15"/>
  <c r="N10" i="15" s="1"/>
  <c r="J10" i="15"/>
  <c r="L10" i="15" s="1"/>
  <c r="M9" i="15"/>
  <c r="K9" i="15"/>
  <c r="N9" i="15" s="1"/>
  <c r="J9" i="15"/>
  <c r="L9" i="15" s="1"/>
  <c r="M8" i="15"/>
  <c r="K8" i="15"/>
  <c r="N8" i="15" s="1"/>
  <c r="J8" i="15"/>
  <c r="L8" i="15" s="1"/>
  <c r="M7" i="15"/>
  <c r="K7" i="15"/>
  <c r="N7" i="15" s="1"/>
  <c r="J7" i="15"/>
  <c r="L7" i="15" s="1"/>
  <c r="M6" i="15"/>
  <c r="K6" i="15"/>
  <c r="N6" i="15" s="1"/>
  <c r="J6" i="15"/>
  <c r="L6" i="15" s="1"/>
  <c r="N5" i="15"/>
  <c r="M5" i="15"/>
  <c r="K5" i="15"/>
  <c r="J5" i="15"/>
  <c r="L5" i="15" s="1"/>
  <c r="N4" i="15"/>
  <c r="M4" i="15"/>
  <c r="K4" i="15"/>
  <c r="J4" i="15"/>
  <c r="L4" i="15" s="1"/>
  <c r="L12" i="14"/>
  <c r="J12" i="14"/>
  <c r="M12" i="14" s="1"/>
  <c r="I12" i="14"/>
  <c r="K12" i="14" s="1"/>
  <c r="L11" i="14"/>
  <c r="J11" i="14"/>
  <c r="M11" i="14" s="1"/>
  <c r="I11" i="14"/>
  <c r="K11" i="14" s="1"/>
  <c r="L10" i="14"/>
  <c r="J10" i="14"/>
  <c r="M10" i="14" s="1"/>
  <c r="I10" i="14"/>
  <c r="K10" i="14" s="1"/>
  <c r="L9" i="14"/>
  <c r="J9" i="14"/>
  <c r="M9" i="14" s="1"/>
  <c r="I9" i="14"/>
  <c r="K9" i="14" s="1"/>
  <c r="L8" i="14"/>
  <c r="J8" i="14"/>
  <c r="M8" i="14" s="1"/>
  <c r="I8" i="14"/>
  <c r="K8" i="14" s="1"/>
  <c r="L7" i="14"/>
  <c r="J7" i="14"/>
  <c r="M7" i="14" s="1"/>
  <c r="I7" i="14"/>
  <c r="K7" i="14" s="1"/>
  <c r="L6" i="14"/>
  <c r="K6" i="14"/>
  <c r="J6" i="14"/>
  <c r="M6" i="14" s="1"/>
  <c r="I6" i="14"/>
  <c r="L5" i="14"/>
  <c r="J5" i="14"/>
  <c r="M5" i="14" s="1"/>
  <c r="I5" i="14"/>
  <c r="K5" i="14" s="1"/>
  <c r="L4" i="14"/>
  <c r="J4" i="14"/>
  <c r="M4" i="14" s="1"/>
  <c r="I4" i="14"/>
  <c r="K4" i="14" s="1"/>
  <c r="L3" i="14"/>
  <c r="J3" i="14"/>
  <c r="M3" i="14" s="1"/>
  <c r="I3" i="14"/>
  <c r="K3" i="14" s="1"/>
  <c r="I11" i="13"/>
  <c r="K11" i="13" s="1"/>
  <c r="J3" i="13"/>
  <c r="J4" i="13"/>
  <c r="M4" i="13" s="1"/>
  <c r="J5" i="13"/>
  <c r="J6" i="13"/>
  <c r="M6" i="13" s="1"/>
  <c r="J7" i="13"/>
  <c r="J8" i="13"/>
  <c r="M8" i="13" s="1"/>
  <c r="J9" i="13"/>
  <c r="M9" i="13" s="1"/>
  <c r="J10" i="13"/>
  <c r="M10" i="13" s="1"/>
  <c r="J11" i="13"/>
  <c r="M11" i="13" s="1"/>
  <c r="J2" i="13"/>
  <c r="M2" i="13" s="1"/>
  <c r="M5" i="13"/>
  <c r="I3" i="13"/>
  <c r="K3" i="13" s="1"/>
  <c r="I4" i="13"/>
  <c r="K4" i="13" s="1"/>
  <c r="I5" i="13"/>
  <c r="K5" i="13" s="1"/>
  <c r="I6" i="13"/>
  <c r="K6" i="13" s="1"/>
  <c r="I7" i="13"/>
  <c r="K7" i="13" s="1"/>
  <c r="I8" i="13"/>
  <c r="K8" i="13" s="1"/>
  <c r="I9" i="13"/>
  <c r="K9" i="13" s="1"/>
  <c r="I10" i="13"/>
  <c r="K10" i="13" s="1"/>
  <c r="I2" i="13"/>
  <c r="K2" i="13" s="1"/>
  <c r="L11" i="13"/>
  <c r="L10" i="13"/>
  <c r="L9" i="13"/>
  <c r="L8" i="13"/>
  <c r="L7" i="13"/>
  <c r="M7" i="13"/>
  <c r="L6" i="13"/>
  <c r="L5" i="13"/>
  <c r="L4" i="13"/>
  <c r="M3" i="13"/>
  <c r="L3" i="13"/>
  <c r="L2" i="13"/>
  <c r="M4" i="10"/>
  <c r="L4" i="10"/>
  <c r="L5" i="10"/>
  <c r="L6" i="10"/>
  <c r="L7" i="10"/>
  <c r="L8" i="10"/>
  <c r="L9" i="10"/>
  <c r="L10" i="10"/>
  <c r="L11" i="10"/>
  <c r="L12" i="10"/>
  <c r="K7" i="10"/>
  <c r="K11" i="10"/>
  <c r="J4" i="10"/>
  <c r="J5" i="10"/>
  <c r="M5" i="10" s="1"/>
  <c r="J6" i="10"/>
  <c r="M6" i="10" s="1"/>
  <c r="J7" i="10"/>
  <c r="M7" i="10" s="1"/>
  <c r="J8" i="10"/>
  <c r="M8" i="10" s="1"/>
  <c r="J9" i="10"/>
  <c r="M9" i="10" s="1"/>
  <c r="J10" i="10"/>
  <c r="M10" i="10" s="1"/>
  <c r="J11" i="10"/>
  <c r="M11" i="10" s="1"/>
  <c r="J12" i="10"/>
  <c r="M12" i="10" s="1"/>
  <c r="I4" i="10"/>
  <c r="K4" i="10" s="1"/>
  <c r="I5" i="10"/>
  <c r="K5" i="10" s="1"/>
  <c r="I6" i="10"/>
  <c r="K6" i="10" s="1"/>
  <c r="I7" i="10"/>
  <c r="I8" i="10"/>
  <c r="K8" i="10" s="1"/>
  <c r="I9" i="10"/>
  <c r="K9" i="10" s="1"/>
  <c r="I10" i="10"/>
  <c r="K10" i="10" s="1"/>
  <c r="I11" i="10"/>
  <c r="I12" i="10"/>
  <c r="K12" i="10" s="1"/>
  <c r="K3" i="10"/>
  <c r="L3" i="10"/>
  <c r="J3" i="10"/>
  <c r="M3" i="10" s="1"/>
  <c r="I3" i="10"/>
  <c r="F111" i="8"/>
  <c r="F112" i="8"/>
  <c r="F110" i="8"/>
  <c r="C111" i="8"/>
  <c r="C112" i="8"/>
  <c r="C110" i="8"/>
  <c r="E102" i="8"/>
  <c r="E103" i="8"/>
  <c r="E104" i="8"/>
  <c r="E101" i="8"/>
  <c r="D102" i="8"/>
  <c r="D103" i="8"/>
  <c r="D104" i="8"/>
  <c r="D101" i="8"/>
  <c r="C93" i="8"/>
  <c r="C94" i="8"/>
  <c r="B93" i="8"/>
  <c r="B94" i="8"/>
  <c r="B92" i="8"/>
  <c r="C92" i="8"/>
  <c r="C82" i="8"/>
  <c r="D82" i="8" s="1"/>
  <c r="C83" i="8"/>
  <c r="D83" i="8" s="1"/>
  <c r="C84" i="8"/>
  <c r="D84" i="8" s="1"/>
  <c r="C85" i="8"/>
  <c r="D85" i="8" s="1"/>
  <c r="C81" i="8"/>
  <c r="D81" i="8" s="1"/>
  <c r="B72" i="8"/>
  <c r="C72" i="8" s="1"/>
  <c r="B73" i="8"/>
  <c r="C73" i="8" s="1"/>
  <c r="B74" i="8"/>
  <c r="C74" i="8" s="1"/>
  <c r="B71" i="8"/>
  <c r="C71" i="8" s="1"/>
  <c r="F62" i="8"/>
  <c r="G62" i="8" s="1"/>
  <c r="H62" i="8" s="1"/>
  <c r="F63" i="8"/>
  <c r="G63" i="8" s="1"/>
  <c r="H63" i="8" s="1"/>
  <c r="F64" i="8"/>
  <c r="G64" i="8" s="1"/>
  <c r="H64" i="8" s="1"/>
  <c r="F61" i="8"/>
  <c r="G61" i="8" s="1"/>
  <c r="H61" i="8" s="1"/>
  <c r="J51" i="8"/>
  <c r="J52" i="8"/>
  <c r="J53" i="8"/>
  <c r="J50" i="8"/>
  <c r="I53" i="8"/>
  <c r="G51" i="8"/>
  <c r="I51" i="8" s="1"/>
  <c r="G52" i="8"/>
  <c r="I52" i="8" s="1"/>
  <c r="G53" i="8"/>
  <c r="G50" i="8"/>
  <c r="I50" i="8" s="1"/>
  <c r="E51" i="8"/>
  <c r="E52" i="8"/>
  <c r="E53" i="8"/>
  <c r="K53" i="8" s="1"/>
  <c r="L53" i="8" s="1"/>
  <c r="E50" i="8"/>
  <c r="D51" i="8"/>
  <c r="D52" i="8"/>
  <c r="D53" i="8"/>
  <c r="D50" i="8"/>
  <c r="H36" i="8"/>
  <c r="I36" i="8" s="1"/>
  <c r="J36" i="8" s="1"/>
  <c r="G36" i="8"/>
  <c r="G35" i="8"/>
  <c r="H35" i="8" s="1"/>
  <c r="H26" i="8"/>
  <c r="G23" i="8"/>
  <c r="H23" i="8" s="1"/>
  <c r="G24" i="8"/>
  <c r="H24" i="8" s="1"/>
  <c r="G25" i="8"/>
  <c r="H25" i="8" s="1"/>
  <c r="G26" i="8"/>
  <c r="G22" i="8"/>
  <c r="H22" i="8" s="1"/>
  <c r="H11" i="8"/>
  <c r="G10" i="8"/>
  <c r="H10" i="8" s="1"/>
  <c r="G11" i="8"/>
  <c r="G12" i="8"/>
  <c r="H12" i="8" s="1"/>
  <c r="G13" i="8"/>
  <c r="H13" i="8" s="1"/>
  <c r="G9" i="8"/>
  <c r="H9" i="8" s="1"/>
  <c r="AA27" i="7"/>
  <c r="AA28" i="7"/>
  <c r="AA26" i="7"/>
  <c r="AA25" i="7"/>
  <c r="AA24" i="7"/>
  <c r="X27" i="7"/>
  <c r="X26" i="7"/>
  <c r="X24" i="7"/>
  <c r="U38" i="7"/>
  <c r="U37" i="7"/>
  <c r="U35" i="7"/>
  <c r="U33" i="7"/>
  <c r="U28" i="7"/>
  <c r="U31" i="7"/>
  <c r="U39" i="7" s="1"/>
  <c r="U30" i="7"/>
  <c r="U29" i="7"/>
  <c r="U34" i="7" s="1"/>
  <c r="U27" i="7"/>
  <c r="U26" i="7"/>
  <c r="U25" i="7"/>
  <c r="U32" i="7" s="1"/>
  <c r="U24" i="7"/>
  <c r="R24" i="7"/>
  <c r="J6" i="7"/>
  <c r="J7" i="7"/>
  <c r="J8" i="7"/>
  <c r="J9" i="7"/>
  <c r="J5" i="7"/>
  <c r="B43" i="7"/>
  <c r="B42" i="7"/>
  <c r="B41" i="7"/>
  <c r="B40" i="7"/>
  <c r="B39" i="7"/>
  <c r="B38" i="7"/>
  <c r="B37" i="7"/>
  <c r="B36" i="7"/>
  <c r="B35" i="7"/>
  <c r="B34" i="7"/>
  <c r="B33" i="7"/>
  <c r="B32" i="7"/>
  <c r="O27" i="7"/>
  <c r="O26" i="7"/>
  <c r="O25" i="7"/>
  <c r="O24" i="7"/>
  <c r="R27" i="7"/>
  <c r="R26" i="7"/>
  <c r="R25" i="7"/>
  <c r="K30" i="7"/>
  <c r="K29" i="7"/>
  <c r="K28" i="7"/>
  <c r="K27" i="7"/>
  <c r="K26" i="7"/>
  <c r="K24" i="7"/>
  <c r="K25" i="7"/>
  <c r="B31" i="7"/>
  <c r="B30" i="7"/>
  <c r="B29" i="7"/>
  <c r="B28" i="7"/>
  <c r="B27" i="7"/>
  <c r="B26" i="7"/>
  <c r="B25" i="7"/>
  <c r="B24" i="7"/>
  <c r="I6" i="7"/>
  <c r="I7" i="7"/>
  <c r="I8" i="7"/>
  <c r="I9" i="7"/>
  <c r="I5" i="7"/>
  <c r="I14" i="7"/>
  <c r="I15" i="7"/>
  <c r="I16" i="7"/>
  <c r="I17" i="7"/>
  <c r="I18" i="7"/>
  <c r="G18" i="6"/>
  <c r="G19" i="6"/>
  <c r="G20" i="6"/>
  <c r="G25" i="6"/>
  <c r="G26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C18" i="6"/>
  <c r="C19" i="6"/>
  <c r="C20" i="6"/>
  <c r="C21" i="6"/>
  <c r="G21" i="6" s="1"/>
  <c r="C22" i="6"/>
  <c r="G22" i="6" s="1"/>
  <c r="C23" i="6"/>
  <c r="G23" i="6" s="1"/>
  <c r="C24" i="6"/>
  <c r="G24" i="6" s="1"/>
  <c r="C25" i="6"/>
  <c r="C26" i="6"/>
  <c r="C27" i="6"/>
  <c r="G27" i="6" s="1"/>
  <c r="C28" i="6"/>
  <c r="G28" i="6" s="1"/>
  <c r="C29" i="6"/>
  <c r="G29" i="6" s="1"/>
  <c r="C30" i="6"/>
  <c r="G30" i="6" s="1"/>
  <c r="G17" i="6"/>
  <c r="F17" i="6"/>
  <c r="E17" i="6"/>
  <c r="D17" i="6"/>
  <c r="C17" i="6"/>
  <c r="F5" i="6"/>
  <c r="F6" i="6"/>
  <c r="F7" i="6"/>
  <c r="F8" i="6"/>
  <c r="F9" i="6"/>
  <c r="F10" i="6"/>
  <c r="F11" i="6"/>
  <c r="F12" i="6"/>
  <c r="F4" i="6"/>
  <c r="E5" i="6"/>
  <c r="E6" i="6"/>
  <c r="E7" i="6"/>
  <c r="E8" i="6"/>
  <c r="E9" i="6"/>
  <c r="E10" i="6"/>
  <c r="E11" i="6"/>
  <c r="E12" i="6"/>
  <c r="D5" i="6"/>
  <c r="D6" i="6"/>
  <c r="D7" i="6"/>
  <c r="D8" i="6"/>
  <c r="D9" i="6"/>
  <c r="D10" i="6"/>
  <c r="D11" i="6"/>
  <c r="D12" i="6"/>
  <c r="E4" i="6"/>
  <c r="D4" i="6"/>
  <c r="C5" i="6"/>
  <c r="C6" i="6"/>
  <c r="C7" i="6"/>
  <c r="C8" i="6"/>
  <c r="C9" i="6"/>
  <c r="C10" i="6"/>
  <c r="C11" i="6"/>
  <c r="C12" i="6"/>
  <c r="C4" i="6"/>
  <c r="J41" i="3"/>
  <c r="J42" i="3"/>
  <c r="J43" i="3"/>
  <c r="J40" i="3"/>
  <c r="E31" i="3"/>
  <c r="E32" i="3"/>
  <c r="E33" i="3"/>
  <c r="E34" i="3"/>
  <c r="E30" i="3"/>
  <c r="D31" i="3"/>
  <c r="D32" i="3"/>
  <c r="D33" i="3"/>
  <c r="D34" i="3"/>
  <c r="D30" i="3"/>
  <c r="K50" i="8" l="1"/>
  <c r="L50" i="8" s="1"/>
  <c r="K52" i="8"/>
  <c r="L52" i="8" s="1"/>
  <c r="K51" i="8"/>
  <c r="L51" i="8" s="1"/>
  <c r="X25" i="7"/>
  <c r="I35" i="8"/>
  <c r="J35" i="8" s="1"/>
  <c r="U3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Salma Shaik</author>
  </authors>
  <commentList>
    <comment ref="B4" authorId="0" shapeId="0" xr:uid="{8013F06E-20A9-4025-BF21-7376B1275894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KONNANA RAJESH
ROLL NO 134
</t>
        </r>
      </text>
    </comment>
    <comment ref="K4" authorId="0" shapeId="0" xr:uid="{79C92568-304C-42D6-9501-7BF64DF30C76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210 PASS MARKS
….
</t>
        </r>
      </text>
    </comment>
    <comment ref="K5" authorId="0" shapeId="0" xr:uid="{8F6E4626-B065-418B-BDED-BD372CEA5AA9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210 PASS MARKS
….
</t>
        </r>
      </text>
    </comment>
    <comment ref="K6" authorId="0" shapeId="0" xr:uid="{5A37D384-5BF0-4CD6-9431-FB3E138A9402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210 PASS MARKS
….
</t>
        </r>
      </text>
    </comment>
    <comment ref="K7" authorId="0" shapeId="0" xr:uid="{94A59627-1167-4E79-B30F-9B8B7A0E4BD8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210 PASS MARKS
….
</t>
        </r>
      </text>
    </comment>
    <comment ref="K8" authorId="0" shapeId="0" xr:uid="{9DA1CDF7-B32D-4339-A650-2C1B17FB2C2E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210 PASS MARKS
….
</t>
        </r>
      </text>
    </comment>
    <comment ref="K9" authorId="0" shapeId="0" xr:uid="{AC7238C6-933E-4A94-B6EF-5A63EDA8F5D8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210 PASS MARKS
….
</t>
        </r>
      </text>
    </comment>
    <comment ref="K10" authorId="0" shapeId="0" xr:uid="{58BF11EE-4AA4-41E6-AE9E-61E6127DBB08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210 PASS MARKS
….
</t>
        </r>
      </text>
    </comment>
    <comment ref="K11" authorId="0" shapeId="0" xr:uid="{C7CC0EE6-D91F-4B03-893D-BA527AC53B74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210 PASS MARKS
….
</t>
        </r>
      </text>
    </comment>
    <comment ref="K12" authorId="0" shapeId="0" xr:uid="{4A9D01F7-46D3-4FF0-B4C3-6242C0DBFAB4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210 PASS MARKS
….
</t>
        </r>
      </text>
    </comment>
    <comment ref="K13" authorId="0" shapeId="0" xr:uid="{8CB1082B-1E79-4BA9-B15A-A90C8D81D7BF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210 PASS MARKS
….
</t>
        </r>
      </text>
    </comment>
  </commentList>
</comments>
</file>

<file path=xl/sharedStrings.xml><?xml version="1.0" encoding="utf-8"?>
<sst xmlns="http://schemas.openxmlformats.org/spreadsheetml/2006/main" count="997" uniqueCount="429">
  <si>
    <t>Introduction:</t>
  </si>
  <si>
    <t>================</t>
  </si>
  <si>
    <t>Excel Basics:</t>
  </si>
  <si>
    <t xml:space="preserve">     |||</t>
  </si>
  <si>
    <t xml:space="preserve">     vvv</t>
  </si>
  <si>
    <t xml:space="preserve">     In Excel Sheets Rows,Columns,Cell are present.</t>
  </si>
  <si>
    <t xml:space="preserve">     Rows---&gt;65536 --&gt;how to active cell shortcut key (ctrl+downarrow to go end of the row and ctrl+up begin cell)</t>
  </si>
  <si>
    <t xml:space="preserve">     Columns---&gt;1048576 --&gt;how to active cells shortcut key (ctrl+right arrow to end of col and ctrl+ leftarrow starting of cell)</t>
  </si>
  <si>
    <t xml:space="preserve">     Cells--&gt;cell address starts with A1(A col and 1st row).</t>
  </si>
  <si>
    <t>Name</t>
  </si>
  <si>
    <t>Salary</t>
  </si>
  <si>
    <t>Tax</t>
  </si>
  <si>
    <t>S.NO</t>
  </si>
  <si>
    <t>SUNDAY</t>
  </si>
  <si>
    <t>MONDAY</t>
  </si>
  <si>
    <t>TUESDAY</t>
  </si>
  <si>
    <t>WEDNESDAY</t>
  </si>
  <si>
    <t>THURSDAY</t>
  </si>
  <si>
    <t>FRIDAY</t>
  </si>
  <si>
    <t>SATURDAY</t>
  </si>
  <si>
    <t>Day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</si>
  <si>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</si>
  <si>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</si>
  <si>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</si>
  <si>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</si>
  <si>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</si>
  <si>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</si>
  <si>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</si>
  <si>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</si>
  <si>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</si>
  <si>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</si>
  <si>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Mahesh</t>
  </si>
  <si>
    <t>Suresh</t>
  </si>
  <si>
    <t>Ramesh Rao</t>
  </si>
  <si>
    <t>Raju babu</t>
  </si>
  <si>
    <t>TOPICS:</t>
  </si>
  <si>
    <t>============</t>
  </si>
  <si>
    <t>1.Entering Data And Editing</t>
  </si>
  <si>
    <t>2.Insert Rows,Columns and cells</t>
  </si>
  <si>
    <t>3.Delete Rows,Columns and cells</t>
  </si>
  <si>
    <t>4.Delete a WorkShee--&gt;HOME BAR--&gt;CELLS--&gt;INSERT WORKSHEET</t>
  </si>
  <si>
    <t>5.Save,Open and New Options</t>
  </si>
  <si>
    <t>6.Data Selection---&gt;SELECT AND DRAG.</t>
  </si>
  <si>
    <t>7.Cut,copy,paste,undo and redo.</t>
  </si>
  <si>
    <t>1.Entering Data And Editing:</t>
  </si>
  <si>
    <t>=================================</t>
  </si>
  <si>
    <t>select and drag the cell (or) enter a number and drag and press ctrl.</t>
  </si>
  <si>
    <t>2.Insert Rows,Columns and cells:</t>
  </si>
  <si>
    <t>INSERT COL--&gt;HOME BAR--&gt;CELLS--&gt;INSERT CEELL--&gt;ENTEIR COL.</t>
  </si>
  <si>
    <t>INSERT ROW--&gt;HOME BAR--&gt;CELLS--&gt;INSERT CEELL--&gt;ENTEIR row.</t>
  </si>
  <si>
    <t>3.Delete Rows,Columns and cells:</t>
  </si>
  <si>
    <t>=====================================</t>
  </si>
  <si>
    <t>DELETE COL--&gt;HOME BAR--&gt;CELLS--&gt;DELETE CEELL--&gt;ENTEIR COL.</t>
  </si>
  <si>
    <t>DELETE ROW--&gt;HOME BAR--&gt;CELLS--&gt;DELETE CEELL--&gt;ENTEIR row.</t>
  </si>
  <si>
    <t>CTRL+N---&gt;TO OPEN BLANK WORKBOOK.</t>
  </si>
  <si>
    <t>CTRL+O--&gt;TO OPEN THE FILE</t>
  </si>
  <si>
    <t>CTRL+S--&gt;TO SAVE.</t>
  </si>
  <si>
    <t xml:space="preserve">F12--&gt;SAVE AS </t>
  </si>
  <si>
    <t>COPY--&gt;CTRL C</t>
  </si>
  <si>
    <t>CUT--&gt;CTRL X</t>
  </si>
  <si>
    <t>PASTE--&gt;CTRL v</t>
  </si>
  <si>
    <t>UNDO --&gt;CTRL Z</t>
  </si>
  <si>
    <t>REDO --&gt;</t>
  </si>
  <si>
    <t>DATA SELECTION:</t>
  </si>
  <si>
    <t xml:space="preserve">COLUMN --&gt;ENTIRE COL WILL SELECT </t>
  </si>
  <si>
    <t>ROW--&gt;ENTIRE ROW WILL SELECT</t>
  </si>
  <si>
    <t>COL&amp;ROW--&gt;SELECT ROW/COL AND PRESS CTRL THEN PARTICULAR ROWS/COL WILL SELECTED.</t>
  </si>
  <si>
    <t>VS</t>
  </si>
  <si>
    <t>Format Painter--&gt;brush symbol</t>
  </si>
  <si>
    <t>Entering Formula</t>
  </si>
  <si>
    <t>Tax Amount</t>
  </si>
  <si>
    <t>Ramesh</t>
  </si>
  <si>
    <t>Rajesh</t>
  </si>
  <si>
    <t>Sunil</t>
  </si>
  <si>
    <t>ABSOULTE</t>
  </si>
  <si>
    <t>CHANGE COLUMN  WIDTH</t>
  </si>
  <si>
    <t>NAME</t>
  </si>
  <si>
    <t>TEL</t>
  </si>
  <si>
    <t>HIN</t>
  </si>
  <si>
    <t>ENG</t>
  </si>
  <si>
    <t>MATH</t>
  </si>
  <si>
    <t>SCI</t>
  </si>
  <si>
    <t>SOC</t>
  </si>
  <si>
    <t>TOTAL</t>
  </si>
  <si>
    <t>XXX</t>
  </si>
  <si>
    <t>YYY</t>
  </si>
  <si>
    <t>ZZZ</t>
  </si>
  <si>
    <t>BBB</t>
  </si>
  <si>
    <t>AAA</t>
  </si>
  <si>
    <t>=========</t>
  </si>
  <si>
    <t>1.Format Painter</t>
  </si>
  <si>
    <t>2.Cell Reference</t>
  </si>
  <si>
    <t>3.Entering Formula</t>
  </si>
  <si>
    <t>4.Change Column Width</t>
  </si>
  <si>
    <t>5.Change Row Height</t>
  </si>
  <si>
    <t>1.Format Painter:</t>
  </si>
  <si>
    <t>==================</t>
  </si>
  <si>
    <t>Home tab---&gt;Clipboard---&gt;Format Painter</t>
  </si>
  <si>
    <t>2.Cell Reference:</t>
  </si>
  <si>
    <t>2 types of Cell Reference</t>
  </si>
  <si>
    <t>1.Realtive Reference:directly calling cell Reference is called as Realtive Reference.</t>
  </si>
  <si>
    <t>ex:A1,B1</t>
  </si>
  <si>
    <t xml:space="preserve">2.Absolute Reference:-&gt;it is represented with $ </t>
  </si>
  <si>
    <t>ex:($A$1).</t>
  </si>
  <si>
    <t xml:space="preserve">Difference b/w them is we can change the Formula in Realtive Reference but </t>
  </si>
  <si>
    <t>in Absolute Reference it is not possible it remains same.</t>
  </si>
  <si>
    <t>3.Entering Formula:</t>
  </si>
  <si>
    <t>======================</t>
  </si>
  <si>
    <t>--&gt;Will Entering a Formula in Excel sheet first we need to start with = symbol.</t>
  </si>
  <si>
    <t>HOME TAB-&gt;CELLS-&gt;FORMAT--&gt;COLUMN/ROW Height/Width.</t>
  </si>
  <si>
    <t>CHANGE ROW HEIGHT</t>
  </si>
  <si>
    <t>FONT OPTIONS</t>
  </si>
  <si>
    <t>BORDER AND SHADING</t>
  </si>
  <si>
    <t>SALARY</t>
  </si>
  <si>
    <t>TAX</t>
  </si>
  <si>
    <t>CCC</t>
  </si>
  <si>
    <t>DDD</t>
  </si>
  <si>
    <t>EEE</t>
  </si>
  <si>
    <t>FFFF</t>
  </si>
  <si>
    <t>ALIGMRNTS</t>
  </si>
  <si>
    <t>CELL ORIENTATION</t>
  </si>
  <si>
    <t>MERGE,WRAP AND CENTER</t>
  </si>
  <si>
    <t xml:space="preserve">WRAP TEXT </t>
  </si>
  <si>
    <t>HI HELLO WELCOME TO MS EXCEL</t>
  </si>
  <si>
    <t>CELL TYPE</t>
  </si>
  <si>
    <t>10-14-2001</t>
  </si>
  <si>
    <t>10-14-2002</t>
  </si>
  <si>
    <t>10-14-2003</t>
  </si>
  <si>
    <t>10-14-2004</t>
  </si>
  <si>
    <t>10-14-2005</t>
  </si>
  <si>
    <t>10-14-2006</t>
  </si>
  <si>
    <t>10-14-2007</t>
  </si>
  <si>
    <t>========</t>
  </si>
  <si>
    <t>---&gt;FORMATING CELLS</t>
  </si>
  <si>
    <t>=====================</t>
  </si>
  <si>
    <t>1.Font Options.</t>
  </si>
  <si>
    <t>2.Borders &amp; Shadings.</t>
  </si>
  <si>
    <t>3.Aligments.</t>
  </si>
  <si>
    <t>4.Cell Orientation.</t>
  </si>
  <si>
    <t>5.Merge and Center,Wrap Text.</t>
  </si>
  <si>
    <t>6.Cell Type.</t>
  </si>
  <si>
    <t>===============</t>
  </si>
  <si>
    <t>HOME--&gt;FONT OPTIONS--&gt;CHANGE FONT AS UR WISH.</t>
  </si>
  <si>
    <t>CTRL+B--&gt;BOLD</t>
  </si>
  <si>
    <t>CTRL+U--&gt;UNDERLINE</t>
  </si>
  <si>
    <t>CTRL+I--&gt;ITALIC</t>
  </si>
  <si>
    <t>=======================</t>
  </si>
  <si>
    <t>FONT STYLE--&gt;BORDERS BOX THERE WE CAN CHANGE OUR BORDER STYLES AND SHADING.</t>
  </si>
  <si>
    <t>=============</t>
  </si>
  <si>
    <t>HOME TAB--&gt;Aligments THERE WE CAN CHNAGE Aligments.</t>
  </si>
  <si>
    <t>4.Cell Orientation:</t>
  </si>
  <si>
    <t>====================</t>
  </si>
  <si>
    <t>HOME TAB---&gt;Aligments--&gt;CELL Orientation---&gt;HERE WE CAN JUST OUR POSTIONS.</t>
  </si>
  <si>
    <t>5.Merge and Center,Wrap Text:</t>
  </si>
  <si>
    <t xml:space="preserve">ALIGMENTS ---&gt;MERGE AND WRAP </t>
  </si>
  <si>
    <t>EXCEL FUNCTIONS</t>
  </si>
  <si>
    <t>A</t>
  </si>
  <si>
    <t>B</t>
  </si>
  <si>
    <t>A+B</t>
  </si>
  <si>
    <t>A-B</t>
  </si>
  <si>
    <t>A*B</t>
  </si>
  <si>
    <t>A/B</t>
  </si>
  <si>
    <t>2AB</t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</si>
  <si>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</si>
  <si>
    <r>
      <t>B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</si>
  <si>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(A+B)</t>
    </r>
    <r>
      <rPr>
        <vertAlign val="superscript"/>
        <sz val="11"/>
        <color theme="1"/>
        <rFont val="Calibri"/>
        <family val="2"/>
        <scheme val="minor"/>
      </rPr>
      <t>2</t>
    </r>
  </si>
  <si>
    <t>EXCEL  FUNCTION MORE EXAMPLES</t>
  </si>
  <si>
    <t xml:space="preserve">HIN </t>
  </si>
  <si>
    <t>K.RAJESH</t>
  </si>
  <si>
    <t>M MAHESH</t>
  </si>
  <si>
    <t>S SURESH</t>
  </si>
  <si>
    <t>D RAMESH</t>
  </si>
  <si>
    <t>V RAGHU</t>
  </si>
  <si>
    <t>CELL RANGE</t>
  </si>
  <si>
    <t>EXCEL FORMULAS TAB--&gt;FOR MORE FUNCTIONS</t>
  </si>
  <si>
    <t>MATHEMATICAL FUNCTIONS</t>
  </si>
  <si>
    <t>SUM</t>
  </si>
  <si>
    <t>PRODUCT</t>
  </si>
  <si>
    <t>ABS</t>
  </si>
  <si>
    <t>SIN</t>
  </si>
  <si>
    <t>COS</t>
  </si>
  <si>
    <t>TAN</t>
  </si>
  <si>
    <t>LOG</t>
  </si>
  <si>
    <t>POWER</t>
  </si>
  <si>
    <t>STATISTICAL FUNCTIONS</t>
  </si>
  <si>
    <t>MIN</t>
  </si>
  <si>
    <t>MAX</t>
  </si>
  <si>
    <t>GEOMEAN</t>
  </si>
  <si>
    <t>HARMAN</t>
  </si>
  <si>
    <t>COUNT</t>
  </si>
  <si>
    <t>COUNTA</t>
  </si>
  <si>
    <t>DATE AND TIME</t>
  </si>
  <si>
    <t>TODAY</t>
  </si>
  <si>
    <t>NOW</t>
  </si>
  <si>
    <t>DATE</t>
  </si>
  <si>
    <t>TIME</t>
  </si>
  <si>
    <t>INFORMATION</t>
  </si>
  <si>
    <t>ISTEXT</t>
  </si>
  <si>
    <t>ISNUMBER</t>
  </si>
  <si>
    <t>AVGERAGE</t>
  </si>
  <si>
    <t>ISLOGICAL</t>
  </si>
  <si>
    <t>ISBLANK</t>
  </si>
  <si>
    <t>SQRT</t>
  </si>
  <si>
    <t>INT</t>
  </si>
  <si>
    <t>CEILING</t>
  </si>
  <si>
    <t>FLOOR</t>
  </si>
  <si>
    <t>EVEN</t>
  </si>
  <si>
    <t>ODD</t>
  </si>
  <si>
    <t>FACT</t>
  </si>
  <si>
    <t>ROMAN</t>
  </si>
  <si>
    <t>RADIANS</t>
  </si>
  <si>
    <t>TRUNC</t>
  </si>
  <si>
    <t>ROUND</t>
  </si>
  <si>
    <t>DEGREES</t>
  </si>
  <si>
    <t>AVERAGE</t>
  </si>
  <si>
    <t>TEXT</t>
  </si>
  <si>
    <t>LOWER</t>
  </si>
  <si>
    <t>UPPER</t>
  </si>
  <si>
    <t>PROPER</t>
  </si>
  <si>
    <t>LEN</t>
  </si>
  <si>
    <t>FIND</t>
  </si>
  <si>
    <t>LEFT</t>
  </si>
  <si>
    <t>RIGHT</t>
  </si>
  <si>
    <t>MID</t>
  </si>
  <si>
    <t>REPLACE</t>
  </si>
  <si>
    <t>REPT</t>
  </si>
  <si>
    <t>EXACT</t>
  </si>
  <si>
    <t>DOLLAR</t>
  </si>
  <si>
    <t>CONCATENATE</t>
  </si>
  <si>
    <t>CHAR</t>
  </si>
  <si>
    <t>CODE</t>
  </si>
  <si>
    <t>SUBSTITUTE</t>
  </si>
  <si>
    <t>LOGICAL FUNCTIONS</t>
  </si>
  <si>
    <t>IF</t>
  </si>
  <si>
    <t>AND</t>
  </si>
  <si>
    <t>OR</t>
  </si>
  <si>
    <t>NOT</t>
  </si>
  <si>
    <t>LOOKUP</t>
  </si>
  <si>
    <t>ROW</t>
  </si>
  <si>
    <t>COLUMN</t>
  </si>
  <si>
    <t>COLUMNS</t>
  </si>
  <si>
    <t>HYPERLINK</t>
  </si>
  <si>
    <t>ROWS</t>
  </si>
  <si>
    <t>EXCEL PRATICES</t>
  </si>
  <si>
    <t>DAYS=WORKINGDAYS</t>
  </si>
  <si>
    <t>HOURS=EXTRA HOURS</t>
  </si>
  <si>
    <t>TOTAL HOURS=DAYS*WORKING HOURS+HOURS</t>
  </si>
  <si>
    <t>NET SALARY=TOTAL HOURS*HOURS/SALARY</t>
  </si>
  <si>
    <t>COMPANY</t>
  </si>
  <si>
    <t>SALARY/HOUR</t>
  </si>
  <si>
    <t>DAYS</t>
  </si>
  <si>
    <t>EXTRA HOURS</t>
  </si>
  <si>
    <t>TOTAL HOURS</t>
  </si>
  <si>
    <t>NET SALARY</t>
  </si>
  <si>
    <t>NARESH</t>
  </si>
  <si>
    <t>HIMA</t>
  </si>
  <si>
    <t>TATA</t>
  </si>
  <si>
    <t>SATYAM</t>
  </si>
  <si>
    <t>RAJESH</t>
  </si>
  <si>
    <t>UMA</t>
  </si>
  <si>
    <t>RAMESH</t>
  </si>
  <si>
    <t>WIPRO</t>
  </si>
  <si>
    <t>TECH MAHINDRA</t>
  </si>
  <si>
    <t>HAXWARE</t>
  </si>
  <si>
    <t>DAYS=EXTRA DAYS</t>
  </si>
  <si>
    <t>MONTHS=NO.OF MONTHS</t>
  </si>
  <si>
    <t>TOTAL DAYS=MONTHS*WORKING DAYS+DAYS</t>
  </si>
  <si>
    <t>COMAPANY</t>
  </si>
  <si>
    <t>DAYS/SLARY</t>
  </si>
  <si>
    <t>MONTHS</t>
  </si>
  <si>
    <t>TOTAL DAYS</t>
  </si>
  <si>
    <t>SURESH</t>
  </si>
  <si>
    <t>GANESH</t>
  </si>
  <si>
    <t>MAHESH</t>
  </si>
  <si>
    <t>TECH MAHENDRA</t>
  </si>
  <si>
    <t>TCS</t>
  </si>
  <si>
    <t>ACCENTURE</t>
  </si>
  <si>
    <t>YEARS=NO.OFYEARS</t>
  </si>
  <si>
    <t>TOTAL MONTHS=YEARS*12+MONTHS</t>
  </si>
  <si>
    <t>BONUS=TOTAL  SALARY*0.05%</t>
  </si>
  <si>
    <t>YREARS</t>
  </si>
  <si>
    <t>TOTAL MONTHS</t>
  </si>
  <si>
    <t>TOTAL SALARY</t>
  </si>
  <si>
    <t>BONUS</t>
  </si>
  <si>
    <t>EXTRA MONTHS</t>
  </si>
  <si>
    <t>NATA</t>
  </si>
  <si>
    <t>BATA</t>
  </si>
  <si>
    <t>ABC</t>
  </si>
  <si>
    <t>XYZ</t>
  </si>
  <si>
    <t>T.A=SALARY*SOME%</t>
  </si>
  <si>
    <t>D.A=SALARY*SOME%</t>
  </si>
  <si>
    <t>DAILY O.T.HOURS=SOME HOURS</t>
  </si>
  <si>
    <t>MONTHLY O.T.=SOME HOURS*30</t>
  </si>
  <si>
    <t>O.T. SALARY PER HOUR=SALARY*SOME%</t>
  </si>
  <si>
    <t>TOTAL  O.T SALARY=MONTHLY O.T.S*O.T.S SALARY PER HOURS</t>
  </si>
  <si>
    <t>P.F=SALARY*0.5%</t>
  </si>
  <si>
    <t>TOTAL SALARY=T.A+D.A+O.T.S</t>
  </si>
  <si>
    <t>NET SALARY=TOTAL SALARY-P.F</t>
  </si>
  <si>
    <t>S.N0</t>
  </si>
  <si>
    <t>DAILY O.T.HOURS</t>
  </si>
  <si>
    <t>MONTHLY O.T</t>
  </si>
  <si>
    <t>AA</t>
  </si>
  <si>
    <t>BB</t>
  </si>
  <si>
    <t>CC</t>
  </si>
  <si>
    <t>DD</t>
  </si>
  <si>
    <t>O.T SALARY PER MONTH</t>
  </si>
  <si>
    <t>TOTAL O.T SALARY</t>
  </si>
  <si>
    <t>T.A 5%</t>
  </si>
  <si>
    <t>D.A 10%</t>
  </si>
  <si>
    <t>P.F</t>
  </si>
  <si>
    <t>TOTAL AMOUNT=QUANTITY*RATE</t>
  </si>
  <si>
    <t>DISCOUNT=PERCENTAGE OF DISCOUNT</t>
  </si>
  <si>
    <t>NET AMOUNT=TOTAL AMOUNT-DISCOUNT AMOUNT</t>
  </si>
  <si>
    <t>ITEM</t>
  </si>
  <si>
    <t>QUANTITY</t>
  </si>
  <si>
    <t>RATE</t>
  </si>
  <si>
    <t>TOATL AMOUNT</t>
  </si>
  <si>
    <t>DISCOUNT</t>
  </si>
  <si>
    <t>NET AMOUNT</t>
  </si>
  <si>
    <t>RAKESH</t>
  </si>
  <si>
    <t>COMPUTER</t>
  </si>
  <si>
    <t>AIR CONDITIONER</t>
  </si>
  <si>
    <t>LAPTOP</t>
  </si>
  <si>
    <t>WASHING MACHINE</t>
  </si>
  <si>
    <t>REMINDER=MOD(YEAR,4)</t>
  </si>
  <si>
    <t>LEAO/NOT LEAP=IF(REMINDER=0,"LEAP","NOT LEAP")</t>
  </si>
  <si>
    <t>YEAR</t>
  </si>
  <si>
    <t>REMINDER</t>
  </si>
  <si>
    <t>LEAP/NOT LEAP</t>
  </si>
  <si>
    <t>REAMINDER=MOD(NUMBER,2)</t>
  </si>
  <si>
    <t>EVEN/ODD=IF(REMINDER=0,"EVEN","ODD")</t>
  </si>
  <si>
    <t>NUMBER</t>
  </si>
  <si>
    <t>EVEN/ODD</t>
  </si>
  <si>
    <t>AREA &amp; PERAMETER OF A CRICLE=3.14*RADIUS</t>
  </si>
  <si>
    <r>
      <t>PARAMETER=2*3.14RADIUS(AREA=PI R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PARAMETER=2PI R)</t>
    </r>
  </si>
  <si>
    <t>RADIUS</t>
  </si>
  <si>
    <t>AREA</t>
  </si>
  <si>
    <t>PERAMETER</t>
  </si>
  <si>
    <t xml:space="preserve">AREA AND PERAMETER OF A RECTANGLE AREA = LENGTH*BREATH </t>
  </si>
  <si>
    <t>PERMATER=2*(LENGTH+BREADTH)</t>
  </si>
  <si>
    <t>LENGTH</t>
  </si>
  <si>
    <t>BREADTH</t>
  </si>
  <si>
    <t>CENTIGARDE</t>
  </si>
  <si>
    <t>FOREIGN HEAT</t>
  </si>
  <si>
    <t>CENTIGRADE</t>
  </si>
  <si>
    <t>CENTIUGRADE FOREIGN HEAT=9/5*(CENTIUGRADE+32)</t>
  </si>
  <si>
    <t>FOREIGN HEAT CENTIGARDE= 5/9*(FOREIGN HEAT)-32</t>
  </si>
  <si>
    <t>INVOICE DATE</t>
  </si>
  <si>
    <t>INVOICE NUMBER</t>
  </si>
  <si>
    <t>CUSTOMER NUMBER</t>
  </si>
  <si>
    <t>INVOICE AMOUNT</t>
  </si>
  <si>
    <t>SO74470</t>
  </si>
  <si>
    <t>SO74471</t>
  </si>
  <si>
    <t>SO74472</t>
  </si>
  <si>
    <t>SO74473</t>
  </si>
  <si>
    <t>SO74474</t>
  </si>
  <si>
    <t>SO74475</t>
  </si>
  <si>
    <t>SO74476</t>
  </si>
  <si>
    <t>SO74477</t>
  </si>
  <si>
    <t>10-4030-013172</t>
  </si>
  <si>
    <t>10-4030-012149</t>
  </si>
  <si>
    <t>10-4030-014228</t>
  </si>
  <si>
    <t>10-4030-017068</t>
  </si>
  <si>
    <t>10-4030-015607</t>
  </si>
  <si>
    <t>10-4030-013624</t>
  </si>
  <si>
    <t>10-4030-019603</t>
  </si>
  <si>
    <t>10-4030-011730</t>
  </si>
  <si>
    <t>MONTH</t>
  </si>
  <si>
    <t>SALES MAN</t>
  </si>
  <si>
    <t>REGION</t>
  </si>
  <si>
    <t>NO.OF CUSTOMERS</t>
  </si>
  <si>
    <t>NET SALES</t>
  </si>
  <si>
    <t>PROFIT/LOSS</t>
  </si>
  <si>
    <t>JOSEPH</t>
  </si>
  <si>
    <t>LAWRENCE</t>
  </si>
  <si>
    <t>NORTH</t>
  </si>
  <si>
    <t>WEST</t>
  </si>
  <si>
    <t>MIDDILE</t>
  </si>
  <si>
    <t>FAST CAR</t>
  </si>
  <si>
    <t>RAPID ZOO</t>
  </si>
  <si>
    <t>SUPER GLUE</t>
  </si>
  <si>
    <t>EXCEL PARTICE DATA ENTRING AND TABLE STYLE APPLYING</t>
  </si>
  <si>
    <t xml:space="preserve"> K RAJESH</t>
  </si>
  <si>
    <t>M UMA</t>
  </si>
  <si>
    <t>R RAMESH</t>
  </si>
  <si>
    <t>TOL P/F</t>
  </si>
  <si>
    <t>S SUMIT</t>
  </si>
  <si>
    <t>SUB P/F</t>
  </si>
  <si>
    <t>GRADE</t>
  </si>
  <si>
    <t>R AMIT</t>
  </si>
  <si>
    <t>S SAVITHA</t>
  </si>
  <si>
    <t>K KAVITHA</t>
  </si>
  <si>
    <t>Y TEJASWINI</t>
  </si>
  <si>
    <t>FILL OPTIONS</t>
  </si>
  <si>
    <t>CLEAR</t>
  </si>
  <si>
    <t>AGE</t>
  </si>
  <si>
    <t>GENDER</t>
  </si>
  <si>
    <t>ADDRESS</t>
  </si>
  <si>
    <t>6FFF</t>
  </si>
  <si>
    <t>M</t>
  </si>
  <si>
    <t>F</t>
  </si>
  <si>
    <t>ONG</t>
  </si>
  <si>
    <t>FIND AND REPLACE</t>
  </si>
  <si>
    <t>SALMA</t>
  </si>
  <si>
    <t>VASU</t>
  </si>
  <si>
    <t>PICTURE</t>
  </si>
  <si>
    <t>CLIPART</t>
  </si>
  <si>
    <t>SHAPES</t>
  </si>
  <si>
    <t>SMART ART</t>
  </si>
  <si>
    <t>TEXT BOX AND WORDART</t>
  </si>
  <si>
    <t>INSERT TABLE</t>
  </si>
  <si>
    <t>SYMBOL</t>
  </si>
  <si>
    <t>..\OneDrive\Documents\BASIC EXCEL TOPICS.xlsx</t>
  </si>
  <si>
    <t>CHARTS</t>
  </si>
  <si>
    <t>INSERT COMMENTS</t>
  </si>
  <si>
    <t>PASS</t>
  </si>
  <si>
    <t>SPELLING AND GRAMMAR</t>
  </si>
  <si>
    <t>PROTECT WORKSHEET OR SHEET</t>
  </si>
  <si>
    <t>WORKBOOK VIWES</t>
  </si>
  <si>
    <t>VIEWS TAB--&gt;SELECT THE WORKBOOK VIEWS</t>
  </si>
  <si>
    <t>SHOW/HIDE</t>
  </si>
  <si>
    <t>VIEW TAB--&gt;SELECT SHOW TAB AND HIDE UR SHEET</t>
  </si>
  <si>
    <t>ZOOM</t>
  </si>
  <si>
    <t>PAGE ZOOM IN AND ZOOM OUT.</t>
  </si>
  <si>
    <t xml:space="preserve">VIEW TAB--&gt;ZOOM TAB </t>
  </si>
  <si>
    <t>FREEZE</t>
  </si>
  <si>
    <t>SPLIT /HIDE</t>
  </si>
  <si>
    <t>PAGE SETUP  AND PRINTING</t>
  </si>
  <si>
    <t>CTRL+K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</si>
</sst>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.00"/>
    <numFmt numFmtId="165" formatCode="_-[$£-809]* #,##0.00_-;\-[$£-809]* #,##0.00_-;_-[$£-809]* &quot;-&quot;??_-;_-@_-"/>
    <numFmt numFmtId="166" formatCode="_ [$₹-4009]\ * #,##0.00_ ;_ [$₹-4009]\ * \-#,##0.00_ ;_ [$₹-4009]\ * &quot;-&quot;??_ ;_ @_ 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Script MT Bold"/>
      <family val="4"/>
    </font>
    <font>
      <b/>
      <i/>
      <u/>
      <sz val="11"/>
      <color theme="1"/>
      <name val="Calibri"/>
      <family val="2"/>
      <scheme val="minor"/>
    </font>
    <font>
      <b/>
      <u/>
      <sz val="14"/>
      <color theme="5" tint="0.39997558519241921"/>
      <name val="Script MT Bold"/>
      <family val="4"/>
    </font>
    <font>
      <sz val="14"/>
      <color theme="5" tint="0.39997558519241921"/>
      <name val="Script MT Bold"/>
      <family val="4"/>
    </font>
    <font>
      <vertAlign val="superscript"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</patternFill>
    </fill>
    <fill>
      <patternFill patternType="solid">
        <fgColor rgb="FFFF33CC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3" fillId="19" borderId="0" applyNumberFormat="0" applyBorder="0" applyAlignment="0" applyProtection="0"/>
  </cellStyleXfs>
  <cellXfs count="65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4" fillId="0" borderId="0" xfId="0" applyFont="1"/>
    <xf numFmtId="0" fontId="4" fillId="6" borderId="0" xfId="0" applyFont="1" applyFill="1"/>
    <xf numFmtId="0" fontId="6" fillId="7" borderId="0" xfId="0" applyFont="1" applyFill="1"/>
    <xf numFmtId="0" fontId="7" fillId="7" borderId="0" xfId="0" applyFont="1" applyFill="1"/>
    <xf numFmtId="9" fontId="7" fillId="7" borderId="0" xfId="0" applyNumberFormat="1" applyFont="1" applyFill="1"/>
    <xf numFmtId="0" fontId="0" fillId="0" borderId="1" xfId="0" applyBorder="1"/>
    <xf numFmtId="0" fontId="0" fillId="4" borderId="0" xfId="0" applyFill="1"/>
    <xf numFmtId="9" fontId="0" fillId="4" borderId="0" xfId="0" applyNumberFormat="1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textRotation="30"/>
    </xf>
    <xf numFmtId="0" fontId="5" fillId="9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9" borderId="0" xfId="0" applyFill="1" applyAlignment="1">
      <alignment horizontal="center"/>
    </xf>
    <xf numFmtId="0" fontId="5" fillId="9" borderId="0" xfId="0" applyFont="1" applyFill="1"/>
    <xf numFmtId="2" fontId="0" fillId="0" borderId="0" xfId="0" applyNumberFormat="1"/>
    <xf numFmtId="164" fontId="0" fillId="4" borderId="0" xfId="0" applyNumberFormat="1" applyFill="1"/>
    <xf numFmtId="165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14" fontId="0" fillId="5" borderId="0" xfId="0" applyNumberFormat="1" applyFill="1"/>
    <xf numFmtId="22" fontId="0" fillId="5" borderId="0" xfId="0" applyNumberFormat="1" applyFill="1"/>
    <xf numFmtId="18" fontId="0" fillId="5" borderId="0" xfId="0" applyNumberFormat="1" applyFill="1"/>
    <xf numFmtId="0" fontId="0" fillId="16" borderId="0" xfId="0" applyFill="1"/>
    <xf numFmtId="0" fontId="0" fillId="17" borderId="0" xfId="0" applyFill="1"/>
    <xf numFmtId="0" fontId="10" fillId="0" borderId="0" xfId="2"/>
    <xf numFmtId="0" fontId="12" fillId="0" borderId="0" xfId="0" applyFont="1"/>
    <xf numFmtId="0" fontId="12" fillId="5" borderId="0" xfId="0" applyFont="1" applyFill="1"/>
    <xf numFmtId="0" fontId="12" fillId="5" borderId="0" xfId="0" applyFont="1" applyFill="1" applyAlignment="1">
      <alignment horizontal="center"/>
    </xf>
    <xf numFmtId="0" fontId="0" fillId="5" borderId="0" xfId="0" applyFill="1" applyAlignment="1">
      <alignment horizontal="right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14" fillId="19" borderId="0" xfId="3" applyFont="1" applyAlignment="1">
      <alignment horizontal="center"/>
    </xf>
    <xf numFmtId="0" fontId="0" fillId="20" borderId="0" xfId="0" applyFill="1"/>
    <xf numFmtId="0" fontId="0" fillId="10" borderId="0" xfId="0" applyFill="1"/>
    <xf numFmtId="0" fontId="0" fillId="9" borderId="0" xfId="0" applyFill="1"/>
    <xf numFmtId="0" fontId="0" fillId="21" borderId="2" xfId="0" applyFill="1" applyBorder="1"/>
    <xf numFmtId="0" fontId="0" fillId="21" borderId="3" xfId="0" applyFill="1" applyBorder="1"/>
    <xf numFmtId="0" fontId="0" fillId="21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7" fillId="4" borderId="2" xfId="0" applyFont="1" applyFill="1" applyBorder="1"/>
    <xf numFmtId="0" fontId="17" fillId="4" borderId="3" xfId="0" applyFont="1" applyFill="1" applyBorder="1"/>
    <xf numFmtId="0" fontId="17" fillId="4" borderId="4" xfId="0" applyFont="1" applyFill="1" applyBorder="1"/>
    <xf numFmtId="0" fontId="5" fillId="9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9" fillId="11" borderId="0" xfId="0" applyFont="1" applyFill="1" applyAlignment="1">
      <alignment horizontal="center"/>
    </xf>
    <xf numFmtId="0" fontId="11" fillId="18" borderId="0" xfId="0" applyFont="1" applyFill="1" applyAlignment="1">
      <alignment horizontal="center"/>
    </xf>
  </cellXfs>
  <cellStyles count="4">
    <cellStyle name="Accent4" xfId="3" builtinId="41"/>
    <cellStyle name="Hyperlink" xfId="2" builtinId="8"/>
    <cellStyle name="Normal" xfId="0" builtinId="0"/>
    <cellStyle name="Percent" xfId="1" builtinId="5"/>
  </cellStyles>
  <dxfs count="27"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1" formatCode="dd/m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3300"/>
      <color rgb="FF99FF99"/>
      <color rgb="FF0000CC"/>
      <color rgb="FFFFFF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STUDENT</a:t>
            </a:r>
            <a:r>
              <a:rPr lang="en-IN" baseline="0"/>
              <a:t> MARKS CHART</a:t>
            </a:r>
            <a:endParaRPr lang="en-IN"/>
          </a:p>
        </c:rich>
      </c:tx>
      <c:layout>
        <c:manualLayout>
          <c:xMode val="edge"/>
          <c:yMode val="edge"/>
          <c:x val="0.3088818897637795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'DAY-13'!$D$3</c:f>
              <c:strCache>
                <c:ptCount val="1"/>
                <c:pt idx="0">
                  <c:v>TEL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'DAY-13'!$D$4:$D$13</c:f>
              <c:numCache>
                <c:formatCode>General</c:formatCode>
                <c:ptCount val="10"/>
                <c:pt idx="0">
                  <c:v>85</c:v>
                </c:pt>
                <c:pt idx="1">
                  <c:v>84</c:v>
                </c:pt>
                <c:pt idx="2">
                  <c:v>74</c:v>
                </c:pt>
                <c:pt idx="3">
                  <c:v>84</c:v>
                </c:pt>
                <c:pt idx="4">
                  <c:v>75</c:v>
                </c:pt>
                <c:pt idx="5">
                  <c:v>25</c:v>
                </c:pt>
                <c:pt idx="6">
                  <c:v>91</c:v>
                </c:pt>
                <c:pt idx="7">
                  <c:v>92</c:v>
                </c:pt>
                <c:pt idx="8">
                  <c:v>93</c:v>
                </c:pt>
                <c:pt idx="9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F-4F37-B1CB-15D5D7BA937C}"/>
            </c:ext>
          </c:extLst>
        </c:ser>
        <c:ser>
          <c:idx val="1"/>
          <c:order val="1"/>
          <c:tx>
            <c:strRef>
              <c:f>'DAY-13'!$E$3</c:f>
              <c:strCache>
                <c:ptCount val="1"/>
                <c:pt idx="0">
                  <c:v>HIN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'DAY-13'!$E$4:$E$13</c:f>
              <c:numCache>
                <c:formatCode>General</c:formatCode>
                <c:ptCount val="10"/>
                <c:pt idx="0">
                  <c:v>95</c:v>
                </c:pt>
                <c:pt idx="1">
                  <c:v>95</c:v>
                </c:pt>
                <c:pt idx="2">
                  <c:v>74</c:v>
                </c:pt>
                <c:pt idx="3">
                  <c:v>45</c:v>
                </c:pt>
                <c:pt idx="4">
                  <c:v>45</c:v>
                </c:pt>
                <c:pt idx="5">
                  <c:v>24</c:v>
                </c:pt>
                <c:pt idx="6">
                  <c:v>77</c:v>
                </c:pt>
                <c:pt idx="7">
                  <c:v>78</c:v>
                </c:pt>
                <c:pt idx="8">
                  <c:v>79</c:v>
                </c:pt>
                <c:pt idx="9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BF-4F37-B1CB-15D5D7BA937C}"/>
            </c:ext>
          </c:extLst>
        </c:ser>
        <c:ser>
          <c:idx val="2"/>
          <c:order val="2"/>
          <c:tx>
            <c:strRef>
              <c:f>'DAY-13'!$F$3</c:f>
              <c:strCache>
                <c:ptCount val="1"/>
                <c:pt idx="0">
                  <c:v>ENG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'DAY-13'!$F$4:$F$13</c:f>
              <c:numCache>
                <c:formatCode>General</c:formatCode>
                <c:ptCount val="10"/>
                <c:pt idx="0">
                  <c:v>74</c:v>
                </c:pt>
                <c:pt idx="1">
                  <c:v>74</c:v>
                </c:pt>
                <c:pt idx="2">
                  <c:v>95</c:v>
                </c:pt>
                <c:pt idx="3">
                  <c:v>54</c:v>
                </c:pt>
                <c:pt idx="4">
                  <c:v>25</c:v>
                </c:pt>
                <c:pt idx="5">
                  <c:v>25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BF-4F37-B1CB-15D5D7BA937C}"/>
            </c:ext>
          </c:extLst>
        </c:ser>
        <c:ser>
          <c:idx val="3"/>
          <c:order val="3"/>
          <c:tx>
            <c:strRef>
              <c:f>'DAY-13'!$G$3</c:f>
              <c:strCache>
                <c:ptCount val="1"/>
                <c:pt idx="0">
                  <c:v>MATH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'DAY-13'!$G$4:$G$13</c:f>
              <c:numCache>
                <c:formatCode>General</c:formatCode>
                <c:ptCount val="10"/>
                <c:pt idx="0">
                  <c:v>84</c:v>
                </c:pt>
                <c:pt idx="1">
                  <c:v>74</c:v>
                </c:pt>
                <c:pt idx="2">
                  <c:v>74</c:v>
                </c:pt>
                <c:pt idx="3">
                  <c:v>74</c:v>
                </c:pt>
                <c:pt idx="4">
                  <c:v>74</c:v>
                </c:pt>
                <c:pt idx="5">
                  <c:v>21</c:v>
                </c:pt>
                <c:pt idx="6">
                  <c:v>35</c:v>
                </c:pt>
                <c:pt idx="7">
                  <c:v>34</c:v>
                </c:pt>
                <c:pt idx="8">
                  <c:v>21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BF-4F37-B1CB-15D5D7BA937C}"/>
            </c:ext>
          </c:extLst>
        </c:ser>
        <c:ser>
          <c:idx val="4"/>
          <c:order val="4"/>
          <c:tx>
            <c:strRef>
              <c:f>'DAY-13'!$H$3</c:f>
              <c:strCache>
                <c:ptCount val="1"/>
                <c:pt idx="0">
                  <c:v>SCI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'DAY-13'!$H$4:$H$13</c:f>
              <c:numCache>
                <c:formatCode>General</c:formatCode>
                <c:ptCount val="10"/>
                <c:pt idx="0">
                  <c:v>74</c:v>
                </c:pt>
                <c:pt idx="1">
                  <c:v>84</c:v>
                </c:pt>
                <c:pt idx="2">
                  <c:v>75</c:v>
                </c:pt>
                <c:pt idx="3">
                  <c:v>47</c:v>
                </c:pt>
                <c:pt idx="4">
                  <c:v>74</c:v>
                </c:pt>
                <c:pt idx="5">
                  <c:v>23</c:v>
                </c:pt>
                <c:pt idx="6">
                  <c:v>56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BF-4F37-B1CB-15D5D7BA937C}"/>
            </c:ext>
          </c:extLst>
        </c:ser>
        <c:ser>
          <c:idx val="5"/>
          <c:order val="5"/>
          <c:tx>
            <c:strRef>
              <c:f>'DAY-13'!$I$3</c:f>
              <c:strCache>
                <c:ptCount val="1"/>
                <c:pt idx="0">
                  <c:v>SOC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'DAY-13'!$I$4:$I$13</c:f>
              <c:numCache>
                <c:formatCode>General</c:formatCode>
                <c:ptCount val="10"/>
                <c:pt idx="0">
                  <c:v>87</c:v>
                </c:pt>
                <c:pt idx="1">
                  <c:v>74</c:v>
                </c:pt>
                <c:pt idx="2">
                  <c:v>84</c:v>
                </c:pt>
                <c:pt idx="3">
                  <c:v>58</c:v>
                </c:pt>
                <c:pt idx="4">
                  <c:v>84</c:v>
                </c:pt>
                <c:pt idx="5">
                  <c:v>42</c:v>
                </c:pt>
                <c:pt idx="6">
                  <c:v>78</c:v>
                </c:pt>
                <c:pt idx="7">
                  <c:v>79</c:v>
                </c:pt>
                <c:pt idx="8">
                  <c:v>80</c:v>
                </c:pt>
                <c:pt idx="9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BF-4F37-B1CB-15D5D7BA937C}"/>
            </c:ext>
          </c:extLst>
        </c:ser>
        <c:ser>
          <c:idx val="7"/>
          <c:order val="6"/>
          <c:tx>
            <c:strRef>
              <c:f>'DAY-13'!$K$3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'DAY-13'!$K$4:$K$13</c:f>
              <c:numCache>
                <c:formatCode>0.00</c:formatCode>
                <c:ptCount val="10"/>
                <c:pt idx="0">
                  <c:v>83.166666666666671</c:v>
                </c:pt>
                <c:pt idx="1">
                  <c:v>80.833333333333329</c:v>
                </c:pt>
                <c:pt idx="2">
                  <c:v>79.333333333333329</c:v>
                </c:pt>
                <c:pt idx="3">
                  <c:v>60.333333333333336</c:v>
                </c:pt>
                <c:pt idx="4">
                  <c:v>62.833333333333336</c:v>
                </c:pt>
                <c:pt idx="5">
                  <c:v>26.666666666666668</c:v>
                </c:pt>
                <c:pt idx="6">
                  <c:v>70.5</c:v>
                </c:pt>
                <c:pt idx="7">
                  <c:v>71</c:v>
                </c:pt>
                <c:pt idx="8">
                  <c:v>69.5</c:v>
                </c:pt>
                <c:pt idx="9">
                  <c:v>70.5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BF-4F37-B1CB-15D5D7BA9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002072"/>
        <c:axId val="793750776"/>
      </c:barChart>
      <c:catAx>
        <c:axId val="784002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750776"/>
        <c:crosses val="autoZero"/>
        <c:auto val="1"/>
        <c:lblAlgn val="ctr"/>
        <c:lblOffset val="100"/>
        <c:noMultiLvlLbl val="0"/>
      </c:catAx>
      <c:valAx>
        <c:axId val="79375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002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64807524059494"/>
          <c:y val="0.39806503353747447"/>
          <c:w val="0.14101859142607173"/>
          <c:h val="0.546878827646544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STUDENT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'DAY-13'!$D$3</c:f>
              <c:strCache>
                <c:ptCount val="1"/>
                <c:pt idx="0">
                  <c:v>TEL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'DAY-13'!$D$4:$D$13</c:f>
              <c:numCache>
                <c:formatCode>General</c:formatCode>
                <c:ptCount val="10"/>
                <c:pt idx="0">
                  <c:v>85</c:v>
                </c:pt>
                <c:pt idx="1">
                  <c:v>84</c:v>
                </c:pt>
                <c:pt idx="2">
                  <c:v>74</c:v>
                </c:pt>
                <c:pt idx="3">
                  <c:v>84</c:v>
                </c:pt>
                <c:pt idx="4">
                  <c:v>75</c:v>
                </c:pt>
                <c:pt idx="5">
                  <c:v>25</c:v>
                </c:pt>
                <c:pt idx="6">
                  <c:v>91</c:v>
                </c:pt>
                <c:pt idx="7">
                  <c:v>92</c:v>
                </c:pt>
                <c:pt idx="8">
                  <c:v>93</c:v>
                </c:pt>
                <c:pt idx="9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B-440C-A17B-5211638BEA3B}"/>
            </c:ext>
          </c:extLst>
        </c:ser>
        <c:ser>
          <c:idx val="1"/>
          <c:order val="1"/>
          <c:tx>
            <c:strRef>
              <c:f>'DAY-13'!$E$3</c:f>
              <c:strCache>
                <c:ptCount val="1"/>
                <c:pt idx="0">
                  <c:v>HIN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'DAY-13'!$E$4:$E$13</c:f>
              <c:numCache>
                <c:formatCode>General</c:formatCode>
                <c:ptCount val="10"/>
                <c:pt idx="0">
                  <c:v>95</c:v>
                </c:pt>
                <c:pt idx="1">
                  <c:v>95</c:v>
                </c:pt>
                <c:pt idx="2">
                  <c:v>74</c:v>
                </c:pt>
                <c:pt idx="3">
                  <c:v>45</c:v>
                </c:pt>
                <c:pt idx="4">
                  <c:v>45</c:v>
                </c:pt>
                <c:pt idx="5">
                  <c:v>24</c:v>
                </c:pt>
                <c:pt idx="6">
                  <c:v>77</c:v>
                </c:pt>
                <c:pt idx="7">
                  <c:v>78</c:v>
                </c:pt>
                <c:pt idx="8">
                  <c:v>79</c:v>
                </c:pt>
                <c:pt idx="9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7B-440C-A17B-5211638BEA3B}"/>
            </c:ext>
          </c:extLst>
        </c:ser>
        <c:ser>
          <c:idx val="2"/>
          <c:order val="2"/>
          <c:tx>
            <c:strRef>
              <c:f>'DAY-13'!$F$3</c:f>
              <c:strCache>
                <c:ptCount val="1"/>
                <c:pt idx="0">
                  <c:v>ENG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'DAY-13'!$F$4:$F$13</c:f>
              <c:numCache>
                <c:formatCode>General</c:formatCode>
                <c:ptCount val="10"/>
                <c:pt idx="0">
                  <c:v>74</c:v>
                </c:pt>
                <c:pt idx="1">
                  <c:v>74</c:v>
                </c:pt>
                <c:pt idx="2">
                  <c:v>95</c:v>
                </c:pt>
                <c:pt idx="3">
                  <c:v>54</c:v>
                </c:pt>
                <c:pt idx="4">
                  <c:v>25</c:v>
                </c:pt>
                <c:pt idx="5">
                  <c:v>25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7B-440C-A17B-5211638BEA3B}"/>
            </c:ext>
          </c:extLst>
        </c:ser>
        <c:ser>
          <c:idx val="3"/>
          <c:order val="3"/>
          <c:tx>
            <c:strRef>
              <c:f>'DAY-13'!$G$3</c:f>
              <c:strCache>
                <c:ptCount val="1"/>
                <c:pt idx="0">
                  <c:v>MATH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'DAY-13'!$G$4:$G$13</c:f>
              <c:numCache>
                <c:formatCode>General</c:formatCode>
                <c:ptCount val="10"/>
                <c:pt idx="0">
                  <c:v>84</c:v>
                </c:pt>
                <c:pt idx="1">
                  <c:v>74</c:v>
                </c:pt>
                <c:pt idx="2">
                  <c:v>74</c:v>
                </c:pt>
                <c:pt idx="3">
                  <c:v>74</c:v>
                </c:pt>
                <c:pt idx="4">
                  <c:v>74</c:v>
                </c:pt>
                <c:pt idx="5">
                  <c:v>21</c:v>
                </c:pt>
                <c:pt idx="6">
                  <c:v>35</c:v>
                </c:pt>
                <c:pt idx="7">
                  <c:v>34</c:v>
                </c:pt>
                <c:pt idx="8">
                  <c:v>21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7B-440C-A17B-5211638BEA3B}"/>
            </c:ext>
          </c:extLst>
        </c:ser>
        <c:ser>
          <c:idx val="4"/>
          <c:order val="4"/>
          <c:tx>
            <c:strRef>
              <c:f>'DAY-13'!$H$3</c:f>
              <c:strCache>
                <c:ptCount val="1"/>
                <c:pt idx="0">
                  <c:v>SCI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'DAY-13'!$H$4:$H$13</c:f>
              <c:numCache>
                <c:formatCode>General</c:formatCode>
                <c:ptCount val="10"/>
                <c:pt idx="0">
                  <c:v>74</c:v>
                </c:pt>
                <c:pt idx="1">
                  <c:v>84</c:v>
                </c:pt>
                <c:pt idx="2">
                  <c:v>75</c:v>
                </c:pt>
                <c:pt idx="3">
                  <c:v>47</c:v>
                </c:pt>
                <c:pt idx="4">
                  <c:v>74</c:v>
                </c:pt>
                <c:pt idx="5">
                  <c:v>23</c:v>
                </c:pt>
                <c:pt idx="6">
                  <c:v>56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7B-440C-A17B-5211638BEA3B}"/>
            </c:ext>
          </c:extLst>
        </c:ser>
        <c:ser>
          <c:idx val="5"/>
          <c:order val="5"/>
          <c:tx>
            <c:strRef>
              <c:f>'DAY-13'!$I$3</c:f>
              <c:strCache>
                <c:ptCount val="1"/>
                <c:pt idx="0">
                  <c:v>SOC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'DAY-13'!$I$4:$I$13</c:f>
              <c:numCache>
                <c:formatCode>General</c:formatCode>
                <c:ptCount val="10"/>
                <c:pt idx="0">
                  <c:v>87</c:v>
                </c:pt>
                <c:pt idx="1">
                  <c:v>74</c:v>
                </c:pt>
                <c:pt idx="2">
                  <c:v>84</c:v>
                </c:pt>
                <c:pt idx="3">
                  <c:v>58</c:v>
                </c:pt>
                <c:pt idx="4">
                  <c:v>84</c:v>
                </c:pt>
                <c:pt idx="5">
                  <c:v>42</c:v>
                </c:pt>
                <c:pt idx="6">
                  <c:v>78</c:v>
                </c:pt>
                <c:pt idx="7">
                  <c:v>79</c:v>
                </c:pt>
                <c:pt idx="8">
                  <c:v>80</c:v>
                </c:pt>
                <c:pt idx="9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7B-440C-A17B-5211638BEA3B}"/>
            </c:ext>
          </c:extLst>
        </c:ser>
        <c:ser>
          <c:idx val="7"/>
          <c:order val="6"/>
          <c:tx>
            <c:strRef>
              <c:f>'DAY-13'!$K$3</c:f>
              <c:strCache>
                <c:ptCount val="1"/>
                <c:pt idx="0">
                  <c:v>AVERAGE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'DAY-13'!$K$4:$K$13</c:f>
              <c:numCache>
                <c:formatCode>0.00</c:formatCode>
                <c:ptCount val="10"/>
                <c:pt idx="0">
                  <c:v>83.166666666666671</c:v>
                </c:pt>
                <c:pt idx="1">
                  <c:v>80.833333333333329</c:v>
                </c:pt>
                <c:pt idx="2">
                  <c:v>79.333333333333329</c:v>
                </c:pt>
                <c:pt idx="3">
                  <c:v>60.333333333333336</c:v>
                </c:pt>
                <c:pt idx="4">
                  <c:v>62.833333333333336</c:v>
                </c:pt>
                <c:pt idx="5">
                  <c:v>26.666666666666668</c:v>
                </c:pt>
                <c:pt idx="6">
                  <c:v>70.5</c:v>
                </c:pt>
                <c:pt idx="7">
                  <c:v>71</c:v>
                </c:pt>
                <c:pt idx="8">
                  <c:v>69.5</c:v>
                </c:pt>
                <c:pt idx="9">
                  <c:v>70.5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7B-440C-A17B-5211638BE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945319912"/>
        <c:axId val="945320632"/>
      </c:barChart>
      <c:catAx>
        <c:axId val="9453199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320632"/>
        <c:crosses val="autoZero"/>
        <c:auto val="1"/>
        <c:lblAlgn val="ctr"/>
        <c:lblOffset val="100"/>
        <c:noMultiLvlLbl val="0"/>
      </c:catAx>
      <c:valAx>
        <c:axId val="945320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31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75000"/>
      </a:schemeClr>
    </a:solidFill>
    <a:ln w="9525" cap="flat" cmpd="sng" algn="ctr">
      <a:solidFill>
        <a:srgbClr val="FFFF00"/>
      </a:solidFill>
      <a:round/>
    </a:ln>
    <a:effectLst>
      <a:glow rad="101600">
        <a:schemeClr val="accent5">
          <a:satMod val="175000"/>
          <a:alpha val="40000"/>
        </a:schemeClr>
      </a:glow>
    </a:effectLst>
  </c:spPr>
  <c:txPr>
    <a:bodyPr/>
    <a:lstStyle/>
    <a:p>
      <a:pPr>
        <a:defRPr b="0" cap="none" spc="0">
          <a:ln w="0"/>
          <a:solidFill>
            <a:schemeClr val="accent1"/>
          </a:solidFill>
          <a:effectLst>
            <a:outerShdw blurRad="38100" dist="25400" dir="5400000" algn="ctr" rotWithShape="0">
              <a:srgbClr val="6E747A">
                <a:alpha val="43000"/>
              </a:srgb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'DAY-13'!$D$3</c:f>
              <c:strCache>
                <c:ptCount val="1"/>
                <c:pt idx="0">
                  <c:v>TEL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'DAY-13'!$D$4:$D$13</c:f>
              <c:numCache>
                <c:formatCode>General</c:formatCode>
                <c:ptCount val="10"/>
                <c:pt idx="0">
                  <c:v>85</c:v>
                </c:pt>
                <c:pt idx="1">
                  <c:v>84</c:v>
                </c:pt>
                <c:pt idx="2">
                  <c:v>74</c:v>
                </c:pt>
                <c:pt idx="3">
                  <c:v>84</c:v>
                </c:pt>
                <c:pt idx="4">
                  <c:v>75</c:v>
                </c:pt>
                <c:pt idx="5">
                  <c:v>25</c:v>
                </c:pt>
                <c:pt idx="6">
                  <c:v>91</c:v>
                </c:pt>
                <c:pt idx="7">
                  <c:v>92</c:v>
                </c:pt>
                <c:pt idx="8">
                  <c:v>93</c:v>
                </c:pt>
                <c:pt idx="9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3-4EC3-8BB5-0B40550720CD}"/>
            </c:ext>
          </c:extLst>
        </c:ser>
        <c:ser>
          <c:idx val="1"/>
          <c:order val="1"/>
          <c:tx>
            <c:strRef>
              <c:f>'DAY-13'!$E$3</c:f>
              <c:strCache>
                <c:ptCount val="1"/>
                <c:pt idx="0">
                  <c:v>HIN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'DAY-13'!$E$4:$E$13</c:f>
              <c:numCache>
                <c:formatCode>General</c:formatCode>
                <c:ptCount val="10"/>
                <c:pt idx="0">
                  <c:v>95</c:v>
                </c:pt>
                <c:pt idx="1">
                  <c:v>95</c:v>
                </c:pt>
                <c:pt idx="2">
                  <c:v>74</c:v>
                </c:pt>
                <c:pt idx="3">
                  <c:v>45</c:v>
                </c:pt>
                <c:pt idx="4">
                  <c:v>45</c:v>
                </c:pt>
                <c:pt idx="5">
                  <c:v>24</c:v>
                </c:pt>
                <c:pt idx="6">
                  <c:v>77</c:v>
                </c:pt>
                <c:pt idx="7">
                  <c:v>78</c:v>
                </c:pt>
                <c:pt idx="8">
                  <c:v>79</c:v>
                </c:pt>
                <c:pt idx="9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03-4EC3-8BB5-0B40550720CD}"/>
            </c:ext>
          </c:extLst>
        </c:ser>
        <c:ser>
          <c:idx val="2"/>
          <c:order val="2"/>
          <c:tx>
            <c:strRef>
              <c:f>'DAY-13'!$F$3</c:f>
              <c:strCache>
                <c:ptCount val="1"/>
                <c:pt idx="0">
                  <c:v>ENG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'DAY-13'!$F$4:$F$13</c:f>
              <c:numCache>
                <c:formatCode>General</c:formatCode>
                <c:ptCount val="10"/>
                <c:pt idx="0">
                  <c:v>74</c:v>
                </c:pt>
                <c:pt idx="1">
                  <c:v>74</c:v>
                </c:pt>
                <c:pt idx="2">
                  <c:v>95</c:v>
                </c:pt>
                <c:pt idx="3">
                  <c:v>54</c:v>
                </c:pt>
                <c:pt idx="4">
                  <c:v>25</c:v>
                </c:pt>
                <c:pt idx="5">
                  <c:v>25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03-4EC3-8BB5-0B40550720CD}"/>
            </c:ext>
          </c:extLst>
        </c:ser>
        <c:ser>
          <c:idx val="3"/>
          <c:order val="3"/>
          <c:tx>
            <c:strRef>
              <c:f>'DAY-13'!$G$3</c:f>
              <c:strCache>
                <c:ptCount val="1"/>
                <c:pt idx="0">
                  <c:v>MATH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'DAY-13'!$G$4:$G$13</c:f>
              <c:numCache>
                <c:formatCode>General</c:formatCode>
                <c:ptCount val="10"/>
                <c:pt idx="0">
                  <c:v>84</c:v>
                </c:pt>
                <c:pt idx="1">
                  <c:v>74</c:v>
                </c:pt>
                <c:pt idx="2">
                  <c:v>74</c:v>
                </c:pt>
                <c:pt idx="3">
                  <c:v>74</c:v>
                </c:pt>
                <c:pt idx="4">
                  <c:v>74</c:v>
                </c:pt>
                <c:pt idx="5">
                  <c:v>21</c:v>
                </c:pt>
                <c:pt idx="6">
                  <c:v>35</c:v>
                </c:pt>
                <c:pt idx="7">
                  <c:v>34</c:v>
                </c:pt>
                <c:pt idx="8">
                  <c:v>21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03-4EC3-8BB5-0B40550720CD}"/>
            </c:ext>
          </c:extLst>
        </c:ser>
        <c:ser>
          <c:idx val="4"/>
          <c:order val="4"/>
          <c:tx>
            <c:strRef>
              <c:f>'DAY-13'!$H$3</c:f>
              <c:strCache>
                <c:ptCount val="1"/>
                <c:pt idx="0">
                  <c:v>SCI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'DAY-13'!$H$4:$H$13</c:f>
              <c:numCache>
                <c:formatCode>General</c:formatCode>
                <c:ptCount val="10"/>
                <c:pt idx="0">
                  <c:v>74</c:v>
                </c:pt>
                <c:pt idx="1">
                  <c:v>84</c:v>
                </c:pt>
                <c:pt idx="2">
                  <c:v>75</c:v>
                </c:pt>
                <c:pt idx="3">
                  <c:v>47</c:v>
                </c:pt>
                <c:pt idx="4">
                  <c:v>74</c:v>
                </c:pt>
                <c:pt idx="5">
                  <c:v>23</c:v>
                </c:pt>
                <c:pt idx="6">
                  <c:v>56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03-4EC3-8BB5-0B40550720CD}"/>
            </c:ext>
          </c:extLst>
        </c:ser>
        <c:ser>
          <c:idx val="5"/>
          <c:order val="5"/>
          <c:tx>
            <c:strRef>
              <c:f>'DAY-13'!$I$3</c:f>
              <c:strCache>
                <c:ptCount val="1"/>
                <c:pt idx="0">
                  <c:v>SOC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'DAY-13'!$I$4:$I$13</c:f>
              <c:numCache>
                <c:formatCode>General</c:formatCode>
                <c:ptCount val="10"/>
                <c:pt idx="0">
                  <c:v>87</c:v>
                </c:pt>
                <c:pt idx="1">
                  <c:v>74</c:v>
                </c:pt>
                <c:pt idx="2">
                  <c:v>84</c:v>
                </c:pt>
                <c:pt idx="3">
                  <c:v>58</c:v>
                </c:pt>
                <c:pt idx="4">
                  <c:v>84</c:v>
                </c:pt>
                <c:pt idx="5">
                  <c:v>42</c:v>
                </c:pt>
                <c:pt idx="6">
                  <c:v>78</c:v>
                </c:pt>
                <c:pt idx="7">
                  <c:v>79</c:v>
                </c:pt>
                <c:pt idx="8">
                  <c:v>80</c:v>
                </c:pt>
                <c:pt idx="9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03-4EC3-8BB5-0B40550720CD}"/>
            </c:ext>
          </c:extLst>
        </c:ser>
        <c:ser>
          <c:idx val="6"/>
          <c:order val="6"/>
          <c:tx>
            <c:strRef>
              <c:f>'DAY-13'!$J$3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'DAY-13'!$J$4:$J$13</c:f>
              <c:numCache>
                <c:formatCode>General</c:formatCode>
                <c:ptCount val="10"/>
                <c:pt idx="0">
                  <c:v>499</c:v>
                </c:pt>
                <c:pt idx="1">
                  <c:v>485</c:v>
                </c:pt>
                <c:pt idx="2">
                  <c:v>476</c:v>
                </c:pt>
                <c:pt idx="3">
                  <c:v>362</c:v>
                </c:pt>
                <c:pt idx="4">
                  <c:v>377</c:v>
                </c:pt>
                <c:pt idx="5">
                  <c:v>160</c:v>
                </c:pt>
                <c:pt idx="6">
                  <c:v>423</c:v>
                </c:pt>
                <c:pt idx="7">
                  <c:v>426</c:v>
                </c:pt>
                <c:pt idx="8">
                  <c:v>417</c:v>
                </c:pt>
                <c:pt idx="9">
                  <c:v>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03-4EC3-8BB5-0B40550720CD}"/>
            </c:ext>
          </c:extLst>
        </c:ser>
        <c:ser>
          <c:idx val="7"/>
          <c:order val="7"/>
          <c:tx>
            <c:strRef>
              <c:f>'DAY-13'!$K$3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'DAY-13'!$C$4:$C$13</c:f>
              <c:strCache>
                <c:ptCount val="10"/>
                <c:pt idx="0">
                  <c:v> K RAJESH</c:v>
                </c:pt>
                <c:pt idx="1">
                  <c:v>M MAHESH</c:v>
                </c:pt>
                <c:pt idx="2">
                  <c:v>S SURESH</c:v>
                </c:pt>
                <c:pt idx="3">
                  <c:v>M UMA</c:v>
                </c:pt>
                <c:pt idx="4">
                  <c:v>R RAMESH</c:v>
                </c:pt>
                <c:pt idx="5">
                  <c:v>S SUMIT</c:v>
                </c:pt>
                <c:pt idx="6">
                  <c:v>R AMIT</c:v>
                </c:pt>
                <c:pt idx="7">
                  <c:v>S SAVITHA</c:v>
                </c:pt>
                <c:pt idx="8">
                  <c:v>K KAVITHA</c:v>
                </c:pt>
                <c:pt idx="9">
                  <c:v>Y TEJASWINI</c:v>
                </c:pt>
              </c:strCache>
            </c:strRef>
          </c:cat>
          <c:val>
            <c:numRef>
              <c:f>'DAY-13'!$K$4:$K$13</c:f>
              <c:numCache>
                <c:formatCode>0.00</c:formatCode>
                <c:ptCount val="10"/>
                <c:pt idx="0">
                  <c:v>83.166666666666671</c:v>
                </c:pt>
                <c:pt idx="1">
                  <c:v>80.833333333333329</c:v>
                </c:pt>
                <c:pt idx="2">
                  <c:v>79.333333333333329</c:v>
                </c:pt>
                <c:pt idx="3">
                  <c:v>60.333333333333336</c:v>
                </c:pt>
                <c:pt idx="4">
                  <c:v>62.833333333333336</c:v>
                </c:pt>
                <c:pt idx="5">
                  <c:v>26.666666666666668</c:v>
                </c:pt>
                <c:pt idx="6">
                  <c:v>70.5</c:v>
                </c:pt>
                <c:pt idx="7">
                  <c:v>71</c:v>
                </c:pt>
                <c:pt idx="8">
                  <c:v>69.5</c:v>
                </c:pt>
                <c:pt idx="9">
                  <c:v>70.5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03-4EC3-8BB5-0B4055072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4384256"/>
        <c:axId val="614379216"/>
        <c:axId val="0"/>
      </c:bar3DChart>
      <c:catAx>
        <c:axId val="61438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79216"/>
        <c:crosses val="autoZero"/>
        <c:auto val="1"/>
        <c:lblAlgn val="ctr"/>
        <c:lblOffset val="100"/>
        <c:noMultiLvlLbl val="0"/>
      </c:catAx>
      <c:valAx>
        <c:axId val="61437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8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5C4CB98-DD68-404D-844C-0D026342F816}" type="doc">
      <dgm:prSet loTypeId="urn:microsoft.com/office/officeart/2005/8/layout/cycle7" loCatId="cycle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IN"/>
        </a:p>
      </dgm:t>
    </dgm:pt>
    <dgm:pt modelId="{D947355C-9E5E-4301-BF4D-37205D5F6297}">
      <dgm:prSet phldrT="[Text]"/>
      <dgm:spPr/>
      <dgm:t>
        <a:bodyPr/>
        <a:lstStyle/>
        <a:p>
          <a:r>
            <a:rPr lang="en-IN"/>
            <a:t>SHAIK</a:t>
          </a:r>
        </a:p>
      </dgm:t>
    </dgm:pt>
    <dgm:pt modelId="{D36D112A-6871-4A3B-BEF1-E902FC136446}" type="parTrans" cxnId="{C38CCF56-4129-4A7C-8180-4B40779F43A3}">
      <dgm:prSet/>
      <dgm:spPr/>
      <dgm:t>
        <a:bodyPr/>
        <a:lstStyle/>
        <a:p>
          <a:endParaRPr lang="en-IN"/>
        </a:p>
      </dgm:t>
    </dgm:pt>
    <dgm:pt modelId="{6DED9BA9-5CD9-4306-9901-45C5CCE7B20E}" type="sibTrans" cxnId="{C38CCF56-4129-4A7C-8180-4B40779F43A3}">
      <dgm:prSet/>
      <dgm:spPr/>
      <dgm:t>
        <a:bodyPr/>
        <a:lstStyle/>
        <a:p>
          <a:endParaRPr lang="en-IN"/>
        </a:p>
      </dgm:t>
    </dgm:pt>
    <dgm:pt modelId="{4967BA12-84EC-431B-8534-56AA48C88FFD}">
      <dgm:prSet phldrT="[Text]"/>
      <dgm:spPr/>
      <dgm:t>
        <a:bodyPr/>
        <a:lstStyle/>
        <a:p>
          <a:r>
            <a:rPr lang="en-IN"/>
            <a:t>SALMA</a:t>
          </a:r>
        </a:p>
      </dgm:t>
    </dgm:pt>
    <dgm:pt modelId="{6EF44B08-54E6-4889-8723-F84B37E40641}" type="parTrans" cxnId="{50F2FC33-11EC-4A1C-B773-FB4695957293}">
      <dgm:prSet/>
      <dgm:spPr/>
      <dgm:t>
        <a:bodyPr/>
        <a:lstStyle/>
        <a:p>
          <a:endParaRPr lang="en-IN"/>
        </a:p>
      </dgm:t>
    </dgm:pt>
    <dgm:pt modelId="{3CDC414A-6C58-4FC1-BF6F-15B8A25101C1}" type="sibTrans" cxnId="{50F2FC33-11EC-4A1C-B773-FB4695957293}">
      <dgm:prSet/>
      <dgm:spPr/>
      <dgm:t>
        <a:bodyPr/>
        <a:lstStyle/>
        <a:p>
          <a:endParaRPr lang="en-IN"/>
        </a:p>
      </dgm:t>
    </dgm:pt>
    <dgm:pt modelId="{076C87FD-816D-4B30-B3C2-B157C2A81D63}">
      <dgm:prSet phldrT="[Text]"/>
      <dgm:spPr/>
      <dgm:t>
        <a:bodyPr/>
        <a:lstStyle/>
        <a:p>
          <a:r>
            <a:rPr lang="en-IN"/>
            <a:t>HELLO</a:t>
          </a:r>
        </a:p>
      </dgm:t>
    </dgm:pt>
    <dgm:pt modelId="{4C2E1A21-139A-424E-819E-B06405A62318}" type="sibTrans" cxnId="{CC9E0E5C-556A-4D52-91F0-5C26488E3E43}">
      <dgm:prSet/>
      <dgm:spPr/>
      <dgm:t>
        <a:bodyPr/>
        <a:lstStyle/>
        <a:p>
          <a:endParaRPr lang="en-IN"/>
        </a:p>
      </dgm:t>
    </dgm:pt>
    <dgm:pt modelId="{B232618B-36D2-429C-987A-725ACE564EE4}" type="parTrans" cxnId="{CC9E0E5C-556A-4D52-91F0-5C26488E3E43}">
      <dgm:prSet/>
      <dgm:spPr/>
      <dgm:t>
        <a:bodyPr/>
        <a:lstStyle/>
        <a:p>
          <a:endParaRPr lang="en-IN"/>
        </a:p>
      </dgm:t>
    </dgm:pt>
    <dgm:pt modelId="{4CAB6F30-188E-4625-B4DC-0B39D23F01E1}" type="pres">
      <dgm:prSet presAssocID="{D5C4CB98-DD68-404D-844C-0D026342F816}" presName="Name0" presStyleCnt="0">
        <dgm:presLayoutVars>
          <dgm:dir val="rev"/>
          <dgm:resizeHandles val="exact"/>
        </dgm:presLayoutVars>
      </dgm:prSet>
      <dgm:spPr/>
    </dgm:pt>
    <dgm:pt modelId="{B6111E79-2550-4BDE-BE7D-C7E0FA754DB6}" type="pres">
      <dgm:prSet presAssocID="{076C87FD-816D-4B30-B3C2-B157C2A81D63}" presName="node" presStyleLbl="node1" presStyleIdx="0" presStyleCnt="3">
        <dgm:presLayoutVars>
          <dgm:bulletEnabled val="1"/>
        </dgm:presLayoutVars>
      </dgm:prSet>
      <dgm:spPr/>
    </dgm:pt>
    <dgm:pt modelId="{9B3AFA14-6286-4D10-82DA-5F66CA436B42}" type="pres">
      <dgm:prSet presAssocID="{4C2E1A21-139A-424E-819E-B06405A62318}" presName="sibTrans" presStyleLbl="sibTrans2D1" presStyleIdx="0" presStyleCnt="3"/>
      <dgm:spPr/>
    </dgm:pt>
    <dgm:pt modelId="{2881C425-13DA-4B8A-AB7B-47A706190927}" type="pres">
      <dgm:prSet presAssocID="{4C2E1A21-139A-424E-819E-B06405A62318}" presName="connectorText" presStyleLbl="sibTrans2D1" presStyleIdx="0" presStyleCnt="3"/>
      <dgm:spPr/>
    </dgm:pt>
    <dgm:pt modelId="{B42F1083-644B-478F-9C4A-EB1F913B4739}" type="pres">
      <dgm:prSet presAssocID="{D947355C-9E5E-4301-BF4D-37205D5F6297}" presName="node" presStyleLbl="node1" presStyleIdx="1" presStyleCnt="3">
        <dgm:presLayoutVars>
          <dgm:bulletEnabled val="1"/>
        </dgm:presLayoutVars>
      </dgm:prSet>
      <dgm:spPr/>
    </dgm:pt>
    <dgm:pt modelId="{32391BD6-A863-40B2-B786-39892DADBE3F}" type="pres">
      <dgm:prSet presAssocID="{6DED9BA9-5CD9-4306-9901-45C5CCE7B20E}" presName="sibTrans" presStyleLbl="sibTrans2D1" presStyleIdx="1" presStyleCnt="3"/>
      <dgm:spPr/>
    </dgm:pt>
    <dgm:pt modelId="{E3AA5CD7-3B82-43DC-979E-0D3E28303A1D}" type="pres">
      <dgm:prSet presAssocID="{6DED9BA9-5CD9-4306-9901-45C5CCE7B20E}" presName="connectorText" presStyleLbl="sibTrans2D1" presStyleIdx="1" presStyleCnt="3"/>
      <dgm:spPr/>
    </dgm:pt>
    <dgm:pt modelId="{7E6FF575-C812-4B86-AEB0-0CA319D6175A}" type="pres">
      <dgm:prSet presAssocID="{4967BA12-84EC-431B-8534-56AA48C88FFD}" presName="node" presStyleLbl="node1" presStyleIdx="2" presStyleCnt="3">
        <dgm:presLayoutVars>
          <dgm:bulletEnabled val="1"/>
        </dgm:presLayoutVars>
      </dgm:prSet>
      <dgm:spPr/>
    </dgm:pt>
    <dgm:pt modelId="{48B59D31-654A-4C80-8C9F-6E1B36F5A18F}" type="pres">
      <dgm:prSet presAssocID="{3CDC414A-6C58-4FC1-BF6F-15B8A25101C1}" presName="sibTrans" presStyleLbl="sibTrans2D1" presStyleIdx="2" presStyleCnt="3"/>
      <dgm:spPr/>
    </dgm:pt>
    <dgm:pt modelId="{11FDA191-AB1A-491B-9299-851689FD83F7}" type="pres">
      <dgm:prSet presAssocID="{3CDC414A-6C58-4FC1-BF6F-15B8A25101C1}" presName="connectorText" presStyleLbl="sibTrans2D1" presStyleIdx="2" presStyleCnt="3"/>
      <dgm:spPr/>
    </dgm:pt>
  </dgm:ptLst>
  <dgm:cxnLst>
    <dgm:cxn modelId="{E197EC04-CEAA-411F-9BF2-A4FC27D8CDC0}" type="presOf" srcId="{3CDC414A-6C58-4FC1-BF6F-15B8A25101C1}" destId="{11FDA191-AB1A-491B-9299-851689FD83F7}" srcOrd="1" destOrd="0" presId="urn:microsoft.com/office/officeart/2005/8/layout/cycle7"/>
    <dgm:cxn modelId="{E0F4A815-2903-4499-BC4C-7781318D8B32}" type="presOf" srcId="{6DED9BA9-5CD9-4306-9901-45C5CCE7B20E}" destId="{32391BD6-A863-40B2-B786-39892DADBE3F}" srcOrd="0" destOrd="0" presId="urn:microsoft.com/office/officeart/2005/8/layout/cycle7"/>
    <dgm:cxn modelId="{0B7B672B-C503-40B4-9977-6A5FDC60FD4C}" type="presOf" srcId="{4C2E1A21-139A-424E-819E-B06405A62318}" destId="{2881C425-13DA-4B8A-AB7B-47A706190927}" srcOrd="1" destOrd="0" presId="urn:microsoft.com/office/officeart/2005/8/layout/cycle7"/>
    <dgm:cxn modelId="{50F2FC33-11EC-4A1C-B773-FB4695957293}" srcId="{D5C4CB98-DD68-404D-844C-0D026342F816}" destId="{4967BA12-84EC-431B-8534-56AA48C88FFD}" srcOrd="2" destOrd="0" parTransId="{6EF44B08-54E6-4889-8723-F84B37E40641}" sibTransId="{3CDC414A-6C58-4FC1-BF6F-15B8A25101C1}"/>
    <dgm:cxn modelId="{BE6E7840-F575-480F-BEEC-C4F8BB214CF3}" type="presOf" srcId="{3CDC414A-6C58-4FC1-BF6F-15B8A25101C1}" destId="{48B59D31-654A-4C80-8C9F-6E1B36F5A18F}" srcOrd="0" destOrd="0" presId="urn:microsoft.com/office/officeart/2005/8/layout/cycle7"/>
    <dgm:cxn modelId="{CC9E0E5C-556A-4D52-91F0-5C26488E3E43}" srcId="{D5C4CB98-DD68-404D-844C-0D026342F816}" destId="{076C87FD-816D-4B30-B3C2-B157C2A81D63}" srcOrd="0" destOrd="0" parTransId="{B232618B-36D2-429C-987A-725ACE564EE4}" sibTransId="{4C2E1A21-139A-424E-819E-B06405A62318}"/>
    <dgm:cxn modelId="{CC8BE163-7739-4E87-AD65-F8EA5A18D080}" type="presOf" srcId="{4967BA12-84EC-431B-8534-56AA48C88FFD}" destId="{7E6FF575-C812-4B86-AEB0-0CA319D6175A}" srcOrd="0" destOrd="0" presId="urn:microsoft.com/office/officeart/2005/8/layout/cycle7"/>
    <dgm:cxn modelId="{8F726F6E-6C6E-4D51-8F0D-03AD3D814D1D}" type="presOf" srcId="{6DED9BA9-5CD9-4306-9901-45C5CCE7B20E}" destId="{E3AA5CD7-3B82-43DC-979E-0D3E28303A1D}" srcOrd="1" destOrd="0" presId="urn:microsoft.com/office/officeart/2005/8/layout/cycle7"/>
    <dgm:cxn modelId="{2AE5516E-9380-4849-A106-45D847B7C80F}" type="presOf" srcId="{D947355C-9E5E-4301-BF4D-37205D5F6297}" destId="{B42F1083-644B-478F-9C4A-EB1F913B4739}" srcOrd="0" destOrd="0" presId="urn:microsoft.com/office/officeart/2005/8/layout/cycle7"/>
    <dgm:cxn modelId="{5BDECA54-32E8-4C9E-968F-DD5FFFA54AB2}" type="presOf" srcId="{076C87FD-816D-4B30-B3C2-B157C2A81D63}" destId="{B6111E79-2550-4BDE-BE7D-C7E0FA754DB6}" srcOrd="0" destOrd="0" presId="urn:microsoft.com/office/officeart/2005/8/layout/cycle7"/>
    <dgm:cxn modelId="{C38CCF56-4129-4A7C-8180-4B40779F43A3}" srcId="{D5C4CB98-DD68-404D-844C-0D026342F816}" destId="{D947355C-9E5E-4301-BF4D-37205D5F6297}" srcOrd="1" destOrd="0" parTransId="{D36D112A-6871-4A3B-BEF1-E902FC136446}" sibTransId="{6DED9BA9-5CD9-4306-9901-45C5CCE7B20E}"/>
    <dgm:cxn modelId="{0E5D2CC0-3C68-4B7E-BF09-1D46709D3D5E}" type="presOf" srcId="{D5C4CB98-DD68-404D-844C-0D026342F816}" destId="{4CAB6F30-188E-4625-B4DC-0B39D23F01E1}" srcOrd="0" destOrd="0" presId="urn:microsoft.com/office/officeart/2005/8/layout/cycle7"/>
    <dgm:cxn modelId="{143C76C9-AF51-4EC7-8C6F-779844138C14}" type="presOf" srcId="{4C2E1A21-139A-424E-819E-B06405A62318}" destId="{9B3AFA14-6286-4D10-82DA-5F66CA436B42}" srcOrd="0" destOrd="0" presId="urn:microsoft.com/office/officeart/2005/8/layout/cycle7"/>
    <dgm:cxn modelId="{E1668D42-CB6A-480C-AFC8-1137F76A3FE4}" type="presParOf" srcId="{4CAB6F30-188E-4625-B4DC-0B39D23F01E1}" destId="{B6111E79-2550-4BDE-BE7D-C7E0FA754DB6}" srcOrd="0" destOrd="0" presId="urn:microsoft.com/office/officeart/2005/8/layout/cycle7"/>
    <dgm:cxn modelId="{72DCA0D6-63EE-4F0B-AD4E-85F1F1ABBE8B}" type="presParOf" srcId="{4CAB6F30-188E-4625-B4DC-0B39D23F01E1}" destId="{9B3AFA14-6286-4D10-82DA-5F66CA436B42}" srcOrd="1" destOrd="0" presId="urn:microsoft.com/office/officeart/2005/8/layout/cycle7"/>
    <dgm:cxn modelId="{5747E7C9-81F4-45D3-8ECC-10ADEC2B6977}" type="presParOf" srcId="{9B3AFA14-6286-4D10-82DA-5F66CA436B42}" destId="{2881C425-13DA-4B8A-AB7B-47A706190927}" srcOrd="0" destOrd="0" presId="urn:microsoft.com/office/officeart/2005/8/layout/cycle7"/>
    <dgm:cxn modelId="{89A524ED-3312-498E-B394-C8F974AE09A0}" type="presParOf" srcId="{4CAB6F30-188E-4625-B4DC-0B39D23F01E1}" destId="{B42F1083-644B-478F-9C4A-EB1F913B4739}" srcOrd="2" destOrd="0" presId="urn:microsoft.com/office/officeart/2005/8/layout/cycle7"/>
    <dgm:cxn modelId="{EB6E4B9B-C8D1-4A7D-8264-039C8D6A034F}" type="presParOf" srcId="{4CAB6F30-188E-4625-B4DC-0B39D23F01E1}" destId="{32391BD6-A863-40B2-B786-39892DADBE3F}" srcOrd="3" destOrd="0" presId="urn:microsoft.com/office/officeart/2005/8/layout/cycle7"/>
    <dgm:cxn modelId="{5832010A-F583-4A18-AF9F-42D3CC388C72}" type="presParOf" srcId="{32391BD6-A863-40B2-B786-39892DADBE3F}" destId="{E3AA5CD7-3B82-43DC-979E-0D3E28303A1D}" srcOrd="0" destOrd="0" presId="urn:microsoft.com/office/officeart/2005/8/layout/cycle7"/>
    <dgm:cxn modelId="{9FA88488-6B2B-46B4-8BFD-FEE4EB630DB5}" type="presParOf" srcId="{4CAB6F30-188E-4625-B4DC-0B39D23F01E1}" destId="{7E6FF575-C812-4B86-AEB0-0CA319D6175A}" srcOrd="4" destOrd="0" presId="urn:microsoft.com/office/officeart/2005/8/layout/cycle7"/>
    <dgm:cxn modelId="{F14945A8-7B90-4FAD-897A-78DD9789A179}" type="presParOf" srcId="{4CAB6F30-188E-4625-B4DC-0B39D23F01E1}" destId="{48B59D31-654A-4C80-8C9F-6E1B36F5A18F}" srcOrd="5" destOrd="0" presId="urn:microsoft.com/office/officeart/2005/8/layout/cycle7"/>
    <dgm:cxn modelId="{CC789FBF-D337-4F48-97B8-71C75006FA9A}" type="presParOf" srcId="{48B59D31-654A-4C80-8C9F-6E1B36F5A18F}" destId="{11FDA191-AB1A-491B-9299-851689FD83F7}" srcOrd="0" destOrd="0" presId="urn:microsoft.com/office/officeart/2005/8/layout/cycle7"/>
  </dgm:cxnLst>
  <dgm:bg/>
  <dgm:whole/>
  <dgm:extLst>
    <a:ext uri="http://schemas.microsoft.com/office/drawing/2008/diagram">
      <dsp:dataModelExt xmlns:dsp="http://schemas.microsoft.com/office/drawing/2008/diagram" relId="rId11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6111E79-2550-4BDE-BE7D-C7E0FA754DB6}">
      <dsp:nvSpPr>
        <dsp:cNvPr id="0" name=""/>
        <dsp:cNvSpPr/>
      </dsp:nvSpPr>
      <dsp:spPr>
        <a:xfrm>
          <a:off x="1463298" y="357"/>
          <a:ext cx="927853" cy="463926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000" kern="1200"/>
            <a:t>HELLO</a:t>
          </a:r>
        </a:p>
      </dsp:txBody>
      <dsp:txXfrm>
        <a:off x="1476886" y="13945"/>
        <a:ext cx="900677" cy="436750"/>
      </dsp:txXfrm>
    </dsp:sp>
    <dsp:sp modelId="{9B3AFA14-6286-4D10-82DA-5F66CA436B42}">
      <dsp:nvSpPr>
        <dsp:cNvPr id="0" name=""/>
        <dsp:cNvSpPr/>
      </dsp:nvSpPr>
      <dsp:spPr>
        <a:xfrm rot="7200000">
          <a:off x="1303086" y="814162"/>
          <a:ext cx="482677" cy="162374"/>
        </a:xfrm>
        <a:prstGeom prst="leftRightArrow">
          <a:avLst>
            <a:gd name="adj1" fmla="val 60000"/>
            <a:gd name="adj2" fmla="val 5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600" kern="1200"/>
        </a:p>
      </dsp:txBody>
      <dsp:txXfrm rot="10800000">
        <a:off x="1351798" y="846637"/>
        <a:ext cx="385253" cy="97424"/>
      </dsp:txXfrm>
    </dsp:sp>
    <dsp:sp modelId="{B42F1083-644B-478F-9C4A-EB1F913B4739}">
      <dsp:nvSpPr>
        <dsp:cNvPr id="0" name=""/>
        <dsp:cNvSpPr/>
      </dsp:nvSpPr>
      <dsp:spPr>
        <a:xfrm>
          <a:off x="697698" y="1326415"/>
          <a:ext cx="927853" cy="463926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000" kern="1200"/>
            <a:t>SHAIK</a:t>
          </a:r>
        </a:p>
      </dsp:txBody>
      <dsp:txXfrm>
        <a:off x="711286" y="1340003"/>
        <a:ext cx="900677" cy="436750"/>
      </dsp:txXfrm>
    </dsp:sp>
    <dsp:sp modelId="{32391BD6-A863-40B2-B786-39892DADBE3F}">
      <dsp:nvSpPr>
        <dsp:cNvPr id="0" name=""/>
        <dsp:cNvSpPr/>
      </dsp:nvSpPr>
      <dsp:spPr>
        <a:xfrm>
          <a:off x="1685886" y="1477191"/>
          <a:ext cx="482677" cy="162374"/>
        </a:xfrm>
        <a:prstGeom prst="leftRightArrow">
          <a:avLst>
            <a:gd name="adj1" fmla="val 60000"/>
            <a:gd name="adj2" fmla="val 5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600" kern="1200"/>
        </a:p>
      </dsp:txBody>
      <dsp:txXfrm>
        <a:off x="1734598" y="1509666"/>
        <a:ext cx="385253" cy="97424"/>
      </dsp:txXfrm>
    </dsp:sp>
    <dsp:sp modelId="{7E6FF575-C812-4B86-AEB0-0CA319D6175A}">
      <dsp:nvSpPr>
        <dsp:cNvPr id="0" name=""/>
        <dsp:cNvSpPr/>
      </dsp:nvSpPr>
      <dsp:spPr>
        <a:xfrm>
          <a:off x="2228898" y="1326415"/>
          <a:ext cx="927853" cy="463926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000" kern="1200"/>
            <a:t>SALMA</a:t>
          </a:r>
        </a:p>
      </dsp:txBody>
      <dsp:txXfrm>
        <a:off x="2242486" y="1340003"/>
        <a:ext cx="900677" cy="436750"/>
      </dsp:txXfrm>
    </dsp:sp>
    <dsp:sp modelId="{48B59D31-654A-4C80-8C9F-6E1B36F5A18F}">
      <dsp:nvSpPr>
        <dsp:cNvPr id="0" name=""/>
        <dsp:cNvSpPr/>
      </dsp:nvSpPr>
      <dsp:spPr>
        <a:xfrm rot="14400000">
          <a:off x="2068686" y="814162"/>
          <a:ext cx="482677" cy="162374"/>
        </a:xfrm>
        <a:prstGeom prst="leftRightArrow">
          <a:avLst>
            <a:gd name="adj1" fmla="val 60000"/>
            <a:gd name="adj2" fmla="val 5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600" kern="1200"/>
        </a:p>
      </dsp:txBody>
      <dsp:txXfrm rot="10800000">
        <a:off x="2117398" y="846637"/>
        <a:ext cx="385253" cy="9742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7">
  <dgm:title val=""/>
  <dgm:desc val=""/>
  <dgm:catLst>
    <dgm:cat type="cycle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cycle">
          <dgm:param type="stAng" val="0"/>
          <dgm:param type="spanAng" val="360"/>
        </dgm:alg>
      </dgm:if>
      <dgm:else name="Name3">
        <dgm:alg type="cycle">
          <dgm:param type="stAng" val="0"/>
          <dgm:param type="spanAng" val="-360"/>
        </dgm:alg>
      </dgm:else>
    </dgm:choose>
    <dgm:shape xmlns:r="http://schemas.openxmlformats.org/officeDocument/2006/relationships" r:blip="">
      <dgm:adjLst/>
    </dgm:shape>
    <dgm:presOf/>
    <dgm:constrLst>
      <dgm:constr type="diam" refType="w"/>
      <dgm:constr type="w" for="ch" ptType="node" refType="w"/>
      <dgm:constr type="primFontSz" for="ch" ptType="node" op="equ" val="65"/>
      <dgm:constr type="w" for="ch" forName="sibTrans" refType="w" refFor="ch" refPtType="node" op="equ" fact="0.35"/>
      <dgm:constr type="connDist" for="ch" forName="sibTrans" op="equ"/>
      <dgm:constr type="primFontSz" for="des" forName="connectorText" op="equ" val="55"/>
      <dgm:constr type="primFontSz" for="des" forName="connectorText" refType="primFontSz" refFor="ch" refPtType="node" op="lte" fact="0.8"/>
      <dgm:constr type="sibSp" refType="w" refFor="ch" refPtType="node" op="equ" fact="0.65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5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5" fact="NaN" max="NaN"/>
        </dgm:ruleLst>
      </dgm:layoutNode>
      <dgm:choose name="Name4">
        <dgm:if name="Name5" axis="par ch" ptType="doc node" func="cnt" op="gt" val="1">
          <dgm:forEach name="sibTransForEach" axis="followSib" ptType="sibTrans" hideLastTrans="0" cnt="1">
            <dgm:layoutNode name="sibTrans">
              <dgm:choose name="Name6">
                <dgm:if name="Name7" axis="par ch" ptType="doc node" func="posEven" op="equ" val="1">
                  <dgm:alg type="conn">
                    <dgm:param type="begPts" val="radial"/>
                    <dgm:param type="endPts" val="radial"/>
                    <dgm:param type="begSty" val="arr"/>
                    <dgm:param type="endSty" val="arr"/>
                  </dgm:alg>
                </dgm:if>
                <dgm:else name="Name8">
                  <dgm:alg type="conn">
                    <dgm:param type="begPts" val="auto"/>
                    <dgm:param type="endPts" val="auto"/>
                    <dgm:param type="begSty" val="arr"/>
                    <dgm:param type="endSty" val="arr"/>
                  </dgm:alg>
                </dgm:else>
              </dgm:choose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0.5"/>
                <dgm:constr type="connDist"/>
                <dgm:constr type="begPad" refType="connDist" fact="0.1"/>
                <dgm:constr type="endPad" refType="connDist" fact="0.1"/>
              </dgm:constrLst>
              <dgm:ruleLst/>
              <dgm:layoutNode name="connectorText"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presOf axis="self"/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5" fact="NaN" max="NaN"/>
                </dgm:ruleLst>
              </dgm:layoutNode>
            </dgm:layoutNode>
          </dgm:forEach>
        </dgm:if>
        <dgm:else name="Name9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Layout" Target="../diagrams/layout1.xml"/><Relationship Id="rId3" Type="http://schemas.openxmlformats.org/officeDocument/2006/relationships/image" Target="../media/image2.png"/><Relationship Id="rId7" Type="http://schemas.openxmlformats.org/officeDocument/2006/relationships/diagramData" Target="../diagrams/data1.xml"/><Relationship Id="rId12" Type="http://schemas.openxmlformats.org/officeDocument/2006/relationships/chart" Target="../charts/chart1.xml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5.svg"/><Relationship Id="rId11" Type="http://schemas.microsoft.com/office/2007/relationships/diagramDrawing" Target="../diagrams/drawing1.xml"/><Relationship Id="rId5" Type="http://schemas.openxmlformats.org/officeDocument/2006/relationships/image" Target="../media/image4.png"/><Relationship Id="rId10" Type="http://schemas.openxmlformats.org/officeDocument/2006/relationships/diagramColors" Target="../diagrams/colors1.xml"/><Relationship Id="rId4" Type="http://schemas.openxmlformats.org/officeDocument/2006/relationships/image" Target="../media/image3.svg"/><Relationship Id="rId9" Type="http://schemas.openxmlformats.org/officeDocument/2006/relationships/diagramQuickStyle" Target="../diagrams/quickStyl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15</xdr:row>
      <xdr:rowOff>2081</xdr:rowOff>
    </xdr:from>
    <xdr:to>
      <xdr:col>5</xdr:col>
      <xdr:colOff>342200</xdr:colOff>
      <xdr:row>24</xdr:row>
      <xdr:rowOff>41735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656C48-EA80-8B78-815F-BD270285D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rgbClr val="FFC0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2580181"/>
          <a:ext cx="3060000" cy="1697004"/>
        </a:xfrm>
        <a:prstGeom prst="rect">
          <a:avLst/>
        </a:prstGeom>
        <a:solidFill>
          <a:srgbClr val="FFFFFF">
            <a:shade val="85000"/>
          </a:srgbClr>
        </a:solidFill>
        <a:ln w="190500" cap="sq">
          <a:solidFill>
            <a:schemeClr val="accent1"/>
          </a:solidFill>
          <a:miter lim="800000"/>
        </a:ln>
        <a:effectLst>
          <a:glow rad="63500">
            <a:schemeClr val="accent2">
              <a:satMod val="175000"/>
              <a:alpha val="40000"/>
            </a:schemeClr>
          </a:glow>
          <a:outerShdw blurRad="65000" dist="50800" dir="12900000" kx="195000" ky="145000" algn="tl" rotWithShape="0">
            <a:srgbClr val="000000">
              <a:alpha val="30000"/>
            </a:srgbClr>
          </a:outerShdw>
        </a:effectLst>
        <a:scene3d>
          <a:camera prst="orthographicFront">
            <a:rot lat="0" lon="0" rev="360000"/>
          </a:camera>
          <a:lightRig rig="twoPt" dir="t">
            <a:rot lat="0" lon="0" rev="7200000"/>
          </a:lightRig>
        </a:scene3d>
        <a:sp3d contourW="12700">
          <a:bevelT w="25400" h="19050"/>
          <a:contourClr>
            <a:srgbClr val="969696"/>
          </a:contourClr>
        </a:sp3d>
      </xdr:spPr>
    </xdr:pic>
    <xdr:clientData/>
  </xdr:twoCellAnchor>
  <xdr:twoCellAnchor editAs="oneCell">
    <xdr:from>
      <xdr:col>1</xdr:col>
      <xdr:colOff>44450</xdr:colOff>
      <xdr:row>28</xdr:row>
      <xdr:rowOff>177800</xdr:rowOff>
    </xdr:from>
    <xdr:to>
      <xdr:col>1</xdr:col>
      <xdr:colOff>958850</xdr:colOff>
      <xdr:row>33</xdr:row>
      <xdr:rowOff>171450</xdr:rowOff>
    </xdr:to>
    <xdr:pic>
      <xdr:nvPicPr>
        <xdr:cNvPr id="6" name="Graphic 5" descr="Apple with solid fill">
          <a:extLst>
            <a:ext uri="{FF2B5EF4-FFF2-40B4-BE49-F238E27FC236}">
              <a16:creationId xmlns:a16="http://schemas.microsoft.com/office/drawing/2014/main" id="{F6105B08-5C4F-A016-2B62-F0C2CC725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54050" y="5149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914400</xdr:colOff>
      <xdr:row>39</xdr:row>
      <xdr:rowOff>177800</xdr:rowOff>
    </xdr:to>
    <xdr:pic>
      <xdr:nvPicPr>
        <xdr:cNvPr id="12" name="Graphic 11" descr="Monitor with solid fill">
          <a:extLst>
            <a:ext uri="{FF2B5EF4-FFF2-40B4-BE49-F238E27FC236}">
              <a16:creationId xmlns:a16="http://schemas.microsoft.com/office/drawing/2014/main" id="{75E155FB-80D3-02BE-4F8B-8FF866F8A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09600" y="6261100"/>
          <a:ext cx="914400" cy="914400"/>
        </a:xfrm>
        <a:prstGeom prst="rect">
          <a:avLst/>
        </a:prstGeom>
      </xdr:spPr>
    </xdr:pic>
    <xdr:clientData/>
  </xdr:twoCellAnchor>
  <xdr:twoCellAnchor>
    <xdr:from>
      <xdr:col>0</xdr:col>
      <xdr:colOff>577850</xdr:colOff>
      <xdr:row>45</xdr:row>
      <xdr:rowOff>82550</xdr:rowOff>
    </xdr:from>
    <xdr:to>
      <xdr:col>2</xdr:col>
      <xdr:colOff>6350</xdr:colOff>
      <xdr:row>48</xdr:row>
      <xdr:rowOff>14732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BC8F0A94-9614-2EEB-49EA-B231099DE324}"/>
            </a:ext>
          </a:extLst>
        </xdr:cNvPr>
        <xdr:cNvSpPr/>
      </xdr:nvSpPr>
      <xdr:spPr>
        <a:xfrm>
          <a:off x="577850" y="8185150"/>
          <a:ext cx="1060450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0</xdr:col>
      <xdr:colOff>215900</xdr:colOff>
      <xdr:row>51</xdr:row>
      <xdr:rowOff>57150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A628996-92C9-0570-3B52-025409FD98C1}"/>
            </a:ext>
          </a:extLst>
        </xdr:cNvPr>
        <xdr:cNvSpPr txBox="1"/>
      </xdr:nvSpPr>
      <xdr:spPr>
        <a:xfrm>
          <a:off x="215900" y="926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</xdr:col>
      <xdr:colOff>82550</xdr:colOff>
      <xdr:row>70</xdr:row>
      <xdr:rowOff>76200</xdr:rowOff>
    </xdr:from>
    <xdr:ext cx="9607550" cy="958850"/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864802A-22C8-3044-799A-8166069BAA70}"/>
            </a:ext>
          </a:extLst>
        </xdr:cNvPr>
        <xdr:cNvSpPr/>
      </xdr:nvSpPr>
      <xdr:spPr>
        <a:xfrm>
          <a:off x="692150" y="12966700"/>
          <a:ext cx="9607550" cy="958850"/>
        </a:xfrm>
        <a:prstGeom prst="rect">
          <a:avLst/>
        </a:prstGeom>
        <a:solidFill>
          <a:srgbClr val="0000CC"/>
        </a:solidFill>
        <a:effectLst>
          <a:glow rad="139700">
            <a:schemeClr val="accent1">
              <a:satMod val="175000"/>
              <a:alpha val="40000"/>
            </a:schemeClr>
          </a:glow>
          <a:innerShdw blurRad="114300">
            <a:prstClr val="black"/>
          </a:innerShdw>
        </a:effectLst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HELLO</a:t>
          </a:r>
          <a:r>
            <a:rPr lang="en-US" sz="5400" b="1" cap="none" spc="0" baseline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 WELCOME TO WORDART</a:t>
          </a:r>
          <a:endParaRPr lang="en-US" sz="54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twoCellAnchor>
    <xdr:from>
      <xdr:col>0</xdr:col>
      <xdr:colOff>342900</xdr:colOff>
      <xdr:row>51</xdr:row>
      <xdr:rowOff>44450</xdr:rowOff>
    </xdr:from>
    <xdr:to>
      <xdr:col>5</xdr:col>
      <xdr:colOff>533400</xdr:colOff>
      <xdr:row>60</xdr:row>
      <xdr:rowOff>177800</xdr:rowOff>
    </xdr:to>
    <xdr:graphicFrame macro="">
      <xdr:nvGraphicFramePr>
        <xdr:cNvPr id="16" name="Diagram 15">
          <a:extLst>
            <a:ext uri="{FF2B5EF4-FFF2-40B4-BE49-F238E27FC236}">
              <a16:creationId xmlns:a16="http://schemas.microsoft.com/office/drawing/2014/main" id="{7F0B5850-FF88-A95A-7E23-391C6B1B0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7" r:lo="rId8" r:qs="rId9" r:cs="rId10"/>
        </a:graphicData>
      </a:graphic>
    </xdr:graphicFrame>
    <xdr:clientData/>
  </xdr:twoCellAnchor>
  <xdr:oneCellAnchor>
    <xdr:from>
      <xdr:col>1</xdr:col>
      <xdr:colOff>12700</xdr:colOff>
      <xdr:row>67</xdr:row>
      <xdr:rowOff>44450</xdr:rowOff>
    </xdr:from>
    <xdr:ext cx="2006600" cy="33655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A138215-BA9D-B198-9B12-ABC52F001DC0}"/>
            </a:ext>
          </a:extLst>
        </xdr:cNvPr>
        <xdr:cNvSpPr txBox="1"/>
      </xdr:nvSpPr>
      <xdr:spPr>
        <a:xfrm>
          <a:off x="622300" y="12382500"/>
          <a:ext cx="2006600" cy="336550"/>
        </a:xfrm>
        <a:prstGeom prst="rect">
          <a:avLst/>
        </a:prstGeom>
        <a:solidFill>
          <a:srgbClr val="00B05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lgerian" panose="04020705040A02060702" pitchFamily="82" charset="0"/>
            </a:rPr>
            <a:t>HI WELCOME TO TEXT BOX</a:t>
          </a:r>
        </a:p>
        <a:p>
          <a:r>
            <a:rPr lang="en-IN" sz="1100"/>
            <a:t> </a:t>
          </a:r>
        </a:p>
      </xdr:txBody>
    </xdr:sp>
    <xdr:clientData/>
  </xdr:oneCellAnchor>
  <xdr:oneCellAnchor>
    <xdr:from>
      <xdr:col>1</xdr:col>
      <xdr:colOff>253968</xdr:colOff>
      <xdr:row>80</xdr:row>
      <xdr:rowOff>27463</xdr:rowOff>
    </xdr:from>
    <xdr:ext cx="527113" cy="173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32284C3B-C673-5C65-CB67-03B8A888D93B}"/>
                </a:ext>
              </a:extLst>
            </xdr:cNvPr>
            <xdr:cNvSpPr txBox="1"/>
          </xdr:nvSpPr>
          <xdr:spPr>
            <a:xfrm>
              <a:off x="863568" y="14759463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IN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11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IN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32284C3B-C673-5C65-CB67-03B8A888D93B}"/>
                </a:ext>
              </a:extLst>
            </xdr:cNvPr>
            <xdr:cNvSpPr txBox="1"/>
          </xdr:nvSpPr>
          <xdr:spPr>
            <a:xfrm>
              <a:off x="863568" y="14759463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𝐴=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en-IN" sz="1100" i="0">
                  <a:latin typeface="Cambria Math" panose="02040503050406030204" pitchFamily="18" charset="0"/>
                </a:rPr>
                <a:t>𝑟^2</a:t>
              </a:r>
              <a:endParaRPr lang="en-IN" sz="1100"/>
            </a:p>
          </xdr:txBody>
        </xdr:sp>
      </mc:Fallback>
    </mc:AlternateContent>
    <xdr:clientData/>
  </xdr:oneCellAnchor>
  <xdr:twoCellAnchor>
    <xdr:from>
      <xdr:col>1</xdr:col>
      <xdr:colOff>307975</xdr:colOff>
      <xdr:row>88</xdr:row>
      <xdr:rowOff>69850</xdr:rowOff>
    </xdr:from>
    <xdr:to>
      <xdr:col>8</xdr:col>
      <xdr:colOff>200025</xdr:colOff>
      <xdr:row>103</xdr:row>
      <xdr:rowOff>50800</xdr:rowOff>
    </xdr:to>
    <xdr:graphicFrame macro="">
      <xdr:nvGraphicFramePr>
        <xdr:cNvPr id="33" name="Chart 2">
          <a:extLst>
            <a:ext uri="{FF2B5EF4-FFF2-40B4-BE49-F238E27FC236}">
              <a16:creationId xmlns:a16="http://schemas.microsoft.com/office/drawing/2014/main" id="{4E434DAC-3D04-9332-22D3-254B4BBDF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174625</xdr:colOff>
      <xdr:row>15</xdr:row>
      <xdr:rowOff>19050</xdr:rowOff>
    </xdr:from>
    <xdr:to>
      <xdr:col>8</xdr:col>
      <xdr:colOff>479425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81C45F-A5F4-DC23-2A13-00D5BBEBB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593725</xdr:colOff>
      <xdr:row>33</xdr:row>
      <xdr:rowOff>0</xdr:rowOff>
    </xdr:from>
    <xdr:to>
      <xdr:col>8</xdr:col>
      <xdr:colOff>288925</xdr:colOff>
      <xdr:row>47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7BCCB4-6A8A-5621-4590-BE701FDEC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99F13-7D71-4229-87B2-F7EEBD0F9383}" name="Table7" displayName="Table7" ref="G3:M16" totalsRowShown="0" headerRowDxfId="26" dataDxfId="25">
  <autoFilter ref="G3:M16" xr:uid="{CC699F13-7D71-4229-87B2-F7EEBD0F9383}"/>
  <tableColumns count="7">
    <tableColumn id="1" xr3:uid="{0545A2BB-DCC3-4AD0-83DF-9548753F6DEA}" name="MONTH" dataDxfId="24"/>
    <tableColumn id="2" xr3:uid="{BDFB8C88-EE15-403F-A9BA-1AA0CDBDC7A9}" name="SALES MAN" dataDxfId="23"/>
    <tableColumn id="3" xr3:uid="{28C7B110-A6CF-4C1C-ACED-3CD9598A52C2}" name="REGION" dataDxfId="22"/>
    <tableColumn id="4" xr3:uid="{5A03BE70-D0C3-439F-82AD-900D5CAC0429}" name="PRODUCT" dataDxfId="21"/>
    <tableColumn id="5" xr3:uid="{CB71216F-2FD2-4CB4-92EE-16DEF2C91BB6}" name="NO.OF CUSTOMERS" dataDxfId="20"/>
    <tableColumn id="6" xr3:uid="{49E8D4A2-DC79-4904-8B5B-E54A816D088C}" name="NET SALES" dataDxfId="19"/>
    <tableColumn id="7" xr3:uid="{29870F00-C927-43B9-BAF9-86BFC84A6B68}" name="PROFIT/LOSS" dataDxfId="18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BF4815-28BA-43BE-89AE-3367E15AFC9B}" name="Table8" displayName="Table8" ref="B3:D11" totalsRowShown="0" headerRowDxfId="17" dataDxfId="16">
  <autoFilter ref="B3:D11" xr:uid="{72BF4815-28BA-43BE-89AE-3367E15AFC9B}"/>
  <tableColumns count="3">
    <tableColumn id="1" xr3:uid="{F009EE27-0CEB-4C8F-8D54-64A335B63B05}" name="INVOICE NUMBER" dataDxfId="15"/>
    <tableColumn id="2" xr3:uid="{E8A1F6D3-7E31-4E78-BF12-52C2C751EB40}" name="CUSTOMER NUMBER" dataDxfId="14"/>
    <tableColumn id="3" xr3:uid="{BCF40A7A-E80F-41A8-8E6A-33E9622E1D14}" name="INVOICE AMOUNT" dataDxfId="13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DF279-7E48-4AC4-81EE-3C3DB72E988F}" name="Table1" displayName="Table1" ref="A2:M12" totalsRowShown="0" headerRowDxfId="12" headerRowCellStyle="Accent4">
  <autoFilter ref="A2:M12" xr:uid="{785DF279-7E48-4AC4-81EE-3C3DB72E988F}"/>
  <tableColumns count="13">
    <tableColumn id="1" xr3:uid="{31566431-661D-44AF-B3EC-0AA48172F79B}" name="S.NO" dataDxfId="11"/>
    <tableColumn id="2" xr3:uid="{9674BFD1-EDDD-4DA9-A4DE-202E128E875A}" name="NAME" dataDxfId="10"/>
    <tableColumn id="3" xr3:uid="{65ADB816-E63B-4869-8393-C524020B16E2}" name="TEL" dataDxfId="9"/>
    <tableColumn id="4" xr3:uid="{12490462-D153-4171-8745-5093ED306523}" name="HIN" dataDxfId="8"/>
    <tableColumn id="5" xr3:uid="{7FBE28BA-1279-4220-B7C9-1DB59300D407}" name="ENG" dataDxfId="7"/>
    <tableColumn id="6" xr3:uid="{7B6D6C41-BDD6-4141-9EF0-5CE8B15048C9}" name="MATH" dataDxfId="6"/>
    <tableColumn id="7" xr3:uid="{DD19758D-C0F9-4242-9E9A-0BAC6732F778}" name="SCI" dataDxfId="5"/>
    <tableColumn id="8" xr3:uid="{A859EA4D-0CE1-41D0-AB68-72E9BB375C43}" name="SOC" dataDxfId="4"/>
    <tableColumn id="9" xr3:uid="{E303C241-A4CC-4914-9445-7D8BF2180B93}" name="TOTAL" dataDxfId="3">
      <calculatedColumnFormula>SUM(C3:H3)</calculatedColumnFormula>
    </tableColumn>
    <tableColumn id="10" xr3:uid="{1FF43C9D-AD2A-4CB0-9F4E-5BC9DE8FC294}" name="AVERAGE" dataDxfId="2">
      <calculatedColumnFormula>AVERAGE(C3:H3)</calculatedColumnFormula>
    </tableColumn>
    <tableColumn id="11" xr3:uid="{E7134E4B-9062-455C-BA00-528C4D3826AA}" name="TOL P/F" dataDxfId="1">
      <calculatedColumnFormula>IF(I3&gt;=210,"PASS","FAIL")</calculatedColumnFormula>
    </tableColumn>
    <tableColumn id="12" xr3:uid="{9C97431C-2989-4570-A5A1-B6579805AC90}" name="SUB P/F">
      <calculatedColumnFormula>IF(AND(C3&gt;=35,D3&gt;=35,E3&gt;=35,F3&gt;=35,G3&gt;=35,H3&gt;=35),"Pass","Fail")</calculatedColumnFormula>
    </tableColumn>
    <tableColumn id="13" xr3:uid="{BE21F013-D14F-4EE2-B251-AAD9F9894F6D}" name="GRADE">
      <calculatedColumnFormula>IF(J3&gt;=90,"A+",IF(J3&gt;=80,"A",IF(J3&gt;=60,"B",IF(J3&gt;=40,"C",IF(J3&gt;=35,"D","fail")))))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BAFC3-457D-4654-A132-80AEE3D57C28}" name="Table3" displayName="Table3" ref="A13:D61" totalsRowShown="0" headerRowDxfId="0">
  <autoFilter ref="A13:D61" xr:uid="{3FBBAFC3-457D-4654-A132-80AEE3D57C28}"/>
  <tableColumns count="4">
    <tableColumn id="1" xr3:uid="{ECB7DBFD-926D-44ED-8E02-9A6DBD3572AF}" name="S.NO"/>
    <tableColumn id="2" xr3:uid="{96C8E9DF-6B07-4900-9411-F3D47A06558F}" name="NAME"/>
    <tableColumn id="3" xr3:uid="{8BAB60A1-1D82-4592-BCAE-BAD888388DCE}" name="AGE"/>
    <tableColumn id="4" xr3:uid="{FC00699B-C439-4E7F-8119-1D3EE1FB091B}" name="GEND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OneDrive\Documents\BASIC%20EXCEL%20TOPICS.xlsx" TargetMode="External"/><Relationship Id="rId4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4EFF-C375-448C-AC22-9093B04853EB}">
  <sheetPr codeName="Sheet1">
    <tabColor rgb="FF7030A0"/>
  </sheetPr>
  <dimension ref="A2:A10"/>
  <sheetViews>
    <sheetView workbookViewId="0">
      <selection activeCell="N10" sqref="N10"/>
    </sheetView>
  </sheetViews>
  <sheetFormatPr defaultRowHeight="14.5" x14ac:dyDescent="0.35"/>
  <cols>
    <col min="1" max="1" width="109.08984375" customWidth="1"/>
  </cols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9C6-7169-4A2B-BE5A-E44B32C12896}">
  <sheetPr codeName="Sheet2">
    <tabColor rgb="FFFFFF00"/>
  </sheetPr>
  <dimension ref="A1:R47"/>
  <sheetViews>
    <sheetView topLeftCell="A31" zoomScale="96" zoomScaleNormal="96" workbookViewId="0">
      <selection activeCell="N10" sqref="N10"/>
    </sheetView>
  </sheetViews>
  <sheetFormatPr defaultRowHeight="14.5" x14ac:dyDescent="0.35"/>
  <cols>
    <col min="2" max="3" width="13.81640625" customWidth="1"/>
    <col min="4" max="4" width="13.54296875" style="2" customWidth="1"/>
    <col min="5" max="5" width="14.453125" customWidth="1"/>
  </cols>
  <sheetData>
    <row r="1" spans="1:6" x14ac:dyDescent="0.35">
      <c r="A1" t="s">
        <v>35</v>
      </c>
      <c r="F1" t="s">
        <v>50</v>
      </c>
    </row>
    <row r="2" spans="1:6" x14ac:dyDescent="0.35">
      <c r="A2" t="s">
        <v>36</v>
      </c>
      <c r="F2" t="s">
        <v>51</v>
      </c>
    </row>
    <row r="3" spans="1:6" x14ac:dyDescent="0.35">
      <c r="F3" t="s">
        <v>52</v>
      </c>
    </row>
    <row r="4" spans="1:6" x14ac:dyDescent="0.35">
      <c r="A4" t="s">
        <v>37</v>
      </c>
      <c r="F4" t="s">
        <v>53</v>
      </c>
    </row>
    <row r="5" spans="1:6" x14ac:dyDescent="0.35">
      <c r="A5" t="s">
        <v>38</v>
      </c>
    </row>
    <row r="6" spans="1:6" x14ac:dyDescent="0.35">
      <c r="A6" t="s">
        <v>39</v>
      </c>
      <c r="F6" t="s">
        <v>54</v>
      </c>
    </row>
    <row r="7" spans="1:6" x14ac:dyDescent="0.35">
      <c r="A7" t="s">
        <v>40</v>
      </c>
      <c r="F7" t="s">
        <v>55</v>
      </c>
    </row>
    <row r="8" spans="1:6" x14ac:dyDescent="0.35">
      <c r="A8" t="s">
        <v>41</v>
      </c>
      <c r="F8" t="s">
        <v>56</v>
      </c>
    </row>
    <row r="9" spans="1:6" x14ac:dyDescent="0.35">
      <c r="A9" t="s">
        <v>42</v>
      </c>
      <c r="F9" t="s">
        <v>57</v>
      </c>
    </row>
    <row r="10" spans="1:6" x14ac:dyDescent="0.35">
      <c r="A10" t="s">
        <v>43</v>
      </c>
      <c r="F10" t="s">
        <v>58</v>
      </c>
    </row>
    <row r="11" spans="1:6" x14ac:dyDescent="0.35">
      <c r="F11" t="s">
        <v>59</v>
      </c>
    </row>
    <row r="12" spans="1:6" x14ac:dyDescent="0.35">
      <c r="F12" t="s">
        <v>60</v>
      </c>
    </row>
    <row r="13" spans="1:6" x14ac:dyDescent="0.35">
      <c r="F13" t="s">
        <v>61</v>
      </c>
    </row>
    <row r="14" spans="1:6" x14ac:dyDescent="0.35">
      <c r="A14" t="s">
        <v>44</v>
      </c>
      <c r="F14" t="s">
        <v>62</v>
      </c>
    </row>
    <row r="15" spans="1:6" x14ac:dyDescent="0.35">
      <c r="A15" t="s">
        <v>45</v>
      </c>
    </row>
    <row r="16" spans="1:6" x14ac:dyDescent="0.35">
      <c r="A16" t="s">
        <v>46</v>
      </c>
      <c r="F16" t="s">
        <v>63</v>
      </c>
    </row>
    <row r="17" spans="1:18" x14ac:dyDescent="0.35">
      <c r="F17" t="s">
        <v>64</v>
      </c>
    </row>
    <row r="18" spans="1:18" x14ac:dyDescent="0.35">
      <c r="A18" t="s">
        <v>47</v>
      </c>
      <c r="F18" t="s">
        <v>65</v>
      </c>
    </row>
    <row r="19" spans="1:18" x14ac:dyDescent="0.35">
      <c r="A19" t="s">
        <v>45</v>
      </c>
      <c r="F19" t="s">
        <v>66</v>
      </c>
    </row>
    <row r="20" spans="1:18" x14ac:dyDescent="0.35">
      <c r="A20" t="s">
        <v>48</v>
      </c>
    </row>
    <row r="21" spans="1:18" x14ac:dyDescent="0.35">
      <c r="A21" t="s">
        <v>49</v>
      </c>
    </row>
    <row r="24" spans="1:18" s="3" customFormat="1" ht="27.5" customHeight="1" x14ac:dyDescent="0.35">
      <c r="A24" s="3" t="s">
        <v>12</v>
      </c>
      <c r="B24" s="3" t="s">
        <v>20</v>
      </c>
      <c r="C24" s="3" t="s">
        <v>21</v>
      </c>
      <c r="D24" s="3" t="s">
        <v>9</v>
      </c>
      <c r="E24" s="3" t="s">
        <v>10</v>
      </c>
      <c r="F24" s="3" t="s">
        <v>11</v>
      </c>
    </row>
    <row r="25" spans="1:18" x14ac:dyDescent="0.35">
      <c r="A25">
        <v>1</v>
      </c>
      <c r="B25" t="s">
        <v>13</v>
      </c>
      <c r="C25" t="s">
        <v>22</v>
      </c>
      <c r="D25" s="2" t="s">
        <v>34</v>
      </c>
      <c r="E25">
        <v>10000</v>
      </c>
      <c r="F25" s="1">
        <v>0.1</v>
      </c>
      <c r="M25" s="3" t="s">
        <v>12</v>
      </c>
      <c r="N25" s="3" t="s">
        <v>20</v>
      </c>
      <c r="O25" s="3" t="s">
        <v>21</v>
      </c>
      <c r="P25" s="3" t="s">
        <v>9</v>
      </c>
      <c r="Q25" s="3" t="s">
        <v>10</v>
      </c>
      <c r="R25" s="3" t="s">
        <v>11</v>
      </c>
    </row>
    <row r="26" spans="1:18" x14ac:dyDescent="0.35">
      <c r="A26">
        <v>2</v>
      </c>
      <c r="B26" t="s">
        <v>14</v>
      </c>
      <c r="C26" t="s">
        <v>23</v>
      </c>
      <c r="D26" s="2" t="s">
        <v>33</v>
      </c>
      <c r="E26">
        <v>12000</v>
      </c>
      <c r="F26" s="1">
        <v>0.12</v>
      </c>
      <c r="M26">
        <v>1</v>
      </c>
      <c r="N26" t="s">
        <v>13</v>
      </c>
      <c r="O26" t="s">
        <v>22</v>
      </c>
      <c r="P26" s="2" t="s">
        <v>34</v>
      </c>
      <c r="Q26">
        <v>10000</v>
      </c>
      <c r="R26" s="1">
        <v>0.1</v>
      </c>
    </row>
    <row r="27" spans="1:18" x14ac:dyDescent="0.35">
      <c r="A27">
        <v>3</v>
      </c>
      <c r="B27" t="s">
        <v>15</v>
      </c>
      <c r="C27" t="s">
        <v>24</v>
      </c>
      <c r="D27" s="2" t="s">
        <v>31</v>
      </c>
      <c r="E27">
        <v>20000</v>
      </c>
      <c r="F27" s="1">
        <v>0.13</v>
      </c>
      <c r="M27">
        <v>2</v>
      </c>
      <c r="N27" t="s">
        <v>14</v>
      </c>
      <c r="O27" t="s">
        <v>23</v>
      </c>
      <c r="P27" s="2" t="s">
        <v>33</v>
      </c>
      <c r="Q27">
        <v>12000</v>
      </c>
      <c r="R27" s="1">
        <v>0.12</v>
      </c>
    </row>
    <row r="28" spans="1:18" x14ac:dyDescent="0.35">
      <c r="A28">
        <v>4</v>
      </c>
      <c r="B28" t="s">
        <v>16</v>
      </c>
      <c r="C28" t="s">
        <v>25</v>
      </c>
      <c r="D28" s="2" t="s">
        <v>32</v>
      </c>
      <c r="E28">
        <v>15000</v>
      </c>
      <c r="F28" s="1">
        <v>0.15</v>
      </c>
      <c r="M28">
        <v>3</v>
      </c>
      <c r="N28" t="s">
        <v>15</v>
      </c>
      <c r="O28" t="s">
        <v>24</v>
      </c>
      <c r="P28" s="2" t="s">
        <v>31</v>
      </c>
      <c r="Q28">
        <v>20000</v>
      </c>
      <c r="R28" s="1">
        <v>0.13</v>
      </c>
    </row>
    <row r="29" spans="1:18" x14ac:dyDescent="0.35">
      <c r="A29">
        <v>5</v>
      </c>
      <c r="B29" t="s">
        <v>17</v>
      </c>
      <c r="C29" t="s">
        <v>26</v>
      </c>
      <c r="M29">
        <v>4</v>
      </c>
      <c r="N29" t="s">
        <v>16</v>
      </c>
      <c r="O29" t="s">
        <v>25</v>
      </c>
      <c r="P29" s="2" t="s">
        <v>32</v>
      </c>
      <c r="Q29">
        <v>15000</v>
      </c>
      <c r="R29" s="1">
        <v>0.15</v>
      </c>
    </row>
    <row r="30" spans="1:18" x14ac:dyDescent="0.35">
      <c r="A30">
        <v>6</v>
      </c>
      <c r="B30" t="s">
        <v>18</v>
      </c>
      <c r="C30" t="s">
        <v>27</v>
      </c>
      <c r="M30">
        <v>5</v>
      </c>
      <c r="N30" t="s">
        <v>17</v>
      </c>
      <c r="O30" t="s">
        <v>26</v>
      </c>
      <c r="P30" s="2"/>
    </row>
    <row r="31" spans="1:18" x14ac:dyDescent="0.35">
      <c r="A31">
        <v>7</v>
      </c>
      <c r="B31" t="s">
        <v>19</v>
      </c>
      <c r="C31" t="s">
        <v>28</v>
      </c>
      <c r="M31">
        <v>6</v>
      </c>
      <c r="N31" t="s">
        <v>18</v>
      </c>
      <c r="O31" t="s">
        <v>27</v>
      </c>
      <c r="P31" s="2"/>
    </row>
    <row r="32" spans="1:18" x14ac:dyDescent="0.35">
      <c r="A32">
        <v>8</v>
      </c>
      <c r="B32" t="s">
        <v>13</v>
      </c>
      <c r="C32" t="s">
        <v>29</v>
      </c>
      <c r="M32">
        <v>7</v>
      </c>
      <c r="N32" t="s">
        <v>19</v>
      </c>
      <c r="O32" t="s">
        <v>28</v>
      </c>
      <c r="P32" s="2"/>
    </row>
    <row r="33" spans="1:16" x14ac:dyDescent="0.35">
      <c r="A33">
        <v>9</v>
      </c>
      <c r="B33" t="s">
        <v>14</v>
      </c>
      <c r="C33" t="s">
        <v>30</v>
      </c>
      <c r="M33">
        <v>8</v>
      </c>
      <c r="N33" t="s">
        <v>13</v>
      </c>
      <c r="O33" t="s">
        <v>29</v>
      </c>
      <c r="P33" s="2"/>
    </row>
    <row r="34" spans="1:16" x14ac:dyDescent="0.35">
      <c r="M34">
        <v>9</v>
      </c>
      <c r="N34" t="s">
        <v>14</v>
      </c>
      <c r="O34" t="s">
        <v>30</v>
      </c>
      <c r="P34" s="2"/>
    </row>
    <row r="38" spans="1:16" x14ac:dyDescent="0.35">
      <c r="A38" s="3" t="s">
        <v>12</v>
      </c>
      <c r="B38" s="3" t="s">
        <v>20</v>
      </c>
      <c r="C38" s="3" t="s">
        <v>21</v>
      </c>
      <c r="D38" s="3" t="s">
        <v>9</v>
      </c>
      <c r="E38" s="3" t="s">
        <v>10</v>
      </c>
      <c r="F38" s="3" t="s">
        <v>11</v>
      </c>
      <c r="I38" s="3" t="s">
        <v>12</v>
      </c>
      <c r="J38" s="3" t="s">
        <v>20</v>
      </c>
      <c r="K38" s="3" t="s">
        <v>21</v>
      </c>
      <c r="L38" s="3" t="s">
        <v>9</v>
      </c>
      <c r="M38" s="3" t="s">
        <v>10</v>
      </c>
      <c r="N38" s="3" t="s">
        <v>11</v>
      </c>
    </row>
    <row r="39" spans="1:16" x14ac:dyDescent="0.35">
      <c r="A39">
        <v>1</v>
      </c>
      <c r="B39" t="s">
        <v>13</v>
      </c>
      <c r="C39" t="s">
        <v>22</v>
      </c>
      <c r="D39" s="2" t="s">
        <v>34</v>
      </c>
      <c r="E39">
        <v>10000</v>
      </c>
      <c r="F39" s="1">
        <v>0.1</v>
      </c>
      <c r="I39">
        <v>1</v>
      </c>
      <c r="J39" t="s">
        <v>13</v>
      </c>
      <c r="K39" t="s">
        <v>22</v>
      </c>
      <c r="L39" s="2" t="s">
        <v>34</v>
      </c>
      <c r="M39">
        <v>10000</v>
      </c>
      <c r="N39" s="1">
        <v>0.1</v>
      </c>
    </row>
    <row r="40" spans="1:16" x14ac:dyDescent="0.35">
      <c r="A40">
        <v>2</v>
      </c>
      <c r="B40" t="s">
        <v>14</v>
      </c>
      <c r="C40" t="s">
        <v>23</v>
      </c>
      <c r="D40" s="2" t="s">
        <v>33</v>
      </c>
      <c r="E40">
        <v>12000</v>
      </c>
      <c r="F40" s="1">
        <v>0.12</v>
      </c>
      <c r="I40">
        <v>2</v>
      </c>
      <c r="J40" t="s">
        <v>14</v>
      </c>
      <c r="K40" t="s">
        <v>23</v>
      </c>
      <c r="L40" s="2" t="s">
        <v>33</v>
      </c>
      <c r="M40">
        <v>12000</v>
      </c>
      <c r="N40" s="1">
        <v>0.12</v>
      </c>
    </row>
    <row r="41" spans="1:16" x14ac:dyDescent="0.35">
      <c r="A41">
        <v>3</v>
      </c>
      <c r="B41" t="s">
        <v>15</v>
      </c>
      <c r="C41" t="s">
        <v>24</v>
      </c>
      <c r="D41" s="2" t="s">
        <v>31</v>
      </c>
      <c r="E41">
        <v>20000</v>
      </c>
      <c r="F41" s="1">
        <v>0.13</v>
      </c>
      <c r="I41">
        <v>3</v>
      </c>
      <c r="J41" t="s">
        <v>15</v>
      </c>
      <c r="K41" t="s">
        <v>24</v>
      </c>
      <c r="L41" s="2" t="s">
        <v>31</v>
      </c>
      <c r="M41">
        <v>20000</v>
      </c>
      <c r="N41" s="1">
        <v>0.13</v>
      </c>
    </row>
    <row r="42" spans="1:16" x14ac:dyDescent="0.35">
      <c r="A42">
        <v>4</v>
      </c>
      <c r="B42" t="s">
        <v>16</v>
      </c>
      <c r="C42" t="s">
        <v>25</v>
      </c>
      <c r="D42" s="2" t="s">
        <v>32</v>
      </c>
      <c r="E42">
        <v>15000</v>
      </c>
      <c r="F42" s="1">
        <v>0.15</v>
      </c>
      <c r="I42">
        <v>4</v>
      </c>
      <c r="J42" t="s">
        <v>16</v>
      </c>
      <c r="K42" t="s">
        <v>25</v>
      </c>
      <c r="L42" s="2" t="s">
        <v>32</v>
      </c>
      <c r="M42">
        <v>15000</v>
      </c>
      <c r="N42" s="1">
        <v>0.15</v>
      </c>
    </row>
    <row r="43" spans="1:16" x14ac:dyDescent="0.35">
      <c r="A43">
        <v>5</v>
      </c>
      <c r="B43" t="s">
        <v>17</v>
      </c>
      <c r="C43" t="s">
        <v>26</v>
      </c>
      <c r="I43">
        <v>5</v>
      </c>
      <c r="J43" t="s">
        <v>17</v>
      </c>
      <c r="K43" t="s">
        <v>26</v>
      </c>
      <c r="L43" s="2"/>
    </row>
    <row r="44" spans="1:16" x14ac:dyDescent="0.35">
      <c r="A44">
        <v>6</v>
      </c>
      <c r="B44" t="s">
        <v>18</v>
      </c>
      <c r="C44" t="s">
        <v>27</v>
      </c>
      <c r="I44">
        <v>6</v>
      </c>
      <c r="J44" t="s">
        <v>18</v>
      </c>
      <c r="K44" t="s">
        <v>27</v>
      </c>
      <c r="L44" s="2"/>
    </row>
    <row r="45" spans="1:16" x14ac:dyDescent="0.35">
      <c r="A45">
        <v>7</v>
      </c>
      <c r="B45" t="s">
        <v>19</v>
      </c>
      <c r="C45" t="s">
        <v>28</v>
      </c>
      <c r="I45">
        <v>7</v>
      </c>
      <c r="J45" t="s">
        <v>19</v>
      </c>
      <c r="K45" t="s">
        <v>28</v>
      </c>
      <c r="L45" s="2"/>
    </row>
    <row r="46" spans="1:16" x14ac:dyDescent="0.35">
      <c r="A46">
        <v>8</v>
      </c>
      <c r="B46" t="s">
        <v>13</v>
      </c>
      <c r="C46" t="s">
        <v>29</v>
      </c>
      <c r="I46">
        <v>8</v>
      </c>
      <c r="J46" t="s">
        <v>13</v>
      </c>
      <c r="K46" t="s">
        <v>29</v>
      </c>
      <c r="L46" s="2"/>
    </row>
    <row r="47" spans="1:16" x14ac:dyDescent="0.35">
      <c r="A47">
        <v>9</v>
      </c>
      <c r="B47" t="s">
        <v>14</v>
      </c>
      <c r="C47" t="s">
        <v>30</v>
      </c>
      <c r="I47">
        <v>9</v>
      </c>
      <c r="J47" t="s">
        <v>14</v>
      </c>
      <c r="K47" t="s">
        <v>30</v>
      </c>
      <c r="L4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CC88-BD51-4DAD-9FFD-E7D15CF13F3A}">
  <sheetPr codeName="Sheet3">
    <tabColor rgb="FFFF0000"/>
  </sheetPr>
  <dimension ref="A1:J43"/>
  <sheetViews>
    <sheetView topLeftCell="A28" workbookViewId="0">
      <selection activeCell="N10" sqref="N10"/>
    </sheetView>
  </sheetViews>
  <sheetFormatPr defaultRowHeight="14.5" x14ac:dyDescent="0.35"/>
  <cols>
    <col min="1" max="1" width="27.7265625" customWidth="1"/>
    <col min="4" max="9" width="6.6328125" customWidth="1"/>
  </cols>
  <sheetData>
    <row r="1" spans="1:9" x14ac:dyDescent="0.35">
      <c r="A1" s="4" t="s">
        <v>35</v>
      </c>
    </row>
    <row r="2" spans="1:9" x14ac:dyDescent="0.35">
      <c r="A2" t="s">
        <v>89</v>
      </c>
    </row>
    <row r="3" spans="1:9" x14ac:dyDescent="0.35">
      <c r="A3" t="s">
        <v>90</v>
      </c>
    </row>
    <row r="4" spans="1:9" x14ac:dyDescent="0.35">
      <c r="A4" t="s">
        <v>91</v>
      </c>
    </row>
    <row r="5" spans="1:9" x14ac:dyDescent="0.35">
      <c r="A5" t="s">
        <v>92</v>
      </c>
    </row>
    <row r="6" spans="1:9" x14ac:dyDescent="0.35">
      <c r="A6" t="s">
        <v>93</v>
      </c>
    </row>
    <row r="7" spans="1:9" x14ac:dyDescent="0.35">
      <c r="A7" t="s">
        <v>94</v>
      </c>
    </row>
    <row r="10" spans="1:9" x14ac:dyDescent="0.35">
      <c r="A10" t="s">
        <v>95</v>
      </c>
      <c r="I10" t="s">
        <v>104</v>
      </c>
    </row>
    <row r="11" spans="1:9" x14ac:dyDescent="0.35">
      <c r="A11" t="s">
        <v>96</v>
      </c>
      <c r="I11" t="s">
        <v>105</v>
      </c>
    </row>
    <row r="12" spans="1:9" x14ac:dyDescent="0.35">
      <c r="A12" t="s">
        <v>97</v>
      </c>
    </row>
    <row r="13" spans="1:9" x14ac:dyDescent="0.35">
      <c r="I13" t="s">
        <v>106</v>
      </c>
    </row>
    <row r="14" spans="1:9" x14ac:dyDescent="0.35">
      <c r="A14" t="s">
        <v>98</v>
      </c>
      <c r="I14" t="s">
        <v>107</v>
      </c>
    </row>
    <row r="15" spans="1:9" x14ac:dyDescent="0.35">
      <c r="A15" t="s">
        <v>96</v>
      </c>
      <c r="I15" t="s">
        <v>108</v>
      </c>
    </row>
    <row r="16" spans="1:9" x14ac:dyDescent="0.35">
      <c r="A16" t="s">
        <v>99</v>
      </c>
    </row>
    <row r="17" spans="1:9" x14ac:dyDescent="0.35">
      <c r="A17" t="s">
        <v>100</v>
      </c>
      <c r="I17" t="s">
        <v>93</v>
      </c>
    </row>
    <row r="18" spans="1:9" x14ac:dyDescent="0.35">
      <c r="A18" t="s">
        <v>101</v>
      </c>
      <c r="I18" t="s">
        <v>94</v>
      </c>
    </row>
    <row r="19" spans="1:9" x14ac:dyDescent="0.35">
      <c r="A19" t="s">
        <v>102</v>
      </c>
      <c r="I19" t="s">
        <v>107</v>
      </c>
    </row>
    <row r="20" spans="1:9" x14ac:dyDescent="0.35">
      <c r="A20" t="s">
        <v>103</v>
      </c>
      <c r="I20" t="s">
        <v>109</v>
      </c>
    </row>
    <row r="22" spans="1:9" x14ac:dyDescent="0.35">
      <c r="A22" s="4" t="s">
        <v>68</v>
      </c>
    </row>
    <row r="25" spans="1:9" x14ac:dyDescent="0.35">
      <c r="A25" s="4" t="s">
        <v>67</v>
      </c>
    </row>
    <row r="27" spans="1:9" x14ac:dyDescent="0.35">
      <c r="A27" s="4" t="s">
        <v>69</v>
      </c>
    </row>
    <row r="29" spans="1:9" s="5" customFormat="1" x14ac:dyDescent="0.35">
      <c r="A29" s="5" t="s">
        <v>9</v>
      </c>
      <c r="B29" s="5" t="s">
        <v>10</v>
      </c>
      <c r="C29" s="5" t="s">
        <v>11</v>
      </c>
      <c r="D29" s="5" t="s">
        <v>70</v>
      </c>
      <c r="E29" s="5" t="s">
        <v>74</v>
      </c>
    </row>
    <row r="30" spans="1:9" x14ac:dyDescent="0.35">
      <c r="A30" t="s">
        <v>31</v>
      </c>
      <c r="B30">
        <v>10000</v>
      </c>
      <c r="C30" s="1">
        <v>0.1</v>
      </c>
      <c r="D30">
        <f>B30*C30</f>
        <v>1000</v>
      </c>
      <c r="E30">
        <f>$B$30*$C$30</f>
        <v>1000</v>
      </c>
    </row>
    <row r="31" spans="1:9" x14ac:dyDescent="0.35">
      <c r="A31" t="s">
        <v>71</v>
      </c>
      <c r="B31">
        <v>15000</v>
      </c>
      <c r="C31" s="1">
        <v>0.15</v>
      </c>
      <c r="D31">
        <f t="shared" ref="D31:D34" si="0">B31*C31</f>
        <v>2250</v>
      </c>
      <c r="E31">
        <f t="shared" ref="E31:E34" si="1">$B$30*$C$30</f>
        <v>1000</v>
      </c>
    </row>
    <row r="32" spans="1:9" x14ac:dyDescent="0.35">
      <c r="A32" t="s">
        <v>32</v>
      </c>
      <c r="B32">
        <v>20000</v>
      </c>
      <c r="C32" s="1">
        <v>0.2</v>
      </c>
      <c r="D32">
        <f t="shared" si="0"/>
        <v>4000</v>
      </c>
      <c r="E32">
        <f t="shared" si="1"/>
        <v>1000</v>
      </c>
    </row>
    <row r="33" spans="1:10" x14ac:dyDescent="0.35">
      <c r="A33" t="s">
        <v>72</v>
      </c>
      <c r="B33">
        <v>25000</v>
      </c>
      <c r="C33" s="1">
        <v>0.25</v>
      </c>
      <c r="D33">
        <f t="shared" si="0"/>
        <v>6250</v>
      </c>
      <c r="E33">
        <f t="shared" si="1"/>
        <v>1000</v>
      </c>
    </row>
    <row r="34" spans="1:10" x14ac:dyDescent="0.35">
      <c r="A34" t="s">
        <v>73</v>
      </c>
      <c r="B34">
        <v>30000</v>
      </c>
      <c r="C34" s="1">
        <v>0.3</v>
      </c>
      <c r="D34">
        <f t="shared" si="0"/>
        <v>9000</v>
      </c>
      <c r="E34">
        <f t="shared" si="1"/>
        <v>1000</v>
      </c>
    </row>
    <row r="36" spans="1:10" x14ac:dyDescent="0.35">
      <c r="A36" s="4" t="s">
        <v>75</v>
      </c>
    </row>
    <row r="37" spans="1:10" x14ac:dyDescent="0.35">
      <c r="A37" s="4" t="s">
        <v>110</v>
      </c>
    </row>
    <row r="38" spans="1:10" x14ac:dyDescent="0.35">
      <c r="B38" t="s">
        <v>12</v>
      </c>
      <c r="C38" t="s">
        <v>76</v>
      </c>
      <c r="D38" t="s">
        <v>77</v>
      </c>
      <c r="E38" t="s">
        <v>78</v>
      </c>
      <c r="F38" t="s">
        <v>79</v>
      </c>
      <c r="G38" t="s">
        <v>80</v>
      </c>
      <c r="H38" t="s">
        <v>81</v>
      </c>
      <c r="I38" t="s">
        <v>82</v>
      </c>
      <c r="J38" t="s">
        <v>83</v>
      </c>
    </row>
    <row r="39" spans="1:10" hidden="1" x14ac:dyDescent="0.35">
      <c r="B39">
        <v>1</v>
      </c>
      <c r="C39" t="s">
        <v>84</v>
      </c>
      <c r="D39">
        <v>14</v>
      </c>
      <c r="E39">
        <v>15</v>
      </c>
      <c r="F39">
        <v>15</v>
      </c>
      <c r="G39">
        <v>10</v>
      </c>
      <c r="H39">
        <v>12</v>
      </c>
      <c r="I39">
        <v>15</v>
      </c>
    </row>
    <row r="40" spans="1:10" x14ac:dyDescent="0.35">
      <c r="B40">
        <v>2</v>
      </c>
      <c r="C40" t="s">
        <v>85</v>
      </c>
      <c r="D40">
        <v>12</v>
      </c>
      <c r="E40">
        <v>12</v>
      </c>
      <c r="F40">
        <v>15</v>
      </c>
      <c r="G40">
        <v>15</v>
      </c>
      <c r="H40">
        <v>13</v>
      </c>
      <c r="I40">
        <v>14</v>
      </c>
      <c r="J40">
        <f>D40+E40+F40+G40+H40+I40</f>
        <v>81</v>
      </c>
    </row>
    <row r="41" spans="1:10" x14ac:dyDescent="0.35">
      <c r="B41">
        <v>3</v>
      </c>
      <c r="C41" t="s">
        <v>86</v>
      </c>
      <c r="D41">
        <v>15</v>
      </c>
      <c r="E41">
        <v>15</v>
      </c>
      <c r="F41">
        <v>14</v>
      </c>
      <c r="G41">
        <v>13</v>
      </c>
      <c r="H41">
        <v>13</v>
      </c>
      <c r="I41">
        <v>14</v>
      </c>
      <c r="J41">
        <f t="shared" ref="J41:J43" si="2">D41+E41+F41+G41+H41+I41</f>
        <v>84</v>
      </c>
    </row>
    <row r="42" spans="1:10" x14ac:dyDescent="0.35">
      <c r="B42">
        <v>4</v>
      </c>
      <c r="C42" t="s">
        <v>87</v>
      </c>
      <c r="D42">
        <v>10</v>
      </c>
      <c r="E42">
        <v>9</v>
      </c>
      <c r="F42">
        <v>11</v>
      </c>
      <c r="G42">
        <v>13</v>
      </c>
      <c r="H42">
        <v>8</v>
      </c>
      <c r="I42">
        <v>11</v>
      </c>
      <c r="J42">
        <f t="shared" si="2"/>
        <v>62</v>
      </c>
    </row>
    <row r="43" spans="1:10" x14ac:dyDescent="0.35">
      <c r="B43">
        <v>5</v>
      </c>
      <c r="C43" t="s">
        <v>88</v>
      </c>
      <c r="D43">
        <v>12</v>
      </c>
      <c r="E43">
        <v>13</v>
      </c>
      <c r="F43">
        <v>14</v>
      </c>
      <c r="G43">
        <v>15</v>
      </c>
      <c r="H43">
        <v>11</v>
      </c>
      <c r="I43">
        <v>10</v>
      </c>
      <c r="J43">
        <f t="shared" si="2"/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A636-4B9C-447E-900A-7F08CAA1FB41}">
  <sheetPr codeName="Sheet4">
    <tabColor rgb="FFFFC000"/>
  </sheetPr>
  <dimension ref="A1:H74"/>
  <sheetViews>
    <sheetView topLeftCell="A50" workbookViewId="0">
      <selection activeCell="N10" sqref="N10"/>
    </sheetView>
  </sheetViews>
  <sheetFormatPr defaultRowHeight="14.5" x14ac:dyDescent="0.35"/>
  <cols>
    <col min="1" max="1" width="18.36328125" customWidth="1"/>
    <col min="2" max="2" width="11.1796875" bestFit="1" customWidth="1"/>
    <col min="7" max="7" width="11.1796875" bestFit="1" customWidth="1"/>
  </cols>
  <sheetData>
    <row r="1" spans="1:5" x14ac:dyDescent="0.35">
      <c r="A1" t="s">
        <v>35</v>
      </c>
    </row>
    <row r="2" spans="1:5" x14ac:dyDescent="0.35">
      <c r="A2" t="s">
        <v>132</v>
      </c>
    </row>
    <row r="3" spans="1:5" x14ac:dyDescent="0.35">
      <c r="A3" t="s">
        <v>133</v>
      </c>
    </row>
    <row r="4" spans="1:5" x14ac:dyDescent="0.35">
      <c r="A4" t="s">
        <v>134</v>
      </c>
    </row>
    <row r="5" spans="1:5" x14ac:dyDescent="0.35">
      <c r="A5" t="s">
        <v>135</v>
      </c>
      <c r="E5" t="s">
        <v>136</v>
      </c>
    </row>
    <row r="6" spans="1:5" x14ac:dyDescent="0.35">
      <c r="A6" t="s">
        <v>136</v>
      </c>
      <c r="E6" t="s">
        <v>146</v>
      </c>
    </row>
    <row r="7" spans="1:5" x14ac:dyDescent="0.35">
      <c r="A7" t="s">
        <v>137</v>
      </c>
      <c r="E7" t="s">
        <v>147</v>
      </c>
    </row>
    <row r="8" spans="1:5" x14ac:dyDescent="0.35">
      <c r="A8" t="s">
        <v>138</v>
      </c>
    </row>
    <row r="9" spans="1:5" x14ac:dyDescent="0.35">
      <c r="A9" t="s">
        <v>139</v>
      </c>
      <c r="E9" t="s">
        <v>137</v>
      </c>
    </row>
    <row r="10" spans="1:5" x14ac:dyDescent="0.35">
      <c r="A10" t="s">
        <v>140</v>
      </c>
      <c r="E10" t="s">
        <v>148</v>
      </c>
    </row>
    <row r="11" spans="1:5" x14ac:dyDescent="0.35">
      <c r="E11" t="s">
        <v>149</v>
      </c>
    </row>
    <row r="13" spans="1:5" x14ac:dyDescent="0.35">
      <c r="A13" t="s">
        <v>135</v>
      </c>
      <c r="E13" t="s">
        <v>150</v>
      </c>
    </row>
    <row r="14" spans="1:5" x14ac:dyDescent="0.35">
      <c r="A14" t="s">
        <v>141</v>
      </c>
      <c r="E14" t="s">
        <v>151</v>
      </c>
    </row>
    <row r="15" spans="1:5" x14ac:dyDescent="0.35">
      <c r="A15" t="s">
        <v>142</v>
      </c>
      <c r="E15" t="s">
        <v>152</v>
      </c>
    </row>
    <row r="16" spans="1:5" x14ac:dyDescent="0.35">
      <c r="A16" t="s">
        <v>143</v>
      </c>
    </row>
    <row r="17" spans="1:5" x14ac:dyDescent="0.35">
      <c r="A17" t="s">
        <v>144</v>
      </c>
      <c r="E17" t="s">
        <v>153</v>
      </c>
    </row>
    <row r="18" spans="1:5" x14ac:dyDescent="0.35">
      <c r="A18" t="s">
        <v>145</v>
      </c>
      <c r="E18" t="s">
        <v>45</v>
      </c>
    </row>
    <row r="19" spans="1:5" x14ac:dyDescent="0.35">
      <c r="E19" t="s">
        <v>154</v>
      </c>
    </row>
    <row r="23" spans="1:5" x14ac:dyDescent="0.35">
      <c r="A23" s="20" t="s">
        <v>111</v>
      </c>
    </row>
    <row r="25" spans="1:5" ht="18" x14ac:dyDescent="0.4">
      <c r="A25" s="8" t="s">
        <v>9</v>
      </c>
      <c r="B25" s="8" t="s">
        <v>10</v>
      </c>
      <c r="C25" s="8" t="s">
        <v>11</v>
      </c>
    </row>
    <row r="26" spans="1:5" ht="18" x14ac:dyDescent="0.4">
      <c r="A26" s="9" t="s">
        <v>34</v>
      </c>
      <c r="B26" s="9">
        <v>10000</v>
      </c>
      <c r="C26" s="10">
        <v>0.1</v>
      </c>
    </row>
    <row r="27" spans="1:5" ht="18" x14ac:dyDescent="0.4">
      <c r="A27" s="9" t="s">
        <v>33</v>
      </c>
      <c r="B27" s="9">
        <v>12000</v>
      </c>
      <c r="C27" s="10">
        <v>0.12</v>
      </c>
    </row>
    <row r="28" spans="1:5" ht="18" x14ac:dyDescent="0.4">
      <c r="A28" s="9" t="s">
        <v>31</v>
      </c>
      <c r="B28" s="9">
        <v>20000</v>
      </c>
      <c r="C28" s="10">
        <v>0.13</v>
      </c>
    </row>
    <row r="29" spans="1:5" ht="18" x14ac:dyDescent="0.4">
      <c r="A29" s="9" t="s">
        <v>32</v>
      </c>
      <c r="B29" s="9">
        <v>15000</v>
      </c>
      <c r="C29" s="10">
        <v>0.15</v>
      </c>
    </row>
    <row r="30" spans="1:5" ht="18" x14ac:dyDescent="0.4">
      <c r="A30" s="7"/>
      <c r="B30" s="6"/>
      <c r="C30" s="6"/>
    </row>
    <row r="31" spans="1:5" x14ac:dyDescent="0.35">
      <c r="D31" s="11"/>
    </row>
    <row r="33" spans="1:8" x14ac:dyDescent="0.35">
      <c r="A33" s="60" t="s">
        <v>112</v>
      </c>
      <c r="B33" s="60"/>
      <c r="F33" s="59" t="s">
        <v>119</v>
      </c>
      <c r="G33" s="59"/>
    </row>
    <row r="34" spans="1:8" x14ac:dyDescent="0.35">
      <c r="A34" s="12" t="s">
        <v>76</v>
      </c>
      <c r="B34" s="12" t="s">
        <v>113</v>
      </c>
      <c r="C34" s="12" t="s">
        <v>114</v>
      </c>
      <c r="F34" s="14" t="s">
        <v>76</v>
      </c>
      <c r="G34" s="14" t="s">
        <v>113</v>
      </c>
      <c r="H34" s="14" t="s">
        <v>114</v>
      </c>
    </row>
    <row r="35" spans="1:8" x14ac:dyDescent="0.35">
      <c r="A35" s="12" t="s">
        <v>88</v>
      </c>
      <c r="B35" s="22">
        <v>10000</v>
      </c>
      <c r="C35" s="13">
        <v>0.1</v>
      </c>
      <c r="F35" s="14" t="s">
        <v>88</v>
      </c>
      <c r="G35" s="14">
        <v>10000</v>
      </c>
      <c r="H35" s="15">
        <v>0.1</v>
      </c>
    </row>
    <row r="36" spans="1:8" x14ac:dyDescent="0.35">
      <c r="A36" s="12" t="s">
        <v>87</v>
      </c>
      <c r="B36" s="22">
        <v>20000</v>
      </c>
      <c r="C36" s="13">
        <v>0.1</v>
      </c>
      <c r="F36" s="14" t="s">
        <v>87</v>
      </c>
      <c r="G36" s="14">
        <v>20000</v>
      </c>
      <c r="H36" s="15">
        <v>0.1</v>
      </c>
    </row>
    <row r="37" spans="1:8" x14ac:dyDescent="0.35">
      <c r="A37" s="12" t="s">
        <v>115</v>
      </c>
      <c r="B37" s="22">
        <v>30000</v>
      </c>
      <c r="C37" s="13">
        <v>0.2</v>
      </c>
      <c r="F37" s="14" t="s">
        <v>115</v>
      </c>
      <c r="G37" s="14">
        <v>30000</v>
      </c>
      <c r="H37" s="15">
        <v>0.2</v>
      </c>
    </row>
    <row r="38" spans="1:8" x14ac:dyDescent="0.35">
      <c r="A38" s="12" t="s">
        <v>116</v>
      </c>
      <c r="B38" s="22">
        <v>40000</v>
      </c>
      <c r="C38" s="13">
        <v>0.3</v>
      </c>
      <c r="F38" s="14" t="s">
        <v>116</v>
      </c>
      <c r="G38" s="14">
        <v>40000</v>
      </c>
      <c r="H38" s="15">
        <v>0.3</v>
      </c>
    </row>
    <row r="39" spans="1:8" x14ac:dyDescent="0.35">
      <c r="A39" s="12" t="s">
        <v>117</v>
      </c>
      <c r="B39" s="22">
        <v>50000</v>
      </c>
      <c r="C39" s="13">
        <v>0.4</v>
      </c>
      <c r="F39" s="14" t="s">
        <v>117</v>
      </c>
      <c r="G39" s="14">
        <v>50000</v>
      </c>
      <c r="H39" s="15">
        <v>0.4</v>
      </c>
    </row>
    <row r="40" spans="1:8" x14ac:dyDescent="0.35">
      <c r="A40" s="12" t="s">
        <v>118</v>
      </c>
      <c r="B40" s="22">
        <v>60000</v>
      </c>
      <c r="C40" s="13">
        <v>0.5</v>
      </c>
      <c r="F40" s="14" t="s">
        <v>118</v>
      </c>
      <c r="G40" s="14">
        <v>60000</v>
      </c>
      <c r="H40" s="15">
        <v>0.5</v>
      </c>
    </row>
    <row r="44" spans="1:8" x14ac:dyDescent="0.35">
      <c r="A44" s="20" t="s">
        <v>120</v>
      </c>
      <c r="F44" s="59" t="s">
        <v>121</v>
      </c>
      <c r="G44" s="59"/>
      <c r="H44" s="59"/>
    </row>
    <row r="45" spans="1:8" ht="32" x14ac:dyDescent="0.35">
      <c r="A45" s="16" t="s">
        <v>76</v>
      </c>
      <c r="B45" s="16" t="s">
        <v>113</v>
      </c>
      <c r="C45" s="16" t="s">
        <v>114</v>
      </c>
      <c r="F45" s="14" t="s">
        <v>76</v>
      </c>
      <c r="G45" s="14" t="s">
        <v>113</v>
      </c>
      <c r="H45" s="14" t="s">
        <v>114</v>
      </c>
    </row>
    <row r="46" spans="1:8" x14ac:dyDescent="0.35">
      <c r="A46" s="14" t="s">
        <v>88</v>
      </c>
      <c r="B46" s="23">
        <v>10000</v>
      </c>
      <c r="C46" s="15">
        <v>0.1</v>
      </c>
      <c r="F46" s="14" t="s">
        <v>88</v>
      </c>
      <c r="G46" s="24">
        <v>10000</v>
      </c>
      <c r="H46" s="15">
        <v>0.1</v>
      </c>
    </row>
    <row r="47" spans="1:8" x14ac:dyDescent="0.35">
      <c r="A47" s="14" t="s">
        <v>87</v>
      </c>
      <c r="B47" s="23">
        <v>10000</v>
      </c>
      <c r="C47" s="15">
        <v>0.1</v>
      </c>
      <c r="F47" s="14" t="s">
        <v>87</v>
      </c>
      <c r="G47" s="24">
        <v>10000</v>
      </c>
      <c r="H47" s="15">
        <v>0.1</v>
      </c>
    </row>
    <row r="48" spans="1:8" x14ac:dyDescent="0.35">
      <c r="A48" s="14" t="s">
        <v>115</v>
      </c>
      <c r="B48" s="23">
        <v>10000</v>
      </c>
      <c r="C48" s="15">
        <v>0.2</v>
      </c>
      <c r="F48" s="14" t="s">
        <v>115</v>
      </c>
      <c r="G48" s="24">
        <v>10000</v>
      </c>
      <c r="H48" s="15">
        <v>0.2</v>
      </c>
    </row>
    <row r="49" spans="1:8" x14ac:dyDescent="0.35">
      <c r="A49" s="14" t="s">
        <v>116</v>
      </c>
      <c r="B49" s="23">
        <v>10000</v>
      </c>
      <c r="C49" s="15">
        <v>0.3</v>
      </c>
      <c r="F49" s="14" t="s">
        <v>116</v>
      </c>
      <c r="G49" s="24">
        <v>10000</v>
      </c>
      <c r="H49" s="15">
        <v>0.3</v>
      </c>
    </row>
    <row r="50" spans="1:8" x14ac:dyDescent="0.35">
      <c r="A50" s="14" t="s">
        <v>117</v>
      </c>
      <c r="B50" s="23">
        <v>10000</v>
      </c>
      <c r="C50" s="15">
        <v>0.4</v>
      </c>
      <c r="F50" s="14" t="s">
        <v>117</v>
      </c>
      <c r="G50" s="24">
        <v>10000</v>
      </c>
      <c r="H50" s="15">
        <v>0.4</v>
      </c>
    </row>
    <row r="51" spans="1:8" x14ac:dyDescent="0.35">
      <c r="A51" s="14" t="s">
        <v>118</v>
      </c>
      <c r="B51" s="23">
        <v>10000</v>
      </c>
      <c r="C51" s="15">
        <v>0.5</v>
      </c>
      <c r="F51" s="14" t="s">
        <v>118</v>
      </c>
      <c r="G51" s="24">
        <v>10000</v>
      </c>
      <c r="H51" s="15">
        <v>0.5</v>
      </c>
    </row>
    <row r="53" spans="1:8" x14ac:dyDescent="0.35">
      <c r="A53" s="17" t="s">
        <v>122</v>
      </c>
      <c r="F53" s="59" t="s">
        <v>124</v>
      </c>
      <c r="G53" s="59"/>
    </row>
    <row r="54" spans="1:8" ht="29" x14ac:dyDescent="0.35">
      <c r="A54" s="18" t="s">
        <v>123</v>
      </c>
      <c r="F54" s="21" t="s">
        <v>125</v>
      </c>
    </row>
    <row r="55" spans="1:8" x14ac:dyDescent="0.35">
      <c r="F55" s="21" t="s">
        <v>126</v>
      </c>
    </row>
    <row r="56" spans="1:8" x14ac:dyDescent="0.35">
      <c r="F56" s="21" t="s">
        <v>127</v>
      </c>
    </row>
    <row r="57" spans="1:8" x14ac:dyDescent="0.35">
      <c r="F57" s="21" t="s">
        <v>128</v>
      </c>
    </row>
    <row r="58" spans="1:8" x14ac:dyDescent="0.35">
      <c r="F58" s="21" t="s">
        <v>129</v>
      </c>
    </row>
    <row r="59" spans="1:8" x14ac:dyDescent="0.35">
      <c r="F59" s="21" t="s">
        <v>130</v>
      </c>
    </row>
    <row r="60" spans="1:8" x14ac:dyDescent="0.35">
      <c r="F60" s="21" t="s">
        <v>131</v>
      </c>
    </row>
    <row r="61" spans="1:8" x14ac:dyDescent="0.35">
      <c r="F61" s="21"/>
    </row>
    <row r="62" spans="1:8" x14ac:dyDescent="0.35">
      <c r="F62" s="21"/>
    </row>
    <row r="63" spans="1:8" x14ac:dyDescent="0.35">
      <c r="F63" s="21"/>
    </row>
    <row r="64" spans="1:8" x14ac:dyDescent="0.35">
      <c r="F64" s="21"/>
    </row>
    <row r="65" spans="6:6" x14ac:dyDescent="0.35">
      <c r="F65" s="21"/>
    </row>
    <row r="66" spans="6:6" x14ac:dyDescent="0.35">
      <c r="F66" s="21"/>
    </row>
    <row r="67" spans="6:6" x14ac:dyDescent="0.35">
      <c r="F67" s="21"/>
    </row>
    <row r="68" spans="6:6" x14ac:dyDescent="0.35">
      <c r="F68" s="21"/>
    </row>
    <row r="69" spans="6:6" x14ac:dyDescent="0.35">
      <c r="F69" s="21"/>
    </row>
    <row r="70" spans="6:6" x14ac:dyDescent="0.35">
      <c r="F70" s="21"/>
    </row>
    <row r="71" spans="6:6" x14ac:dyDescent="0.35">
      <c r="F71" s="21"/>
    </row>
    <row r="72" spans="6:6" x14ac:dyDescent="0.35">
      <c r="F72" s="21"/>
    </row>
    <row r="73" spans="6:6" x14ac:dyDescent="0.35">
      <c r="F73" s="21"/>
    </row>
    <row r="74" spans="6:6" x14ac:dyDescent="0.35">
      <c r="F74" s="21"/>
    </row>
  </sheetData>
  <mergeCells count="4">
    <mergeCell ref="F44:H44"/>
    <mergeCell ref="A33:B33"/>
    <mergeCell ref="F33:G33"/>
    <mergeCell ref="F53:G5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EC7A-65F1-4490-82DE-599F95F0427F}">
  <sheetPr codeName="Sheet5">
    <tabColor rgb="FF0000CC"/>
  </sheetPr>
  <dimension ref="A1:G33"/>
  <sheetViews>
    <sheetView workbookViewId="0">
      <selection activeCell="N10" sqref="N10"/>
    </sheetView>
  </sheetViews>
  <sheetFormatPr defaultRowHeight="14.5" x14ac:dyDescent="0.35"/>
  <cols>
    <col min="1" max="6" width="14.6328125" customWidth="1"/>
  </cols>
  <sheetData>
    <row r="1" spans="1:7" x14ac:dyDescent="0.35">
      <c r="A1" s="61" t="s">
        <v>155</v>
      </c>
      <c r="B1" s="61"/>
    </row>
    <row r="3" spans="1:7" x14ac:dyDescent="0.35">
      <c r="A3" s="26" t="s">
        <v>156</v>
      </c>
      <c r="B3" s="26" t="s">
        <v>157</v>
      </c>
      <c r="C3" s="26" t="s">
        <v>158</v>
      </c>
      <c r="D3" s="26" t="s">
        <v>159</v>
      </c>
      <c r="E3" s="26" t="s">
        <v>160</v>
      </c>
      <c r="F3" s="27" t="s">
        <v>161</v>
      </c>
    </row>
    <row r="4" spans="1:7" x14ac:dyDescent="0.35">
      <c r="A4" s="14">
        <v>2</v>
      </c>
      <c r="B4" s="14">
        <v>3</v>
      </c>
      <c r="C4" s="14">
        <f>A4+B4</f>
        <v>5</v>
      </c>
      <c r="D4" s="14">
        <f>A4-B4</f>
        <v>-1</v>
      </c>
      <c r="E4" s="14">
        <f>A4*B4</f>
        <v>6</v>
      </c>
      <c r="F4" s="27">
        <f>A4/B4</f>
        <v>0.66666666666666663</v>
      </c>
    </row>
    <row r="5" spans="1:7" x14ac:dyDescent="0.35">
      <c r="A5" s="14">
        <v>5</v>
      </c>
      <c r="B5" s="14">
        <v>7</v>
      </c>
      <c r="C5" s="14">
        <f t="shared" ref="C5:C12" si="0">A5+B5</f>
        <v>12</v>
      </c>
      <c r="D5" s="14">
        <f t="shared" ref="D5:D12" si="1">A5-B5</f>
        <v>-2</v>
      </c>
      <c r="E5" s="14">
        <f t="shared" ref="E5:E12" si="2">A5*B5</f>
        <v>35</v>
      </c>
      <c r="F5" s="27">
        <f t="shared" ref="F5:F12" si="3">A5/B5</f>
        <v>0.7142857142857143</v>
      </c>
    </row>
    <row r="6" spans="1:7" x14ac:dyDescent="0.35">
      <c r="A6" s="14">
        <v>8</v>
      </c>
      <c r="B6" s="14">
        <v>11</v>
      </c>
      <c r="C6" s="14">
        <f t="shared" si="0"/>
        <v>19</v>
      </c>
      <c r="D6" s="14">
        <f t="shared" si="1"/>
        <v>-3</v>
      </c>
      <c r="E6" s="14">
        <f t="shared" si="2"/>
        <v>88</v>
      </c>
      <c r="F6" s="27">
        <f t="shared" si="3"/>
        <v>0.72727272727272729</v>
      </c>
    </row>
    <row r="7" spans="1:7" x14ac:dyDescent="0.35">
      <c r="A7" s="14">
        <v>11</v>
      </c>
      <c r="B7" s="14">
        <v>15</v>
      </c>
      <c r="C7" s="14">
        <f t="shared" si="0"/>
        <v>26</v>
      </c>
      <c r="D7" s="14">
        <f t="shared" si="1"/>
        <v>-4</v>
      </c>
      <c r="E7" s="14">
        <f t="shared" si="2"/>
        <v>165</v>
      </c>
      <c r="F7" s="27">
        <f t="shared" si="3"/>
        <v>0.73333333333333328</v>
      </c>
    </row>
    <row r="8" spans="1:7" x14ac:dyDescent="0.35">
      <c r="A8" s="14">
        <v>14</v>
      </c>
      <c r="B8" s="14">
        <v>19</v>
      </c>
      <c r="C8" s="14">
        <f t="shared" si="0"/>
        <v>33</v>
      </c>
      <c r="D8" s="14">
        <f t="shared" si="1"/>
        <v>-5</v>
      </c>
      <c r="E8" s="14">
        <f t="shared" si="2"/>
        <v>266</v>
      </c>
      <c r="F8" s="27">
        <f t="shared" si="3"/>
        <v>0.73684210526315785</v>
      </c>
    </row>
    <row r="9" spans="1:7" x14ac:dyDescent="0.35">
      <c r="A9" s="14">
        <v>17</v>
      </c>
      <c r="B9" s="14">
        <v>23</v>
      </c>
      <c r="C9" s="14">
        <f t="shared" si="0"/>
        <v>40</v>
      </c>
      <c r="D9" s="14">
        <f t="shared" si="1"/>
        <v>-6</v>
      </c>
      <c r="E9" s="14">
        <f t="shared" si="2"/>
        <v>391</v>
      </c>
      <c r="F9" s="27">
        <f t="shared" si="3"/>
        <v>0.73913043478260865</v>
      </c>
    </row>
    <row r="10" spans="1:7" x14ac:dyDescent="0.35">
      <c r="A10" s="14">
        <v>20</v>
      </c>
      <c r="B10" s="14">
        <v>27</v>
      </c>
      <c r="C10" s="14">
        <f t="shared" si="0"/>
        <v>47</v>
      </c>
      <c r="D10" s="14">
        <f t="shared" si="1"/>
        <v>-7</v>
      </c>
      <c r="E10" s="14">
        <f t="shared" si="2"/>
        <v>540</v>
      </c>
      <c r="F10" s="27">
        <f t="shared" si="3"/>
        <v>0.7407407407407407</v>
      </c>
    </row>
    <row r="11" spans="1:7" x14ac:dyDescent="0.35">
      <c r="A11" s="14">
        <v>23</v>
      </c>
      <c r="B11" s="14">
        <v>31</v>
      </c>
      <c r="C11" s="14">
        <f t="shared" si="0"/>
        <v>54</v>
      </c>
      <c r="D11" s="14">
        <f t="shared" si="1"/>
        <v>-8</v>
      </c>
      <c r="E11" s="14">
        <f t="shared" si="2"/>
        <v>713</v>
      </c>
      <c r="F11" s="27">
        <f t="shared" si="3"/>
        <v>0.74193548387096775</v>
      </c>
    </row>
    <row r="12" spans="1:7" x14ac:dyDescent="0.35">
      <c r="A12" s="14">
        <v>26</v>
      </c>
      <c r="B12" s="14">
        <v>35</v>
      </c>
      <c r="C12" s="14">
        <f t="shared" si="0"/>
        <v>61</v>
      </c>
      <c r="D12" s="14">
        <f t="shared" si="1"/>
        <v>-9</v>
      </c>
      <c r="E12" s="14">
        <f t="shared" si="2"/>
        <v>910</v>
      </c>
      <c r="F12" s="27">
        <f t="shared" si="3"/>
        <v>0.74285714285714288</v>
      </c>
    </row>
    <row r="16" spans="1:7" ht="16.5" x14ac:dyDescent="0.35">
      <c r="A16" s="19" t="s">
        <v>156</v>
      </c>
      <c r="B16" s="19" t="s">
        <v>157</v>
      </c>
      <c r="C16" s="19" t="s">
        <v>158</v>
      </c>
      <c r="D16" s="19" t="s">
        <v>163</v>
      </c>
      <c r="E16" s="19" t="s">
        <v>164</v>
      </c>
      <c r="F16" s="19" t="s">
        <v>162</v>
      </c>
      <c r="G16" s="19" t="s">
        <v>165</v>
      </c>
    </row>
    <row r="17" spans="1:7" x14ac:dyDescent="0.35">
      <c r="A17" s="14">
        <v>2</v>
      </c>
      <c r="B17" s="14">
        <v>1</v>
      </c>
      <c r="C17" s="14">
        <f>A17+B17</f>
        <v>3</v>
      </c>
      <c r="D17" s="14">
        <f>A17*A17</f>
        <v>4</v>
      </c>
      <c r="E17" s="14">
        <f>B17*B17</f>
        <v>1</v>
      </c>
      <c r="F17" s="14">
        <f>2*A17*B17</f>
        <v>4</v>
      </c>
      <c r="G17" s="14">
        <f>C17*C17</f>
        <v>9</v>
      </c>
    </row>
    <row r="18" spans="1:7" x14ac:dyDescent="0.35">
      <c r="A18" s="14">
        <v>4</v>
      </c>
      <c r="B18" s="14">
        <v>3</v>
      </c>
      <c r="C18" s="14">
        <f t="shared" ref="C18:C30" si="4">A18+B18</f>
        <v>7</v>
      </c>
      <c r="D18" s="14">
        <f t="shared" ref="D18:D30" si="5">A18*A18</f>
        <v>16</v>
      </c>
      <c r="E18" s="14">
        <f t="shared" ref="E18:E30" si="6">B18*B18</f>
        <v>9</v>
      </c>
      <c r="F18" s="14">
        <f t="shared" ref="F18:F30" si="7">2*A18*B18</f>
        <v>24</v>
      </c>
      <c r="G18" s="14">
        <f t="shared" ref="G18:G30" si="8">C18*C18</f>
        <v>49</v>
      </c>
    </row>
    <row r="19" spans="1:7" x14ac:dyDescent="0.35">
      <c r="A19" s="14">
        <v>6</v>
      </c>
      <c r="B19" s="14">
        <v>5</v>
      </c>
      <c r="C19" s="14">
        <f t="shared" si="4"/>
        <v>11</v>
      </c>
      <c r="D19" s="14">
        <f t="shared" si="5"/>
        <v>36</v>
      </c>
      <c r="E19" s="14">
        <f t="shared" si="6"/>
        <v>25</v>
      </c>
      <c r="F19" s="14">
        <f t="shared" si="7"/>
        <v>60</v>
      </c>
      <c r="G19" s="14">
        <f t="shared" si="8"/>
        <v>121</v>
      </c>
    </row>
    <row r="20" spans="1:7" x14ac:dyDescent="0.35">
      <c r="A20" s="14">
        <v>8</v>
      </c>
      <c r="B20" s="14">
        <v>7</v>
      </c>
      <c r="C20" s="14">
        <f t="shared" si="4"/>
        <v>15</v>
      </c>
      <c r="D20" s="14">
        <f t="shared" si="5"/>
        <v>64</v>
      </c>
      <c r="E20" s="14">
        <f t="shared" si="6"/>
        <v>49</v>
      </c>
      <c r="F20" s="14">
        <f t="shared" si="7"/>
        <v>112</v>
      </c>
      <c r="G20" s="14">
        <f t="shared" si="8"/>
        <v>225</v>
      </c>
    </row>
    <row r="21" spans="1:7" x14ac:dyDescent="0.35">
      <c r="A21" s="14">
        <v>10</v>
      </c>
      <c r="B21" s="14">
        <v>9</v>
      </c>
      <c r="C21" s="14">
        <f t="shared" si="4"/>
        <v>19</v>
      </c>
      <c r="D21" s="14">
        <f t="shared" si="5"/>
        <v>100</v>
      </c>
      <c r="E21" s="14">
        <f t="shared" si="6"/>
        <v>81</v>
      </c>
      <c r="F21" s="14">
        <f t="shared" si="7"/>
        <v>180</v>
      </c>
      <c r="G21" s="14">
        <f t="shared" si="8"/>
        <v>361</v>
      </c>
    </row>
    <row r="22" spans="1:7" x14ac:dyDescent="0.35">
      <c r="A22" s="14">
        <v>12</v>
      </c>
      <c r="B22" s="14">
        <v>11</v>
      </c>
      <c r="C22" s="14">
        <f t="shared" si="4"/>
        <v>23</v>
      </c>
      <c r="D22" s="14">
        <f t="shared" si="5"/>
        <v>144</v>
      </c>
      <c r="E22" s="14">
        <f t="shared" si="6"/>
        <v>121</v>
      </c>
      <c r="F22" s="14">
        <f t="shared" si="7"/>
        <v>264</v>
      </c>
      <c r="G22" s="14">
        <f t="shared" si="8"/>
        <v>529</v>
      </c>
    </row>
    <row r="23" spans="1:7" x14ac:dyDescent="0.35">
      <c r="A23" s="14">
        <v>14</v>
      </c>
      <c r="B23" s="14">
        <v>13</v>
      </c>
      <c r="C23" s="14">
        <f t="shared" si="4"/>
        <v>27</v>
      </c>
      <c r="D23" s="14">
        <f t="shared" si="5"/>
        <v>196</v>
      </c>
      <c r="E23" s="14">
        <f t="shared" si="6"/>
        <v>169</v>
      </c>
      <c r="F23" s="14">
        <f t="shared" si="7"/>
        <v>364</v>
      </c>
      <c r="G23" s="14">
        <f t="shared" si="8"/>
        <v>729</v>
      </c>
    </row>
    <row r="24" spans="1:7" x14ac:dyDescent="0.35">
      <c r="A24" s="14">
        <v>16</v>
      </c>
      <c r="B24" s="14">
        <v>15</v>
      </c>
      <c r="C24" s="14">
        <f t="shared" si="4"/>
        <v>31</v>
      </c>
      <c r="D24" s="14">
        <f t="shared" si="5"/>
        <v>256</v>
      </c>
      <c r="E24" s="14">
        <f t="shared" si="6"/>
        <v>225</v>
      </c>
      <c r="F24" s="14">
        <f t="shared" si="7"/>
        <v>480</v>
      </c>
      <c r="G24" s="14">
        <f t="shared" si="8"/>
        <v>961</v>
      </c>
    </row>
    <row r="25" spans="1:7" x14ac:dyDescent="0.35">
      <c r="A25" s="14">
        <v>18</v>
      </c>
      <c r="B25" s="14">
        <v>17</v>
      </c>
      <c r="C25" s="14">
        <f t="shared" si="4"/>
        <v>35</v>
      </c>
      <c r="D25" s="14">
        <f t="shared" si="5"/>
        <v>324</v>
      </c>
      <c r="E25" s="14">
        <f t="shared" si="6"/>
        <v>289</v>
      </c>
      <c r="F25" s="14">
        <f t="shared" si="7"/>
        <v>612</v>
      </c>
      <c r="G25" s="14">
        <f t="shared" si="8"/>
        <v>1225</v>
      </c>
    </row>
    <row r="26" spans="1:7" x14ac:dyDescent="0.35">
      <c r="A26" s="14">
        <v>20</v>
      </c>
      <c r="B26" s="14">
        <v>19</v>
      </c>
      <c r="C26" s="14">
        <f t="shared" si="4"/>
        <v>39</v>
      </c>
      <c r="D26" s="14">
        <f t="shared" si="5"/>
        <v>400</v>
      </c>
      <c r="E26" s="14">
        <f t="shared" si="6"/>
        <v>361</v>
      </c>
      <c r="F26" s="14">
        <f t="shared" si="7"/>
        <v>760</v>
      </c>
      <c r="G26" s="14">
        <f t="shared" si="8"/>
        <v>1521</v>
      </c>
    </row>
    <row r="27" spans="1:7" x14ac:dyDescent="0.35">
      <c r="A27" s="14">
        <v>22</v>
      </c>
      <c r="B27" s="14">
        <v>21</v>
      </c>
      <c r="C27" s="14">
        <f t="shared" si="4"/>
        <v>43</v>
      </c>
      <c r="D27" s="14">
        <f t="shared" si="5"/>
        <v>484</v>
      </c>
      <c r="E27" s="14">
        <f t="shared" si="6"/>
        <v>441</v>
      </c>
      <c r="F27" s="14">
        <f t="shared" si="7"/>
        <v>924</v>
      </c>
      <c r="G27" s="14">
        <f t="shared" si="8"/>
        <v>1849</v>
      </c>
    </row>
    <row r="28" spans="1:7" x14ac:dyDescent="0.35">
      <c r="A28" s="14">
        <v>24</v>
      </c>
      <c r="B28" s="14">
        <v>23</v>
      </c>
      <c r="C28" s="14">
        <f t="shared" si="4"/>
        <v>47</v>
      </c>
      <c r="D28" s="14">
        <f t="shared" si="5"/>
        <v>576</v>
      </c>
      <c r="E28" s="14">
        <f t="shared" si="6"/>
        <v>529</v>
      </c>
      <c r="F28" s="14">
        <f t="shared" si="7"/>
        <v>1104</v>
      </c>
      <c r="G28" s="14">
        <f t="shared" si="8"/>
        <v>2209</v>
      </c>
    </row>
    <row r="29" spans="1:7" x14ac:dyDescent="0.35">
      <c r="A29" s="14">
        <v>26</v>
      </c>
      <c r="B29" s="14">
        <v>25</v>
      </c>
      <c r="C29" s="14">
        <f t="shared" si="4"/>
        <v>51</v>
      </c>
      <c r="D29" s="14">
        <f t="shared" si="5"/>
        <v>676</v>
      </c>
      <c r="E29" s="14">
        <f t="shared" si="6"/>
        <v>625</v>
      </c>
      <c r="F29" s="14">
        <f t="shared" si="7"/>
        <v>1300</v>
      </c>
      <c r="G29" s="14">
        <f t="shared" si="8"/>
        <v>2601</v>
      </c>
    </row>
    <row r="30" spans="1:7" x14ac:dyDescent="0.35">
      <c r="A30" s="14">
        <v>28</v>
      </c>
      <c r="B30" s="14">
        <v>27</v>
      </c>
      <c r="C30" s="14">
        <f t="shared" si="4"/>
        <v>55</v>
      </c>
      <c r="D30" s="14">
        <f t="shared" si="5"/>
        <v>784</v>
      </c>
      <c r="E30" s="14">
        <f t="shared" si="6"/>
        <v>729</v>
      </c>
      <c r="F30" s="14">
        <f t="shared" si="7"/>
        <v>1512</v>
      </c>
      <c r="G30" s="14">
        <f t="shared" si="8"/>
        <v>3025</v>
      </c>
    </row>
    <row r="31" spans="1:7" x14ac:dyDescent="0.35">
      <c r="A31" s="14"/>
      <c r="B31" s="14"/>
      <c r="C31" s="14"/>
      <c r="D31" s="14"/>
      <c r="E31" s="14"/>
      <c r="F31" s="14"/>
      <c r="G31" s="14"/>
    </row>
    <row r="32" spans="1:7" x14ac:dyDescent="0.35">
      <c r="A32" s="14"/>
      <c r="B32" s="14"/>
      <c r="C32" s="14"/>
      <c r="D32" s="14"/>
      <c r="E32" s="14"/>
      <c r="F32" s="14"/>
      <c r="G32" s="14"/>
    </row>
    <row r="33" spans="1:7" x14ac:dyDescent="0.35">
      <c r="A33" s="14"/>
      <c r="B33" s="14"/>
      <c r="C33" s="14"/>
      <c r="D33" s="14"/>
      <c r="E33" s="14"/>
      <c r="F33" s="14"/>
      <c r="G33" s="1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C31D-2EB6-4A34-905F-8CA4A40E38A8}">
  <sheetPr codeName="Sheet6">
    <tabColor rgb="FF92D050"/>
  </sheetPr>
  <dimension ref="A1:AA43"/>
  <sheetViews>
    <sheetView topLeftCell="U17" zoomScale="99" zoomScaleNormal="99" workbookViewId="0">
      <selection activeCell="N10" sqref="N10"/>
    </sheetView>
  </sheetViews>
  <sheetFormatPr defaultRowHeight="14.5" x14ac:dyDescent="0.35"/>
  <cols>
    <col min="2" max="2" width="10.36328125" bestFit="1" customWidth="1"/>
    <col min="3" max="3" width="3.6328125" bestFit="1" customWidth="1"/>
    <col min="4" max="5" width="4.36328125" bestFit="1" customWidth="1"/>
    <col min="6" max="6" width="6" bestFit="1" customWidth="1"/>
    <col min="7" max="7" width="3.36328125" bestFit="1" customWidth="1"/>
    <col min="8" max="8" width="4.1796875" bestFit="1" customWidth="1"/>
    <col min="9" max="9" width="6.1796875" bestFit="1" customWidth="1"/>
    <col min="15" max="15" width="15.1796875" bestFit="1" customWidth="1"/>
    <col min="20" max="20" width="13.1796875" customWidth="1"/>
  </cols>
  <sheetData>
    <row r="1" spans="1:10" x14ac:dyDescent="0.35">
      <c r="A1" s="63" t="s">
        <v>166</v>
      </c>
      <c r="B1" s="63"/>
      <c r="C1" s="63"/>
      <c r="D1" s="63"/>
      <c r="E1" s="63"/>
    </row>
    <row r="4" spans="1:10" x14ac:dyDescent="0.35">
      <c r="A4" s="25" t="s">
        <v>12</v>
      </c>
      <c r="B4" s="25" t="s">
        <v>76</v>
      </c>
      <c r="C4" s="25" t="s">
        <v>77</v>
      </c>
      <c r="D4" s="25" t="s">
        <v>167</v>
      </c>
      <c r="E4" s="25" t="s">
        <v>79</v>
      </c>
      <c r="F4" s="25" t="s">
        <v>80</v>
      </c>
      <c r="G4" s="25" t="s">
        <v>81</v>
      </c>
      <c r="H4" s="25" t="s">
        <v>82</v>
      </c>
      <c r="I4" s="25" t="s">
        <v>83</v>
      </c>
      <c r="J4" s="25" t="s">
        <v>214</v>
      </c>
    </row>
    <row r="5" spans="1:10" x14ac:dyDescent="0.35">
      <c r="A5" s="14">
        <v>1</v>
      </c>
      <c r="B5" s="14" t="s">
        <v>168</v>
      </c>
      <c r="C5" s="14">
        <v>80</v>
      </c>
      <c r="D5" s="14">
        <v>75</v>
      </c>
      <c r="E5" s="14">
        <v>95</v>
      </c>
      <c r="F5" s="14">
        <v>76</v>
      </c>
      <c r="G5" s="14">
        <v>95</v>
      </c>
      <c r="H5" s="14">
        <v>77</v>
      </c>
      <c r="I5" s="14">
        <f>C5+D5+E5+F5+G5+H5</f>
        <v>498</v>
      </c>
      <c r="J5">
        <f>AVERAGE(C5:G5)</f>
        <v>84.2</v>
      </c>
    </row>
    <row r="6" spans="1:10" x14ac:dyDescent="0.35">
      <c r="A6" s="14">
        <v>2</v>
      </c>
      <c r="B6" s="14" t="s">
        <v>169</v>
      </c>
      <c r="C6" s="14">
        <v>81</v>
      </c>
      <c r="D6" s="14">
        <v>76</v>
      </c>
      <c r="E6" s="14">
        <v>95</v>
      </c>
      <c r="F6" s="14">
        <v>76</v>
      </c>
      <c r="G6" s="14">
        <v>54</v>
      </c>
      <c r="H6" s="14">
        <v>65</v>
      </c>
      <c r="I6" s="14">
        <f t="shared" ref="I6:I9" si="0">C6+D6+E6+F6+G6+H6</f>
        <v>447</v>
      </c>
      <c r="J6">
        <f t="shared" ref="J6:J9" si="1">AVERAGE(C6:G6)</f>
        <v>76.400000000000006</v>
      </c>
    </row>
    <row r="7" spans="1:10" x14ac:dyDescent="0.35">
      <c r="A7" s="14">
        <v>3</v>
      </c>
      <c r="B7" s="14" t="s">
        <v>170</v>
      </c>
      <c r="C7" s="14">
        <v>82</v>
      </c>
      <c r="D7" s="14">
        <v>77</v>
      </c>
      <c r="E7" s="14">
        <v>67</v>
      </c>
      <c r="F7" s="14">
        <v>76</v>
      </c>
      <c r="G7" s="14">
        <v>76</v>
      </c>
      <c r="H7" s="14">
        <v>56</v>
      </c>
      <c r="I7" s="14">
        <f t="shared" si="0"/>
        <v>434</v>
      </c>
      <c r="J7">
        <f t="shared" si="1"/>
        <v>75.599999999999994</v>
      </c>
    </row>
    <row r="8" spans="1:10" x14ac:dyDescent="0.35">
      <c r="A8" s="14">
        <v>4</v>
      </c>
      <c r="B8" s="14" t="s">
        <v>171</v>
      </c>
      <c r="C8" s="14">
        <v>83</v>
      </c>
      <c r="D8" s="14">
        <v>78</v>
      </c>
      <c r="E8" s="14">
        <v>67</v>
      </c>
      <c r="F8" s="14">
        <v>73</v>
      </c>
      <c r="G8" s="14">
        <v>77</v>
      </c>
      <c r="H8" s="14">
        <v>67</v>
      </c>
      <c r="I8" s="14">
        <f t="shared" si="0"/>
        <v>445</v>
      </c>
      <c r="J8">
        <f t="shared" si="1"/>
        <v>75.599999999999994</v>
      </c>
    </row>
    <row r="9" spans="1:10" x14ac:dyDescent="0.35">
      <c r="A9" s="14">
        <v>5</v>
      </c>
      <c r="B9" s="14" t="s">
        <v>172</v>
      </c>
      <c r="C9" s="14">
        <v>84</v>
      </c>
      <c r="D9" s="14">
        <v>79</v>
      </c>
      <c r="E9" s="14">
        <v>66</v>
      </c>
      <c r="F9" s="14">
        <v>73</v>
      </c>
      <c r="G9" s="14">
        <v>87</v>
      </c>
      <c r="H9" s="14">
        <v>87</v>
      </c>
      <c r="I9" s="14">
        <f t="shared" si="0"/>
        <v>476</v>
      </c>
      <c r="J9">
        <f t="shared" si="1"/>
        <v>77.8</v>
      </c>
    </row>
    <row r="11" spans="1:10" x14ac:dyDescent="0.35">
      <c r="A11" s="63" t="s">
        <v>173</v>
      </c>
      <c r="B11" s="63"/>
    </row>
    <row r="13" spans="1:10" x14ac:dyDescent="0.35">
      <c r="A13" s="25" t="s">
        <v>12</v>
      </c>
      <c r="B13" s="25" t="s">
        <v>76</v>
      </c>
      <c r="C13" s="25" t="s">
        <v>77</v>
      </c>
      <c r="D13" s="25" t="s">
        <v>167</v>
      </c>
      <c r="E13" s="25" t="s">
        <v>79</v>
      </c>
      <c r="F13" s="25" t="s">
        <v>80</v>
      </c>
      <c r="G13" s="25" t="s">
        <v>81</v>
      </c>
      <c r="H13" s="25" t="s">
        <v>82</v>
      </c>
      <c r="I13" s="25" t="s">
        <v>83</v>
      </c>
    </row>
    <row r="14" spans="1:10" x14ac:dyDescent="0.35">
      <c r="A14" s="14">
        <v>1</v>
      </c>
      <c r="B14" s="14" t="s">
        <v>168</v>
      </c>
      <c r="C14" s="14">
        <v>80</v>
      </c>
      <c r="D14" s="14">
        <v>75</v>
      </c>
      <c r="E14" s="14">
        <v>95</v>
      </c>
      <c r="F14" s="14">
        <v>76</v>
      </c>
      <c r="G14" s="14">
        <v>95</v>
      </c>
      <c r="H14" s="14">
        <v>77</v>
      </c>
      <c r="I14" s="14">
        <f>SUM(C14:H14)</f>
        <v>498</v>
      </c>
    </row>
    <row r="15" spans="1:10" x14ac:dyDescent="0.35">
      <c r="A15" s="14">
        <v>2</v>
      </c>
      <c r="B15" s="14" t="s">
        <v>169</v>
      </c>
      <c r="C15" s="14">
        <v>81</v>
      </c>
      <c r="D15" s="14">
        <v>76</v>
      </c>
      <c r="E15" s="14">
        <v>95</v>
      </c>
      <c r="F15" s="14">
        <v>76</v>
      </c>
      <c r="G15" s="14">
        <v>54</v>
      </c>
      <c r="H15" s="14">
        <v>65</v>
      </c>
      <c r="I15" s="14">
        <f t="shared" ref="I15:I18" si="2">SUM(C15:H15)</f>
        <v>447</v>
      </c>
    </row>
    <row r="16" spans="1:10" x14ac:dyDescent="0.35">
      <c r="A16" s="14">
        <v>3</v>
      </c>
      <c r="B16" s="14" t="s">
        <v>170</v>
      </c>
      <c r="C16" s="14">
        <v>82</v>
      </c>
      <c r="D16" s="14">
        <v>77</v>
      </c>
      <c r="E16" s="14">
        <v>67</v>
      </c>
      <c r="F16" s="14">
        <v>76</v>
      </c>
      <c r="G16" s="14">
        <v>76</v>
      </c>
      <c r="H16" s="14">
        <v>56</v>
      </c>
      <c r="I16" s="14">
        <f t="shared" si="2"/>
        <v>434</v>
      </c>
    </row>
    <row r="17" spans="1:27" x14ac:dyDescent="0.35">
      <c r="A17" s="14">
        <v>4</v>
      </c>
      <c r="B17" s="14" t="s">
        <v>171</v>
      </c>
      <c r="C17" s="14">
        <v>83</v>
      </c>
      <c r="D17" s="14">
        <v>78</v>
      </c>
      <c r="E17" s="14">
        <v>67</v>
      </c>
      <c r="F17" s="14">
        <v>73</v>
      </c>
      <c r="G17" s="14">
        <v>77</v>
      </c>
      <c r="H17" s="14">
        <v>67</v>
      </c>
      <c r="I17" s="14">
        <f t="shared" si="2"/>
        <v>445</v>
      </c>
    </row>
    <row r="18" spans="1:27" x14ac:dyDescent="0.35">
      <c r="A18" s="14">
        <v>5</v>
      </c>
      <c r="B18" s="14" t="s">
        <v>172</v>
      </c>
      <c r="C18" s="14">
        <v>84</v>
      </c>
      <c r="D18" s="14">
        <v>79</v>
      </c>
      <c r="E18" s="14">
        <v>66</v>
      </c>
      <c r="F18" s="14">
        <v>73</v>
      </c>
      <c r="G18" s="14">
        <v>87</v>
      </c>
      <c r="H18" s="14">
        <v>87</v>
      </c>
      <c r="I18" s="14">
        <f t="shared" si="2"/>
        <v>476</v>
      </c>
    </row>
    <row r="20" spans="1:27" x14ac:dyDescent="0.35">
      <c r="A20" s="63" t="s">
        <v>174</v>
      </c>
      <c r="B20" s="63"/>
      <c r="C20" s="63"/>
      <c r="D20" s="63"/>
      <c r="E20" s="63"/>
      <c r="F20" s="63"/>
      <c r="G20" s="63"/>
    </row>
    <row r="22" spans="1:27" ht="14.5" customHeight="1" x14ac:dyDescent="0.35">
      <c r="B22" s="62" t="s">
        <v>175</v>
      </c>
      <c r="C22" s="62"/>
      <c r="D22" s="62"/>
      <c r="E22" s="62"/>
      <c r="F22" s="62"/>
      <c r="J22" s="62" t="s">
        <v>184</v>
      </c>
      <c r="K22" s="62"/>
      <c r="L22" s="62"/>
      <c r="N22" s="62" t="s">
        <v>191</v>
      </c>
      <c r="O22" s="62"/>
      <c r="Q22" s="62" t="s">
        <v>196</v>
      </c>
      <c r="R22" s="62"/>
      <c r="T22" s="62" t="s">
        <v>215</v>
      </c>
      <c r="U22" s="62"/>
      <c r="W22" s="62" t="s">
        <v>232</v>
      </c>
      <c r="X22" s="62"/>
      <c r="Z22" s="62" t="s">
        <v>237</v>
      </c>
      <c r="AA22" s="62"/>
    </row>
    <row r="24" spans="1:27" x14ac:dyDescent="0.35">
      <c r="A24" s="5" t="s">
        <v>176</v>
      </c>
      <c r="B24" s="28">
        <f>SUM(A1:G1)</f>
        <v>0</v>
      </c>
      <c r="J24" s="29" t="s">
        <v>185</v>
      </c>
      <c r="K24" s="30">
        <f>MIN(2,3)</f>
        <v>2</v>
      </c>
      <c r="N24" s="2" t="s">
        <v>192</v>
      </c>
      <c r="O24" s="32">
        <f>DATE(2002,10,24)</f>
        <v>37553</v>
      </c>
      <c r="Q24" s="28" t="s">
        <v>197</v>
      </c>
      <c r="R24" s="31" t="b">
        <f>ISTEXT(B5)</f>
        <v>1</v>
      </c>
      <c r="T24" s="35" t="s">
        <v>216</v>
      </c>
      <c r="U24" s="36" t="str">
        <f>LOWER("HI")</f>
        <v>hi</v>
      </c>
      <c r="W24" t="s">
        <v>233</v>
      </c>
      <c r="X24" t="str">
        <f>IF(10&gt;20,"HI","HELLO")</f>
        <v>HELLO</v>
      </c>
      <c r="Z24" t="s">
        <v>238</v>
      </c>
      <c r="AA24">
        <f>ROW()</f>
        <v>24</v>
      </c>
    </row>
    <row r="25" spans="1:27" x14ac:dyDescent="0.35">
      <c r="A25" s="5" t="s">
        <v>177</v>
      </c>
      <c r="B25" s="28">
        <f>PRODUCT(A1:G1)</f>
        <v>0</v>
      </c>
      <c r="J25" s="29" t="s">
        <v>186</v>
      </c>
      <c r="K25" s="30">
        <f>MAX(5,7)</f>
        <v>7</v>
      </c>
      <c r="N25" s="2" t="s">
        <v>193</v>
      </c>
      <c r="O25" s="33">
        <f ca="1">NOW()</f>
        <v>45474.678039004626</v>
      </c>
      <c r="Q25" s="28" t="s">
        <v>198</v>
      </c>
      <c r="R25" s="31" t="b">
        <f>ISNUMBER(4)</f>
        <v>1</v>
      </c>
      <c r="T25" s="35" t="s">
        <v>217</v>
      </c>
      <c r="U25" s="36" t="str">
        <f>UPPER("hiii")</f>
        <v>HIII</v>
      </c>
      <c r="W25" t="s">
        <v>234</v>
      </c>
      <c r="X25" t="b">
        <f>AND(U24&gt;U27,U25&gt;U26)</f>
        <v>1</v>
      </c>
      <c r="Z25" t="s">
        <v>239</v>
      </c>
      <c r="AA25">
        <f>COLUMN()</f>
        <v>27</v>
      </c>
    </row>
    <row r="26" spans="1:27" x14ac:dyDescent="0.35">
      <c r="A26" s="5" t="s">
        <v>178</v>
      </c>
      <c r="B26" s="28">
        <f>ABS(-15)</f>
        <v>15</v>
      </c>
      <c r="J26" s="29" t="s">
        <v>199</v>
      </c>
      <c r="K26" s="30">
        <f>AVERAGE(9,4)</f>
        <v>6.5</v>
      </c>
      <c r="N26" s="2" t="s">
        <v>194</v>
      </c>
      <c r="O26" s="32">
        <f>DATE(2001,6,5)</f>
        <v>37047</v>
      </c>
      <c r="Q26" s="28" t="s">
        <v>200</v>
      </c>
      <c r="R26" s="31" t="b">
        <f>ISLOGICAL(7)</f>
        <v>0</v>
      </c>
      <c r="T26" s="35" t="s">
        <v>218</v>
      </c>
      <c r="U26" s="36" t="str">
        <f>PROPER("HELLO")</f>
        <v>Hello</v>
      </c>
      <c r="W26" t="s">
        <v>235</v>
      </c>
      <c r="X26" t="b">
        <f>OR(10&gt;6,7&lt;7,9&lt;7)</f>
        <v>1</v>
      </c>
      <c r="Z26" t="s">
        <v>240</v>
      </c>
      <c r="AA26">
        <f>COLUMNS(A1)</f>
        <v>1</v>
      </c>
    </row>
    <row r="27" spans="1:27" x14ac:dyDescent="0.35">
      <c r="A27" s="5" t="s">
        <v>179</v>
      </c>
      <c r="B27" s="28">
        <f>SIN(45)</f>
        <v>0.85090352453411844</v>
      </c>
      <c r="J27" s="29" t="s">
        <v>187</v>
      </c>
      <c r="K27" s="30">
        <f>GEOMEAN(4,7)</f>
        <v>5.2915026221291814</v>
      </c>
      <c r="N27" s="2" t="s">
        <v>195</v>
      </c>
      <c r="O27" s="34">
        <f>TIME(10,45,25)</f>
        <v>0.44820601851851855</v>
      </c>
      <c r="Q27" s="28" t="s">
        <v>201</v>
      </c>
      <c r="R27" s="31" t="b">
        <f>ISBLANK(5)</f>
        <v>0</v>
      </c>
      <c r="T27" s="35" t="s">
        <v>219</v>
      </c>
      <c r="U27" s="36">
        <f>LEN("SALMA")</f>
        <v>5</v>
      </c>
      <c r="W27" t="s">
        <v>236</v>
      </c>
      <c r="X27" t="b">
        <f>NOT(10=20)</f>
        <v>1</v>
      </c>
      <c r="Z27" t="s">
        <v>241</v>
      </c>
      <c r="AA27" s="37" t="str">
        <f>HYPERLINK("C:\","OPEN D DRIVE")</f>
        <v>OPEN D DRIVE</v>
      </c>
    </row>
    <row r="28" spans="1:27" x14ac:dyDescent="0.35">
      <c r="A28" s="5" t="s">
        <v>180</v>
      </c>
      <c r="B28" s="28">
        <f>COS(45)</f>
        <v>0.52532198881772973</v>
      </c>
      <c r="J28" s="29" t="s">
        <v>188</v>
      </c>
      <c r="K28" s="30">
        <f>HARMEAN(9,5)</f>
        <v>6.4285714285714288</v>
      </c>
      <c r="T28" s="35" t="s">
        <v>220</v>
      </c>
      <c r="U28" s="36" t="e">
        <f>FIND("SALMA",2)</f>
        <v>#VALUE!</v>
      </c>
      <c r="Z28" t="s">
        <v>242</v>
      </c>
      <c r="AA28">
        <f>ROWS(Z18:AB18)</f>
        <v>1</v>
      </c>
    </row>
    <row r="29" spans="1:27" x14ac:dyDescent="0.35">
      <c r="A29" s="5" t="s">
        <v>181</v>
      </c>
      <c r="B29" s="28">
        <f>TAN(45)</f>
        <v>1.6197751905438615</v>
      </c>
      <c r="J29" s="29" t="s">
        <v>189</v>
      </c>
      <c r="K29" s="30">
        <f>COUNT(2,5)</f>
        <v>2</v>
      </c>
      <c r="T29" s="35" t="s">
        <v>221</v>
      </c>
      <c r="U29" s="36" t="str">
        <f>LEFT("salma",5)</f>
        <v>salma</v>
      </c>
    </row>
    <row r="30" spans="1:27" x14ac:dyDescent="0.35">
      <c r="A30" s="5" t="s">
        <v>182</v>
      </c>
      <c r="B30" s="28">
        <f>LOG(9,4)</f>
        <v>1.5849625007211563</v>
      </c>
      <c r="J30" s="29" t="s">
        <v>190</v>
      </c>
      <c r="K30" s="30">
        <f>COUNTA(2,7)</f>
        <v>2</v>
      </c>
      <c r="T30" s="35" t="s">
        <v>222</v>
      </c>
      <c r="U30" s="36" t="str">
        <f>RIGHT("vasu",3)</f>
        <v>asu</v>
      </c>
    </row>
    <row r="31" spans="1:27" x14ac:dyDescent="0.35">
      <c r="A31" s="5" t="s">
        <v>183</v>
      </c>
      <c r="B31" s="28">
        <f>POWER(2,4)</f>
        <v>16</v>
      </c>
      <c r="T31" s="35" t="s">
        <v>223</v>
      </c>
      <c r="U31" s="36" t="str">
        <f>MID("salma",2,4)</f>
        <v>alma</v>
      </c>
    </row>
    <row r="32" spans="1:27" x14ac:dyDescent="0.35">
      <c r="A32" s="5" t="s">
        <v>202</v>
      </c>
      <c r="B32" s="28">
        <f>SQRT(25)</f>
        <v>5</v>
      </c>
      <c r="T32" s="35" t="s">
        <v>224</v>
      </c>
      <c r="U32" s="36" t="str">
        <f>REPLACE(U25,1,3,"sv")</f>
        <v>svI</v>
      </c>
    </row>
    <row r="33" spans="1:21" x14ac:dyDescent="0.35">
      <c r="A33" s="5" t="s">
        <v>203</v>
      </c>
      <c r="B33" s="28">
        <f>INT(3.22)</f>
        <v>3</v>
      </c>
      <c r="T33" s="35" t="s">
        <v>225</v>
      </c>
      <c r="U33" s="36" t="str">
        <f>REPT("salma",3)</f>
        <v>salmasalmasalma</v>
      </c>
    </row>
    <row r="34" spans="1:21" x14ac:dyDescent="0.35">
      <c r="A34" s="5" t="s">
        <v>204</v>
      </c>
      <c r="B34" s="28">
        <f>CEILING(2,5)</f>
        <v>5</v>
      </c>
      <c r="T34" s="35" t="s">
        <v>226</v>
      </c>
      <c r="U34" s="36" t="b">
        <f>EXACT(U29,U31)</f>
        <v>0</v>
      </c>
    </row>
    <row r="35" spans="1:21" x14ac:dyDescent="0.35">
      <c r="A35" s="5" t="s">
        <v>205</v>
      </c>
      <c r="B35" s="28">
        <f>FLOOR(4,6)</f>
        <v>0</v>
      </c>
      <c r="T35" s="35" t="s">
        <v>227</v>
      </c>
      <c r="U35" s="36" t="str">
        <f>DOLLAR(34)</f>
        <v>₹ 34.00</v>
      </c>
    </row>
    <row r="36" spans="1:21" x14ac:dyDescent="0.35">
      <c r="A36" s="5" t="s">
        <v>206</v>
      </c>
      <c r="B36" s="28">
        <f>EVEN(7)</f>
        <v>8</v>
      </c>
      <c r="T36" s="35" t="s">
        <v>228</v>
      </c>
      <c r="U36" s="36" t="str">
        <f>CONCATENATE(U29,U31)</f>
        <v>salmaalma</v>
      </c>
    </row>
    <row r="37" spans="1:21" x14ac:dyDescent="0.35">
      <c r="A37" s="5" t="s">
        <v>207</v>
      </c>
      <c r="B37" s="28">
        <f>ODD(95)</f>
        <v>95</v>
      </c>
      <c r="T37" s="35" t="s">
        <v>229</v>
      </c>
      <c r="U37" s="36" t="str">
        <f>CHAR(24)</f>
        <v>_x0018_</v>
      </c>
    </row>
    <row r="38" spans="1:21" x14ac:dyDescent="0.35">
      <c r="A38" s="5" t="s">
        <v>208</v>
      </c>
      <c r="B38" s="28">
        <f>FACT(4)</f>
        <v>24</v>
      </c>
      <c r="T38" s="35" t="s">
        <v>230</v>
      </c>
      <c r="U38" s="36">
        <f>CODE("salmavasu")</f>
        <v>115</v>
      </c>
    </row>
    <row r="39" spans="1:21" x14ac:dyDescent="0.35">
      <c r="A39" s="5" t="s">
        <v>209</v>
      </c>
      <c r="B39" s="28" t="str">
        <f>ROMAN(454)</f>
        <v>CDLIV</v>
      </c>
      <c r="T39" s="35" t="s">
        <v>231</v>
      </c>
      <c r="U39" s="36" t="str">
        <f>SUBSTITUTE("sv",U31,"sv",3)</f>
        <v>sv</v>
      </c>
    </row>
    <row r="40" spans="1:21" x14ac:dyDescent="0.35">
      <c r="A40" s="5" t="s">
        <v>210</v>
      </c>
      <c r="B40" s="28">
        <f>RADIANS(24)</f>
        <v>0.41887902047863912</v>
      </c>
      <c r="T40" s="35"/>
      <c r="U40" s="36"/>
    </row>
    <row r="41" spans="1:21" x14ac:dyDescent="0.35">
      <c r="A41" s="5" t="s">
        <v>211</v>
      </c>
      <c r="B41" s="28">
        <f>TRUNC(10.4567,4)</f>
        <v>10.4567</v>
      </c>
      <c r="T41" s="35"/>
      <c r="U41" s="36"/>
    </row>
    <row r="42" spans="1:21" x14ac:dyDescent="0.35">
      <c r="A42" s="5" t="s">
        <v>212</v>
      </c>
      <c r="B42" s="28">
        <f>ROUND(20.11,3)</f>
        <v>20.11</v>
      </c>
      <c r="T42" s="35"/>
      <c r="U42" s="36"/>
    </row>
    <row r="43" spans="1:21" x14ac:dyDescent="0.35">
      <c r="A43" s="5" t="s">
        <v>213</v>
      </c>
      <c r="B43" s="28">
        <f>DEGREES(90)</f>
        <v>5156.6201561774087</v>
      </c>
      <c r="T43" s="35"/>
      <c r="U43" s="36"/>
    </row>
  </sheetData>
  <mergeCells count="10">
    <mergeCell ref="A1:E1"/>
    <mergeCell ref="A11:B11"/>
    <mergeCell ref="A20:G20"/>
    <mergeCell ref="B22:F22"/>
    <mergeCell ref="J22:L22"/>
    <mergeCell ref="N22:O22"/>
    <mergeCell ref="Q22:R22"/>
    <mergeCell ref="T22:U22"/>
    <mergeCell ref="W22:X22"/>
    <mergeCell ref="Z22:AA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CAE9-1882-4B53-93A2-A4264C74692C}">
  <sheetPr codeName="Sheet7">
    <tabColor rgb="FFC00000"/>
  </sheetPr>
  <dimension ref="A1:L112"/>
  <sheetViews>
    <sheetView topLeftCell="A100" zoomScaleNormal="100" workbookViewId="0">
      <selection activeCell="N10" sqref="N10"/>
    </sheetView>
  </sheetViews>
  <sheetFormatPr defaultRowHeight="14.5" x14ac:dyDescent="0.35"/>
  <cols>
    <col min="1" max="1" width="4.90625" bestFit="1" customWidth="1"/>
    <col min="2" max="2" width="12.90625" customWidth="1"/>
    <col min="3" max="3" width="16.81640625" customWidth="1"/>
    <col min="4" max="4" width="16.1796875" customWidth="1"/>
    <col min="5" max="5" width="12.7265625" customWidth="1"/>
    <col min="6" max="6" width="17.36328125" customWidth="1"/>
    <col min="7" max="7" width="15.36328125" customWidth="1"/>
    <col min="8" max="8" width="21.90625" customWidth="1"/>
    <col min="9" max="9" width="19.08984375" customWidth="1"/>
    <col min="10" max="10" width="15" customWidth="1"/>
    <col min="11" max="11" width="16" customWidth="1"/>
    <col min="12" max="12" width="13.81640625" customWidth="1"/>
  </cols>
  <sheetData>
    <row r="1" spans="1:11" x14ac:dyDescent="0.35">
      <c r="A1" s="64" t="s">
        <v>243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3" spans="1:11" x14ac:dyDescent="0.35">
      <c r="A3" s="39" t="s">
        <v>244</v>
      </c>
      <c r="B3" s="39"/>
      <c r="C3" s="39"/>
      <c r="D3" s="40"/>
      <c r="E3" s="40"/>
      <c r="F3" s="40"/>
      <c r="G3" s="40"/>
      <c r="H3" s="40"/>
      <c r="I3" s="40"/>
      <c r="J3" s="40"/>
      <c r="K3" s="40"/>
    </row>
    <row r="4" spans="1:11" x14ac:dyDescent="0.35">
      <c r="A4" s="39" t="s">
        <v>245</v>
      </c>
      <c r="B4" s="39"/>
      <c r="C4" s="39"/>
      <c r="D4" s="40"/>
      <c r="E4" s="40"/>
      <c r="F4" s="40"/>
      <c r="G4" s="40"/>
      <c r="H4" s="40"/>
      <c r="I4" s="40"/>
      <c r="J4" s="40"/>
      <c r="K4" s="40"/>
    </row>
    <row r="5" spans="1:11" x14ac:dyDescent="0.35">
      <c r="A5" s="39" t="s">
        <v>246</v>
      </c>
      <c r="B5" s="39"/>
      <c r="C5" s="39"/>
      <c r="D5" s="39"/>
      <c r="E5" s="39"/>
      <c r="F5" s="39"/>
      <c r="G5" s="40"/>
      <c r="H5" s="40"/>
      <c r="I5" s="40"/>
      <c r="J5" s="40"/>
      <c r="K5" s="40"/>
    </row>
    <row r="6" spans="1:11" x14ac:dyDescent="0.35">
      <c r="A6" s="39" t="s">
        <v>247</v>
      </c>
      <c r="B6" s="39"/>
      <c r="C6" s="39"/>
      <c r="D6" s="39"/>
      <c r="E6" s="39"/>
      <c r="F6" s="39"/>
      <c r="G6" s="39"/>
      <c r="H6" s="39"/>
      <c r="I6" s="39"/>
      <c r="J6" s="39"/>
      <c r="K6" s="39"/>
    </row>
    <row r="8" spans="1:11" x14ac:dyDescent="0.35">
      <c r="A8" s="38" t="s">
        <v>12</v>
      </c>
      <c r="B8" t="s">
        <v>76</v>
      </c>
      <c r="C8" t="s">
        <v>248</v>
      </c>
      <c r="D8" t="s">
        <v>249</v>
      </c>
      <c r="E8" t="s">
        <v>250</v>
      </c>
      <c r="F8" t="s">
        <v>251</v>
      </c>
      <c r="G8" t="s">
        <v>252</v>
      </c>
      <c r="H8" t="s">
        <v>253</v>
      </c>
    </row>
    <row r="9" spans="1:11" x14ac:dyDescent="0.35">
      <c r="A9">
        <v>1</v>
      </c>
      <c r="B9" t="s">
        <v>254</v>
      </c>
      <c r="C9" t="s">
        <v>256</v>
      </c>
      <c r="D9">
        <v>200</v>
      </c>
      <c r="E9">
        <v>25</v>
      </c>
      <c r="F9">
        <v>12</v>
      </c>
      <c r="G9">
        <f>E9*8+F9</f>
        <v>212</v>
      </c>
      <c r="H9">
        <f>G9*D9</f>
        <v>42400</v>
      </c>
    </row>
    <row r="10" spans="1:11" x14ac:dyDescent="0.35">
      <c r="A10">
        <v>2</v>
      </c>
      <c r="B10" t="s">
        <v>255</v>
      </c>
      <c r="C10" t="s">
        <v>257</v>
      </c>
      <c r="D10">
        <v>150</v>
      </c>
      <c r="E10">
        <v>20</v>
      </c>
      <c r="F10">
        <v>5</v>
      </c>
      <c r="G10">
        <f t="shared" ref="G10:G13" si="0">E10*8+F10</f>
        <v>165</v>
      </c>
      <c r="H10">
        <f t="shared" ref="H10:H13" si="1">G10*D10</f>
        <v>24750</v>
      </c>
    </row>
    <row r="11" spans="1:11" x14ac:dyDescent="0.35">
      <c r="A11">
        <v>3</v>
      </c>
      <c r="B11" t="s">
        <v>258</v>
      </c>
      <c r="C11" t="s">
        <v>261</v>
      </c>
      <c r="D11">
        <v>120</v>
      </c>
      <c r="E11">
        <v>15</v>
      </c>
      <c r="F11">
        <v>3</v>
      </c>
      <c r="G11">
        <f t="shared" si="0"/>
        <v>123</v>
      </c>
      <c r="H11">
        <f t="shared" si="1"/>
        <v>14760</v>
      </c>
    </row>
    <row r="12" spans="1:11" x14ac:dyDescent="0.35">
      <c r="A12">
        <v>4</v>
      </c>
      <c r="B12" t="s">
        <v>259</v>
      </c>
      <c r="C12" t="s">
        <v>262</v>
      </c>
      <c r="D12">
        <v>145</v>
      </c>
      <c r="E12">
        <v>16</v>
      </c>
      <c r="F12">
        <v>5</v>
      </c>
      <c r="G12">
        <f t="shared" si="0"/>
        <v>133</v>
      </c>
      <c r="H12">
        <f t="shared" si="1"/>
        <v>19285</v>
      </c>
    </row>
    <row r="13" spans="1:11" x14ac:dyDescent="0.35">
      <c r="A13">
        <v>5</v>
      </c>
      <c r="B13" t="s">
        <v>260</v>
      </c>
      <c r="C13" t="s">
        <v>263</v>
      </c>
      <c r="D13">
        <v>190</v>
      </c>
      <c r="E13">
        <v>22</v>
      </c>
      <c r="F13">
        <v>10</v>
      </c>
      <c r="G13">
        <f t="shared" si="0"/>
        <v>186</v>
      </c>
      <c r="H13">
        <f t="shared" si="1"/>
        <v>35340</v>
      </c>
    </row>
    <row r="16" spans="1:11" x14ac:dyDescent="0.35">
      <c r="A16" s="5" t="s">
        <v>264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5">
      <c r="A17" s="5" t="s">
        <v>265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5">
      <c r="A18" s="5" t="s">
        <v>266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21" spans="1:11" x14ac:dyDescent="0.35">
      <c r="A21" t="s">
        <v>12</v>
      </c>
      <c r="B21" t="s">
        <v>76</v>
      </c>
      <c r="C21" t="s">
        <v>267</v>
      </c>
      <c r="D21" t="s">
        <v>268</v>
      </c>
      <c r="E21" t="s">
        <v>269</v>
      </c>
      <c r="F21" t="s">
        <v>250</v>
      </c>
      <c r="G21" t="s">
        <v>270</v>
      </c>
      <c r="H21" t="s">
        <v>253</v>
      </c>
    </row>
    <row r="22" spans="1:11" x14ac:dyDescent="0.35">
      <c r="A22">
        <v>1</v>
      </c>
      <c r="B22" t="s">
        <v>260</v>
      </c>
      <c r="C22" t="s">
        <v>261</v>
      </c>
      <c r="D22">
        <v>1000</v>
      </c>
      <c r="E22">
        <v>12</v>
      </c>
      <c r="F22">
        <v>25</v>
      </c>
      <c r="G22">
        <f>E22*30+F22</f>
        <v>385</v>
      </c>
      <c r="H22">
        <f>G22*D22</f>
        <v>385000</v>
      </c>
    </row>
    <row r="23" spans="1:11" x14ac:dyDescent="0.35">
      <c r="A23">
        <v>2</v>
      </c>
      <c r="B23" t="s">
        <v>271</v>
      </c>
      <c r="C23" t="s">
        <v>256</v>
      </c>
      <c r="D23">
        <v>5000</v>
      </c>
      <c r="E23">
        <v>15</v>
      </c>
      <c r="F23">
        <v>27</v>
      </c>
      <c r="G23">
        <f t="shared" ref="G23:G26" si="2">E23*30+F23</f>
        <v>477</v>
      </c>
      <c r="H23">
        <f t="shared" ref="H23:H26" si="3">G23*D23</f>
        <v>2385000</v>
      </c>
    </row>
    <row r="24" spans="1:11" x14ac:dyDescent="0.35">
      <c r="A24">
        <v>3</v>
      </c>
      <c r="B24" t="s">
        <v>258</v>
      </c>
      <c r="C24" t="s">
        <v>274</v>
      </c>
      <c r="D24">
        <v>3000</v>
      </c>
      <c r="E24">
        <v>13</v>
      </c>
      <c r="F24">
        <v>22</v>
      </c>
      <c r="G24">
        <f t="shared" si="2"/>
        <v>412</v>
      </c>
      <c r="H24">
        <f t="shared" si="3"/>
        <v>1236000</v>
      </c>
    </row>
    <row r="25" spans="1:11" x14ac:dyDescent="0.35">
      <c r="A25">
        <v>4</v>
      </c>
      <c r="B25" t="s">
        <v>272</v>
      </c>
      <c r="C25" t="s">
        <v>275</v>
      </c>
      <c r="D25">
        <v>1700</v>
      </c>
      <c r="E25">
        <v>8</v>
      </c>
      <c r="F25">
        <v>15</v>
      </c>
      <c r="G25">
        <f t="shared" si="2"/>
        <v>255</v>
      </c>
      <c r="H25">
        <f t="shared" si="3"/>
        <v>433500</v>
      </c>
    </row>
    <row r="26" spans="1:11" x14ac:dyDescent="0.35">
      <c r="A26">
        <v>5</v>
      </c>
      <c r="B26" t="s">
        <v>273</v>
      </c>
      <c r="C26" t="s">
        <v>276</v>
      </c>
      <c r="D26">
        <v>2700</v>
      </c>
      <c r="E26">
        <v>10</v>
      </c>
      <c r="F26">
        <v>18</v>
      </c>
      <c r="G26">
        <f t="shared" si="2"/>
        <v>318</v>
      </c>
      <c r="H26">
        <f t="shared" si="3"/>
        <v>858600</v>
      </c>
    </row>
    <row r="29" spans="1:11" x14ac:dyDescent="0.35">
      <c r="A29" s="5" t="s">
        <v>265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35">
      <c r="A30" s="5" t="s">
        <v>277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35">
      <c r="A31" s="5" t="s">
        <v>278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35">
      <c r="A32" s="5" t="s">
        <v>279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4" spans="1:11" x14ac:dyDescent="0.35">
      <c r="A34" t="s">
        <v>12</v>
      </c>
      <c r="B34" t="s">
        <v>76</v>
      </c>
      <c r="C34" t="s">
        <v>248</v>
      </c>
      <c r="D34" t="s">
        <v>113</v>
      </c>
      <c r="E34" t="s">
        <v>280</v>
      </c>
      <c r="F34" t="s">
        <v>284</v>
      </c>
      <c r="G34" t="s">
        <v>281</v>
      </c>
      <c r="H34" t="s">
        <v>282</v>
      </c>
      <c r="I34" t="s">
        <v>283</v>
      </c>
      <c r="J34" t="s">
        <v>253</v>
      </c>
    </row>
    <row r="35" spans="1:11" x14ac:dyDescent="0.35">
      <c r="A35">
        <v>1</v>
      </c>
      <c r="B35" t="s">
        <v>286</v>
      </c>
      <c r="C35" t="s">
        <v>287</v>
      </c>
      <c r="D35">
        <v>8000</v>
      </c>
      <c r="E35">
        <v>2</v>
      </c>
      <c r="F35">
        <v>8</v>
      </c>
      <c r="G35">
        <f>E35*12+F35</f>
        <v>32</v>
      </c>
      <c r="H35">
        <f>G35*D35</f>
        <v>256000</v>
      </c>
      <c r="I35">
        <f>H35*0.05%</f>
        <v>128</v>
      </c>
      <c r="J35">
        <f>H35+I35</f>
        <v>256128</v>
      </c>
    </row>
    <row r="36" spans="1:11" x14ac:dyDescent="0.35">
      <c r="A36">
        <v>2</v>
      </c>
      <c r="B36" t="s">
        <v>285</v>
      </c>
      <c r="C36" t="s">
        <v>288</v>
      </c>
      <c r="D36">
        <v>10000</v>
      </c>
      <c r="E36">
        <v>5</v>
      </c>
      <c r="F36">
        <v>9</v>
      </c>
      <c r="G36">
        <f>E36*12+F36</f>
        <v>69</v>
      </c>
      <c r="H36">
        <f>G36*D36</f>
        <v>690000</v>
      </c>
      <c r="I36">
        <f>H36*0.05%</f>
        <v>345</v>
      </c>
      <c r="J36">
        <f>H36+I36</f>
        <v>690345</v>
      </c>
    </row>
    <row r="39" spans="1:11" x14ac:dyDescent="0.35">
      <c r="A39" s="5" t="s">
        <v>289</v>
      </c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35">
      <c r="A40" s="5" t="s">
        <v>290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35">
      <c r="A41" s="5" t="s">
        <v>291</v>
      </c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35">
      <c r="A42" s="5" t="s">
        <v>292</v>
      </c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35">
      <c r="A43" s="5" t="s">
        <v>293</v>
      </c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35">
      <c r="A44" s="5" t="s">
        <v>294</v>
      </c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35">
      <c r="A45" s="5" t="s">
        <v>295</v>
      </c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35">
      <c r="A46" s="5" t="s">
        <v>296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35">
      <c r="A47" s="5" t="s">
        <v>297</v>
      </c>
      <c r="B47" s="5"/>
      <c r="C47" s="5"/>
      <c r="D47" s="5"/>
      <c r="E47" s="5"/>
      <c r="F47" s="5"/>
      <c r="G47" s="5"/>
      <c r="H47" s="5"/>
      <c r="I47" s="5"/>
      <c r="J47" s="5"/>
      <c r="K47" s="5"/>
    </row>
    <row r="49" spans="1:12" x14ac:dyDescent="0.35">
      <c r="A49" t="s">
        <v>298</v>
      </c>
      <c r="B49" t="s">
        <v>76</v>
      </c>
      <c r="C49" t="s">
        <v>113</v>
      </c>
      <c r="D49" t="s">
        <v>307</v>
      </c>
      <c r="E49" t="s">
        <v>308</v>
      </c>
      <c r="F49" t="s">
        <v>299</v>
      </c>
      <c r="G49" t="s">
        <v>300</v>
      </c>
      <c r="H49" t="s">
        <v>305</v>
      </c>
      <c r="I49" t="s">
        <v>306</v>
      </c>
      <c r="J49" t="s">
        <v>309</v>
      </c>
      <c r="K49" t="s">
        <v>282</v>
      </c>
      <c r="L49" t="s">
        <v>253</v>
      </c>
    </row>
    <row r="50" spans="1:12" x14ac:dyDescent="0.35">
      <c r="A50">
        <v>1</v>
      </c>
      <c r="B50" t="s">
        <v>301</v>
      </c>
      <c r="C50">
        <v>10000</v>
      </c>
      <c r="D50">
        <f>C50*5%</f>
        <v>500</v>
      </c>
      <c r="E50">
        <f>C50*10%</f>
        <v>1000</v>
      </c>
      <c r="F50">
        <v>2</v>
      </c>
      <c r="G50">
        <f>F50*30</f>
        <v>60</v>
      </c>
      <c r="H50">
        <v>100</v>
      </c>
      <c r="I50">
        <f>H50*G50</f>
        <v>6000</v>
      </c>
      <c r="J50">
        <f>C50*0.5%</f>
        <v>50</v>
      </c>
      <c r="K50">
        <f>C50+D50+E50+I50</f>
        <v>17500</v>
      </c>
      <c r="L50">
        <f>K50-J50</f>
        <v>17450</v>
      </c>
    </row>
    <row r="51" spans="1:12" x14ac:dyDescent="0.35">
      <c r="A51">
        <v>2</v>
      </c>
      <c r="B51" t="s">
        <v>302</v>
      </c>
      <c r="C51">
        <v>20000</v>
      </c>
      <c r="D51">
        <f t="shared" ref="D51:D53" si="4">C51*5%</f>
        <v>1000</v>
      </c>
      <c r="E51">
        <f t="shared" ref="E51:E53" si="5">C51*10%</f>
        <v>2000</v>
      </c>
      <c r="F51">
        <v>3</v>
      </c>
      <c r="G51">
        <f t="shared" ref="G51:G53" si="6">F51*30</f>
        <v>90</v>
      </c>
      <c r="H51">
        <v>100</v>
      </c>
      <c r="I51">
        <f t="shared" ref="I51:I53" si="7">H51*G51</f>
        <v>9000</v>
      </c>
      <c r="J51">
        <f t="shared" ref="J51:J53" si="8">C51*0.5%</f>
        <v>100</v>
      </c>
      <c r="K51">
        <f t="shared" ref="K51:K53" si="9">C51+D51+E51+I51</f>
        <v>32000</v>
      </c>
      <c r="L51">
        <f t="shared" ref="L51:L53" si="10">K51-J51</f>
        <v>31900</v>
      </c>
    </row>
    <row r="52" spans="1:12" x14ac:dyDescent="0.35">
      <c r="A52">
        <v>3</v>
      </c>
      <c r="B52" t="s">
        <v>303</v>
      </c>
      <c r="C52">
        <v>25000</v>
      </c>
      <c r="D52">
        <f t="shared" si="4"/>
        <v>1250</v>
      </c>
      <c r="E52">
        <f t="shared" si="5"/>
        <v>2500</v>
      </c>
      <c r="F52">
        <v>4</v>
      </c>
      <c r="G52">
        <f t="shared" si="6"/>
        <v>120</v>
      </c>
      <c r="H52">
        <v>100</v>
      </c>
      <c r="I52">
        <f t="shared" si="7"/>
        <v>12000</v>
      </c>
      <c r="J52">
        <f t="shared" si="8"/>
        <v>125</v>
      </c>
      <c r="K52">
        <f t="shared" si="9"/>
        <v>40750</v>
      </c>
      <c r="L52">
        <f t="shared" si="10"/>
        <v>40625</v>
      </c>
    </row>
    <row r="53" spans="1:12" x14ac:dyDescent="0.35">
      <c r="A53">
        <v>4</v>
      </c>
      <c r="B53" t="s">
        <v>304</v>
      </c>
      <c r="C53">
        <v>30000</v>
      </c>
      <c r="D53">
        <f t="shared" si="4"/>
        <v>1500</v>
      </c>
      <c r="E53">
        <f t="shared" si="5"/>
        <v>3000</v>
      </c>
      <c r="F53">
        <v>5</v>
      </c>
      <c r="G53">
        <f t="shared" si="6"/>
        <v>150</v>
      </c>
      <c r="H53">
        <v>100</v>
      </c>
      <c r="I53">
        <f t="shared" si="7"/>
        <v>15000</v>
      </c>
      <c r="J53">
        <f t="shared" si="8"/>
        <v>150</v>
      </c>
      <c r="K53">
        <f t="shared" si="9"/>
        <v>49500</v>
      </c>
      <c r="L53">
        <f t="shared" si="10"/>
        <v>49350</v>
      </c>
    </row>
    <row r="56" spans="1:12" x14ac:dyDescent="0.35">
      <c r="A56" s="5" t="s">
        <v>310</v>
      </c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2" x14ac:dyDescent="0.35">
      <c r="A57" s="5" t="s">
        <v>311</v>
      </c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2" x14ac:dyDescent="0.35">
      <c r="A58" s="5" t="s">
        <v>312</v>
      </c>
      <c r="B58" s="5"/>
      <c r="C58" s="5"/>
      <c r="D58" s="5"/>
      <c r="E58" s="5"/>
      <c r="F58" s="5"/>
      <c r="G58" s="5"/>
      <c r="H58" s="5"/>
      <c r="I58" s="5"/>
      <c r="J58" s="5"/>
      <c r="K58" s="5"/>
    </row>
    <row r="60" spans="1:12" x14ac:dyDescent="0.35">
      <c r="A60" t="s">
        <v>12</v>
      </c>
      <c r="B60" t="s">
        <v>76</v>
      </c>
      <c r="C60" t="s">
        <v>313</v>
      </c>
      <c r="D60" t="s">
        <v>314</v>
      </c>
      <c r="E60" t="s">
        <v>315</v>
      </c>
      <c r="F60" t="s">
        <v>316</v>
      </c>
      <c r="G60" t="s">
        <v>317</v>
      </c>
      <c r="H60" t="s">
        <v>318</v>
      </c>
    </row>
    <row r="61" spans="1:12" x14ac:dyDescent="0.35">
      <c r="A61">
        <v>1</v>
      </c>
      <c r="B61" t="s">
        <v>260</v>
      </c>
      <c r="C61" t="s">
        <v>320</v>
      </c>
      <c r="D61">
        <v>5</v>
      </c>
      <c r="E61">
        <v>10000</v>
      </c>
      <c r="F61">
        <f>D61*E61</f>
        <v>50000</v>
      </c>
      <c r="G61">
        <f>F61*3%</f>
        <v>1500</v>
      </c>
      <c r="H61">
        <f>F61-G61</f>
        <v>48500</v>
      </c>
    </row>
    <row r="62" spans="1:12" x14ac:dyDescent="0.35">
      <c r="A62">
        <v>2</v>
      </c>
      <c r="B62" t="s">
        <v>271</v>
      </c>
      <c r="C62" t="s">
        <v>321</v>
      </c>
      <c r="D62">
        <v>10</v>
      </c>
      <c r="E62">
        <v>15000</v>
      </c>
      <c r="F62">
        <f t="shared" ref="F62:F64" si="11">D62*E62</f>
        <v>150000</v>
      </c>
      <c r="G62">
        <f>F62*5%</f>
        <v>7500</v>
      </c>
      <c r="H62">
        <f t="shared" ref="H62:H64" si="12">F62-G62</f>
        <v>142500</v>
      </c>
    </row>
    <row r="63" spans="1:12" x14ac:dyDescent="0.35">
      <c r="A63">
        <v>3</v>
      </c>
      <c r="B63" t="s">
        <v>258</v>
      </c>
      <c r="C63" t="s">
        <v>322</v>
      </c>
      <c r="D63">
        <v>15</v>
      </c>
      <c r="E63">
        <v>20000</v>
      </c>
      <c r="F63">
        <f t="shared" si="11"/>
        <v>300000</v>
      </c>
      <c r="G63">
        <f>F63*6%</f>
        <v>18000</v>
      </c>
      <c r="H63">
        <f t="shared" si="12"/>
        <v>282000</v>
      </c>
    </row>
    <row r="64" spans="1:12" x14ac:dyDescent="0.35">
      <c r="A64">
        <v>4</v>
      </c>
      <c r="B64" t="s">
        <v>319</v>
      </c>
      <c r="C64" t="s">
        <v>323</v>
      </c>
      <c r="D64">
        <v>3</v>
      </c>
      <c r="E64">
        <v>25000</v>
      </c>
      <c r="F64">
        <f t="shared" si="11"/>
        <v>75000</v>
      </c>
      <c r="G64">
        <f>F64*10%</f>
        <v>7500</v>
      </c>
      <c r="H64">
        <f t="shared" si="12"/>
        <v>67500</v>
      </c>
    </row>
    <row r="67" spans="1:11" x14ac:dyDescent="0.35">
      <c r="A67" s="5" t="s">
        <v>324</v>
      </c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35">
      <c r="A68" s="5" t="s">
        <v>325</v>
      </c>
      <c r="B68" s="5"/>
      <c r="C68" s="5"/>
      <c r="D68" s="5"/>
      <c r="E68" s="5"/>
      <c r="F68" s="5"/>
      <c r="G68" s="5"/>
      <c r="H68" s="5"/>
      <c r="I68" s="5"/>
      <c r="J68" s="5"/>
      <c r="K68" s="5"/>
    </row>
    <row r="70" spans="1:11" x14ac:dyDescent="0.35">
      <c r="A70" t="s">
        <v>326</v>
      </c>
      <c r="B70" t="s">
        <v>327</v>
      </c>
      <c r="C70" t="s">
        <v>328</v>
      </c>
    </row>
    <row r="71" spans="1:11" x14ac:dyDescent="0.35">
      <c r="A71">
        <v>2007</v>
      </c>
      <c r="B71">
        <f>MOD(A71,4)</f>
        <v>3</v>
      </c>
      <c r="C71" t="str">
        <f>IF(B71=0,"LEAP","NOT LEAP")</f>
        <v>NOT LEAP</v>
      </c>
    </row>
    <row r="72" spans="1:11" x14ac:dyDescent="0.35">
      <c r="A72">
        <v>2008</v>
      </c>
      <c r="B72">
        <f t="shared" ref="B72:B74" si="13">MOD(A72,4)</f>
        <v>0</v>
      </c>
      <c r="C72" t="str">
        <f t="shared" ref="C72:C74" si="14">IF(B72=0,"LEAP","NOT LEAP")</f>
        <v>LEAP</v>
      </c>
    </row>
    <row r="73" spans="1:11" x14ac:dyDescent="0.35">
      <c r="A73">
        <v>2009</v>
      </c>
      <c r="B73">
        <f t="shared" si="13"/>
        <v>1</v>
      </c>
      <c r="C73" t="str">
        <f t="shared" si="14"/>
        <v>NOT LEAP</v>
      </c>
    </row>
    <row r="74" spans="1:11" x14ac:dyDescent="0.35">
      <c r="A74">
        <v>2010</v>
      </c>
      <c r="B74">
        <f t="shared" si="13"/>
        <v>2</v>
      </c>
      <c r="C74" t="str">
        <f t="shared" si="14"/>
        <v>NOT LEAP</v>
      </c>
    </row>
    <row r="77" spans="1:11" x14ac:dyDescent="0.35">
      <c r="A77" s="5" t="s">
        <v>329</v>
      </c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35">
      <c r="A78" s="5" t="s">
        <v>330</v>
      </c>
      <c r="B78" s="5"/>
      <c r="C78" s="5"/>
      <c r="D78" s="5"/>
      <c r="E78" s="5"/>
      <c r="F78" s="5"/>
      <c r="G78" s="5"/>
      <c r="H78" s="5"/>
      <c r="I78" s="5"/>
      <c r="J78" s="5"/>
      <c r="K78" s="5"/>
    </row>
    <row r="80" spans="1:11" x14ac:dyDescent="0.35">
      <c r="A80" t="s">
        <v>12</v>
      </c>
      <c r="B80" t="s">
        <v>331</v>
      </c>
      <c r="C80" t="s">
        <v>327</v>
      </c>
      <c r="D80" t="s">
        <v>332</v>
      </c>
    </row>
    <row r="81" spans="1:9" x14ac:dyDescent="0.35">
      <c r="A81">
        <v>1</v>
      </c>
      <c r="B81">
        <v>10</v>
      </c>
      <c r="C81">
        <f>MOD(B81,2)</f>
        <v>0</v>
      </c>
      <c r="D81" t="str">
        <f>IF(C81=0,"EVEN","ODD")</f>
        <v>EVEN</v>
      </c>
    </row>
    <row r="82" spans="1:9" x14ac:dyDescent="0.35">
      <c r="A82">
        <v>2</v>
      </c>
      <c r="B82">
        <v>7</v>
      </c>
      <c r="C82">
        <f t="shared" ref="C82:C85" si="15">MOD(B82,2)</f>
        <v>1</v>
      </c>
      <c r="D82" t="str">
        <f t="shared" ref="D82:D85" si="16">IF(C82=0,"EVEN","ODD")</f>
        <v>ODD</v>
      </c>
    </row>
    <row r="83" spans="1:9" x14ac:dyDescent="0.35">
      <c r="A83">
        <v>3</v>
      </c>
      <c r="B83">
        <v>44</v>
      </c>
      <c r="C83">
        <f t="shared" si="15"/>
        <v>0</v>
      </c>
      <c r="D83" t="str">
        <f t="shared" si="16"/>
        <v>EVEN</v>
      </c>
    </row>
    <row r="84" spans="1:9" x14ac:dyDescent="0.35">
      <c r="A84">
        <v>4</v>
      </c>
      <c r="B84">
        <v>39</v>
      </c>
      <c r="C84">
        <f t="shared" si="15"/>
        <v>1</v>
      </c>
      <c r="D84" t="str">
        <f t="shared" si="16"/>
        <v>ODD</v>
      </c>
    </row>
    <row r="85" spans="1:9" x14ac:dyDescent="0.35">
      <c r="A85">
        <v>5</v>
      </c>
      <c r="B85">
        <v>98</v>
      </c>
      <c r="C85">
        <f t="shared" si="15"/>
        <v>0</v>
      </c>
      <c r="D85" t="str">
        <f t="shared" si="16"/>
        <v>EVEN</v>
      </c>
    </row>
    <row r="88" spans="1:9" x14ac:dyDescent="0.35">
      <c r="A88" s="5" t="s">
        <v>333</v>
      </c>
      <c r="B88" s="5"/>
      <c r="C88" s="5"/>
      <c r="D88" s="5"/>
      <c r="E88" s="5"/>
      <c r="F88" s="5"/>
      <c r="G88" s="5"/>
      <c r="H88" s="5"/>
      <c r="I88" s="5"/>
    </row>
    <row r="89" spans="1:9" ht="16.5" x14ac:dyDescent="0.35">
      <c r="A89" s="5" t="s">
        <v>334</v>
      </c>
      <c r="B89" s="5"/>
      <c r="C89" s="5"/>
      <c r="D89" s="5"/>
      <c r="E89" s="5"/>
      <c r="F89" s="5"/>
      <c r="G89" s="5"/>
      <c r="H89" s="5"/>
      <c r="I89" s="5"/>
    </row>
    <row r="91" spans="1:9" x14ac:dyDescent="0.35">
      <c r="A91" t="s">
        <v>335</v>
      </c>
      <c r="B91" t="s">
        <v>336</v>
      </c>
      <c r="C91" t="s">
        <v>337</v>
      </c>
    </row>
    <row r="92" spans="1:9" x14ac:dyDescent="0.35">
      <c r="A92">
        <v>30</v>
      </c>
      <c r="B92">
        <f>A92*3.14*A92*A92</f>
        <v>84780</v>
      </c>
      <c r="C92">
        <f>2*3.14*A92</f>
        <v>188.4</v>
      </c>
    </row>
    <row r="93" spans="1:9" x14ac:dyDescent="0.35">
      <c r="A93">
        <v>25</v>
      </c>
      <c r="B93">
        <f t="shared" ref="B93:B94" si="17">A93*3.14*A93*A93</f>
        <v>49062.5</v>
      </c>
      <c r="C93">
        <f t="shared" ref="C93:C94" si="18">2*3.14*A93</f>
        <v>157</v>
      </c>
    </row>
    <row r="94" spans="1:9" x14ac:dyDescent="0.35">
      <c r="A94">
        <v>22</v>
      </c>
      <c r="B94">
        <f t="shared" si="17"/>
        <v>33434.720000000001</v>
      </c>
      <c r="C94">
        <f t="shared" si="18"/>
        <v>138.16</v>
      </c>
    </row>
    <row r="97" spans="1:11" x14ac:dyDescent="0.35">
      <c r="A97" s="5" t="s">
        <v>338</v>
      </c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35">
      <c r="A98" s="5" t="s">
        <v>339</v>
      </c>
      <c r="B98" s="5"/>
      <c r="C98" s="5"/>
      <c r="D98" s="5"/>
      <c r="E98" s="5"/>
      <c r="F98" s="5"/>
      <c r="G98" s="5"/>
      <c r="H98" s="5"/>
      <c r="I98" s="5"/>
      <c r="J98" s="5"/>
      <c r="K98" s="5"/>
    </row>
    <row r="100" spans="1:11" x14ac:dyDescent="0.35">
      <c r="A100" t="s">
        <v>12</v>
      </c>
      <c r="B100" t="s">
        <v>340</v>
      </c>
      <c r="C100" t="s">
        <v>341</v>
      </c>
      <c r="D100" t="s">
        <v>336</v>
      </c>
      <c r="E100" t="s">
        <v>337</v>
      </c>
    </row>
    <row r="101" spans="1:11" x14ac:dyDescent="0.35">
      <c r="A101">
        <v>1</v>
      </c>
      <c r="B101">
        <v>20</v>
      </c>
      <c r="C101">
        <v>45</v>
      </c>
      <c r="D101">
        <f>B101*C101</f>
        <v>900</v>
      </c>
      <c r="E101">
        <f>2*(B101+C101)</f>
        <v>130</v>
      </c>
    </row>
    <row r="102" spans="1:11" x14ac:dyDescent="0.35">
      <c r="A102">
        <v>2</v>
      </c>
      <c r="B102">
        <v>55</v>
      </c>
      <c r="C102">
        <v>66</v>
      </c>
      <c r="D102">
        <f t="shared" ref="D102:D104" si="19">B102*C102</f>
        <v>3630</v>
      </c>
      <c r="E102">
        <f t="shared" ref="E102:E104" si="20">2*(B102+C102)</f>
        <v>242</v>
      </c>
    </row>
    <row r="103" spans="1:11" x14ac:dyDescent="0.35">
      <c r="A103">
        <v>3</v>
      </c>
      <c r="B103">
        <v>44</v>
      </c>
      <c r="C103">
        <v>77</v>
      </c>
      <c r="D103">
        <f t="shared" si="19"/>
        <v>3388</v>
      </c>
      <c r="E103">
        <f t="shared" si="20"/>
        <v>242</v>
      </c>
    </row>
    <row r="104" spans="1:11" x14ac:dyDescent="0.35">
      <c r="A104">
        <v>4</v>
      </c>
      <c r="B104">
        <v>34</v>
      </c>
      <c r="C104">
        <v>56</v>
      </c>
      <c r="D104">
        <f t="shared" si="19"/>
        <v>1904</v>
      </c>
      <c r="E104">
        <f t="shared" si="20"/>
        <v>180</v>
      </c>
    </row>
    <row r="106" spans="1:11" x14ac:dyDescent="0.35">
      <c r="A106" s="5" t="s">
        <v>345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35">
      <c r="A107" s="5" t="s">
        <v>346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9" spans="1:11" x14ac:dyDescent="0.35">
      <c r="B109" t="s">
        <v>342</v>
      </c>
      <c r="C109" t="s">
        <v>343</v>
      </c>
      <c r="E109" t="s">
        <v>343</v>
      </c>
      <c r="F109" t="s">
        <v>344</v>
      </c>
    </row>
    <row r="110" spans="1:11" x14ac:dyDescent="0.35">
      <c r="B110">
        <v>33</v>
      </c>
      <c r="C110">
        <f>9/5*(B110+32)</f>
        <v>117</v>
      </c>
      <c r="E110">
        <v>117</v>
      </c>
      <c r="F110">
        <f>5/9*(E110)-32</f>
        <v>33</v>
      </c>
    </row>
    <row r="111" spans="1:11" x14ac:dyDescent="0.35">
      <c r="B111">
        <v>21</v>
      </c>
      <c r="C111">
        <f t="shared" ref="C111:C112" si="21">9/5*(B111+32)</f>
        <v>95.4</v>
      </c>
      <c r="E111">
        <v>95.4</v>
      </c>
      <c r="F111">
        <f t="shared" ref="F111:F112" si="22">5/9*(E111)-32</f>
        <v>21.000000000000007</v>
      </c>
    </row>
    <row r="112" spans="1:11" x14ac:dyDescent="0.35">
      <c r="B112">
        <v>34</v>
      </c>
      <c r="C112">
        <f t="shared" si="21"/>
        <v>118.8</v>
      </c>
      <c r="E112">
        <v>118.8</v>
      </c>
      <c r="F112">
        <f t="shared" si="22"/>
        <v>34</v>
      </c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C1D-E55C-46AA-80AD-9A17D47646EC}">
  <sheetPr codeName="Sheet8">
    <tabColor theme="7" tint="0.39997558519241921"/>
  </sheetPr>
  <dimension ref="A1:N17"/>
  <sheetViews>
    <sheetView zoomScale="95" zoomScaleNormal="95" workbookViewId="0">
      <selection activeCell="N10" sqref="N10"/>
    </sheetView>
  </sheetViews>
  <sheetFormatPr defaultRowHeight="14.5" x14ac:dyDescent="0.35"/>
  <cols>
    <col min="1" max="1" width="16.6328125" customWidth="1"/>
    <col min="2" max="2" width="17.81640625" customWidth="1"/>
    <col min="3" max="3" width="20.1796875" customWidth="1"/>
    <col min="4" max="4" width="18.90625" customWidth="1"/>
    <col min="7" max="7" width="16.81640625" customWidth="1"/>
    <col min="8" max="8" width="15.81640625" customWidth="1"/>
    <col min="9" max="9" width="11.26953125" customWidth="1"/>
    <col min="10" max="10" width="15.54296875" customWidth="1"/>
    <col min="11" max="11" width="19.6328125" customWidth="1"/>
    <col min="12" max="12" width="13.26953125" customWidth="1"/>
    <col min="13" max="13" width="13.54296875" customWidth="1"/>
  </cols>
  <sheetData>
    <row r="1" spans="1:14" x14ac:dyDescent="0.35">
      <c r="A1" s="41"/>
      <c r="B1" s="41"/>
      <c r="C1" s="41"/>
      <c r="D1" s="41"/>
      <c r="E1" s="41"/>
      <c r="F1" s="5" t="s">
        <v>381</v>
      </c>
      <c r="G1" s="5"/>
      <c r="H1" s="5"/>
      <c r="I1" s="5"/>
      <c r="J1" s="5"/>
      <c r="K1" s="5"/>
      <c r="L1" s="5"/>
      <c r="M1" s="5"/>
      <c r="N1" s="5"/>
    </row>
    <row r="3" spans="1:14" x14ac:dyDescent="0.35">
      <c r="A3" s="14" t="s">
        <v>347</v>
      </c>
      <c r="B3" s="14" t="s">
        <v>348</v>
      </c>
      <c r="C3" s="14" t="s">
        <v>349</v>
      </c>
      <c r="D3" s="14" t="s">
        <v>350</v>
      </c>
      <c r="G3" s="42" t="s">
        <v>367</v>
      </c>
      <c r="H3" s="42" t="s">
        <v>368</v>
      </c>
      <c r="I3" s="42" t="s">
        <v>369</v>
      </c>
      <c r="J3" s="42" t="s">
        <v>177</v>
      </c>
      <c r="K3" s="42" t="s">
        <v>370</v>
      </c>
      <c r="L3" s="42" t="s">
        <v>371</v>
      </c>
      <c r="M3" s="42" t="s">
        <v>372</v>
      </c>
    </row>
    <row r="4" spans="1:14" x14ac:dyDescent="0.35">
      <c r="A4" s="14">
        <v>20040718</v>
      </c>
      <c r="B4" s="14" t="s">
        <v>351</v>
      </c>
      <c r="C4" s="14" t="s">
        <v>359</v>
      </c>
      <c r="D4" s="14">
        <v>132.6</v>
      </c>
      <c r="G4" s="43">
        <v>45320</v>
      </c>
      <c r="H4" s="42" t="s">
        <v>373</v>
      </c>
      <c r="I4" s="42" t="s">
        <v>375</v>
      </c>
      <c r="J4" s="42" t="s">
        <v>378</v>
      </c>
      <c r="K4" s="42">
        <v>8</v>
      </c>
      <c r="L4" s="44">
        <v>1592</v>
      </c>
      <c r="M4" s="42">
        <v>563</v>
      </c>
    </row>
    <row r="5" spans="1:14" x14ac:dyDescent="0.35">
      <c r="A5" s="14">
        <v>20040718</v>
      </c>
      <c r="B5" s="14" t="s">
        <v>352</v>
      </c>
      <c r="C5" s="14" t="s">
        <v>360</v>
      </c>
      <c r="D5" s="14">
        <v>8.7848000000000006</v>
      </c>
      <c r="G5" s="43">
        <v>45320</v>
      </c>
      <c r="H5" s="42" t="s">
        <v>373</v>
      </c>
      <c r="I5" s="42" t="s">
        <v>375</v>
      </c>
      <c r="J5" s="42" t="s">
        <v>379</v>
      </c>
      <c r="K5" s="42">
        <v>8</v>
      </c>
      <c r="L5" s="42">
        <v>1088</v>
      </c>
      <c r="M5" s="42">
        <v>397</v>
      </c>
    </row>
    <row r="6" spans="1:14" x14ac:dyDescent="0.35">
      <c r="A6" s="14">
        <v>20040718</v>
      </c>
      <c r="B6" s="14" t="s">
        <v>353</v>
      </c>
      <c r="C6" s="14" t="s">
        <v>361</v>
      </c>
      <c r="D6" s="14">
        <v>27.614000000000001</v>
      </c>
      <c r="G6" s="43">
        <v>45320</v>
      </c>
      <c r="H6" s="42" t="s">
        <v>373</v>
      </c>
      <c r="I6" s="42" t="s">
        <v>376</v>
      </c>
      <c r="J6" s="42" t="s">
        <v>380</v>
      </c>
      <c r="K6" s="42">
        <v>8</v>
      </c>
      <c r="L6" s="42">
        <v>1680</v>
      </c>
      <c r="M6" s="42">
        <v>753</v>
      </c>
    </row>
    <row r="7" spans="1:14" x14ac:dyDescent="0.35">
      <c r="A7" s="14">
        <v>20040718</v>
      </c>
      <c r="B7" s="14" t="s">
        <v>354</v>
      </c>
      <c r="C7" s="14" t="s">
        <v>362</v>
      </c>
      <c r="D7" s="14">
        <v>43.072899999999997</v>
      </c>
      <c r="G7" s="43">
        <v>45320</v>
      </c>
      <c r="H7" s="42" t="s">
        <v>373</v>
      </c>
      <c r="I7" s="42" t="s">
        <v>376</v>
      </c>
      <c r="J7" s="42" t="s">
        <v>378</v>
      </c>
      <c r="K7" s="42">
        <v>9</v>
      </c>
      <c r="L7" s="42">
        <v>2133</v>
      </c>
      <c r="M7" s="42">
        <v>923</v>
      </c>
    </row>
    <row r="8" spans="1:14" x14ac:dyDescent="0.35">
      <c r="A8" s="14">
        <v>20040718</v>
      </c>
      <c r="B8" s="14" t="s">
        <v>355</v>
      </c>
      <c r="C8" s="14" t="s">
        <v>363</v>
      </c>
      <c r="D8" s="14">
        <v>65.725399999999993</v>
      </c>
      <c r="G8" s="43">
        <v>45320</v>
      </c>
      <c r="H8" s="42" t="s">
        <v>373</v>
      </c>
      <c r="I8" s="42" t="s">
        <v>376</v>
      </c>
      <c r="J8" s="42" t="s">
        <v>379</v>
      </c>
      <c r="K8" s="42">
        <v>10</v>
      </c>
      <c r="L8" s="42">
        <v>1610</v>
      </c>
      <c r="M8" s="42">
        <v>579</v>
      </c>
    </row>
    <row r="9" spans="1:14" x14ac:dyDescent="0.35">
      <c r="A9" s="14">
        <v>20040718</v>
      </c>
      <c r="B9" s="14" t="s">
        <v>356</v>
      </c>
      <c r="C9" s="14" t="s">
        <v>364</v>
      </c>
      <c r="D9" s="14">
        <v>4.4089999999999998</v>
      </c>
      <c r="G9" s="43">
        <v>45320</v>
      </c>
      <c r="H9" s="42" t="s">
        <v>373</v>
      </c>
      <c r="I9" s="42" t="s">
        <v>377</v>
      </c>
      <c r="J9" s="42" t="s">
        <v>380</v>
      </c>
      <c r="K9" s="42">
        <v>10</v>
      </c>
      <c r="L9" s="42">
        <v>1540</v>
      </c>
      <c r="M9" s="42">
        <v>570</v>
      </c>
    </row>
    <row r="10" spans="1:14" x14ac:dyDescent="0.35">
      <c r="A10" s="14">
        <v>20040718</v>
      </c>
      <c r="B10" s="14" t="s">
        <v>357</v>
      </c>
      <c r="C10" s="14" t="s">
        <v>365</v>
      </c>
      <c r="D10" s="14">
        <v>35.547899999999998</v>
      </c>
      <c r="G10" s="43">
        <v>45320</v>
      </c>
      <c r="H10" s="42" t="s">
        <v>373</v>
      </c>
      <c r="I10" s="42" t="s">
        <v>377</v>
      </c>
      <c r="J10" s="42" t="s">
        <v>378</v>
      </c>
      <c r="K10" s="42">
        <v>7</v>
      </c>
      <c r="L10" s="42">
        <v>1316</v>
      </c>
      <c r="M10" s="42">
        <v>428</v>
      </c>
    </row>
    <row r="11" spans="1:14" x14ac:dyDescent="0.35">
      <c r="A11" s="14">
        <v>2004071</v>
      </c>
      <c r="B11" s="14" t="s">
        <v>358</v>
      </c>
      <c r="C11" s="14" t="s">
        <v>366</v>
      </c>
      <c r="D11" s="14">
        <v>38.664000000000001</v>
      </c>
      <c r="G11" s="43">
        <v>45320</v>
      </c>
      <c r="H11" s="42" t="s">
        <v>373</v>
      </c>
      <c r="I11" s="42" t="s">
        <v>377</v>
      </c>
      <c r="J11" s="42" t="s">
        <v>379</v>
      </c>
      <c r="K11" s="42">
        <v>7</v>
      </c>
      <c r="L11" s="42">
        <v>1799</v>
      </c>
      <c r="M11" s="42">
        <v>709</v>
      </c>
    </row>
    <row r="12" spans="1:14" x14ac:dyDescent="0.35">
      <c r="G12" s="43">
        <v>45320</v>
      </c>
      <c r="H12" s="42" t="s">
        <v>374</v>
      </c>
      <c r="I12" s="42" t="s">
        <v>375</v>
      </c>
      <c r="J12" s="42" t="s">
        <v>380</v>
      </c>
      <c r="K12" s="42">
        <v>8</v>
      </c>
      <c r="L12" s="42">
        <v>1624</v>
      </c>
      <c r="M12" s="42">
        <v>621</v>
      </c>
    </row>
    <row r="13" spans="1:14" x14ac:dyDescent="0.35">
      <c r="G13" s="43">
        <v>45320</v>
      </c>
      <c r="H13" s="42" t="s">
        <v>374</v>
      </c>
      <c r="I13" s="42" t="s">
        <v>375</v>
      </c>
      <c r="J13" s="42" t="s">
        <v>378</v>
      </c>
      <c r="K13" s="42">
        <v>6</v>
      </c>
      <c r="L13" s="42">
        <v>726</v>
      </c>
      <c r="M13" s="42">
        <v>236</v>
      </c>
    </row>
    <row r="14" spans="1:14" x14ac:dyDescent="0.35">
      <c r="G14" s="43">
        <v>45320</v>
      </c>
      <c r="H14" s="42" t="s">
        <v>374</v>
      </c>
      <c r="I14" s="42" t="s">
        <v>375</v>
      </c>
      <c r="J14" s="42" t="s">
        <v>379</v>
      </c>
      <c r="K14" s="42">
        <v>9</v>
      </c>
      <c r="L14" s="42">
        <v>2277</v>
      </c>
      <c r="M14" s="42">
        <v>966</v>
      </c>
    </row>
    <row r="15" spans="1:14" x14ac:dyDescent="0.35">
      <c r="G15" s="43">
        <v>45320</v>
      </c>
      <c r="H15" s="42" t="s">
        <v>374</v>
      </c>
      <c r="I15" s="42" t="s">
        <v>376</v>
      </c>
      <c r="J15" s="42" t="s">
        <v>380</v>
      </c>
      <c r="K15" s="42">
        <v>6</v>
      </c>
      <c r="L15" s="42">
        <v>714</v>
      </c>
      <c r="M15" s="42">
        <v>221</v>
      </c>
    </row>
    <row r="16" spans="1:14" x14ac:dyDescent="0.35">
      <c r="G16" s="43">
        <v>45320</v>
      </c>
      <c r="H16" s="42" t="s">
        <v>374</v>
      </c>
      <c r="I16" s="42" t="s">
        <v>376</v>
      </c>
      <c r="J16" s="42" t="s">
        <v>378</v>
      </c>
      <c r="K16" s="42">
        <v>9</v>
      </c>
      <c r="L16" s="42">
        <v>2682</v>
      </c>
      <c r="M16" s="42">
        <v>1023</v>
      </c>
    </row>
    <row r="17" spans="7:13" x14ac:dyDescent="0.35">
      <c r="G17" s="42"/>
      <c r="H17" s="42"/>
      <c r="I17" s="42"/>
      <c r="J17" s="42"/>
      <c r="K17" s="42"/>
      <c r="L17" s="42"/>
      <c r="M17" s="42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4AF0-4631-4906-B215-5A4D1B777236}">
  <sheetPr codeName="Sheet9">
    <tabColor rgb="FF002060"/>
  </sheetPr>
  <dimension ref="A2:M12"/>
  <sheetViews>
    <sheetView topLeftCell="D1" workbookViewId="0">
      <selection activeCell="N10" sqref="N10"/>
    </sheetView>
  </sheetViews>
  <sheetFormatPr defaultRowHeight="14.5" x14ac:dyDescent="0.35"/>
  <cols>
    <col min="1" max="1" width="4.90625" bestFit="1" customWidth="1"/>
    <col min="2" max="2" width="10.36328125" bestFit="1" customWidth="1"/>
    <col min="3" max="3" width="3.6328125" bestFit="1" customWidth="1"/>
    <col min="4" max="4" width="3.90625" bestFit="1" customWidth="1"/>
    <col min="5" max="5" width="4.36328125" bestFit="1" customWidth="1"/>
    <col min="6" max="6" width="6" bestFit="1" customWidth="1"/>
    <col min="7" max="7" width="3.36328125" bestFit="1" customWidth="1"/>
    <col min="8" max="8" width="4.1796875" bestFit="1" customWidth="1"/>
    <col min="9" max="9" width="6.1796875" bestFit="1" customWidth="1"/>
    <col min="10" max="10" width="8.90625" customWidth="1"/>
  </cols>
  <sheetData>
    <row r="2" spans="1:13" x14ac:dyDescent="0.35">
      <c r="A2" s="46" t="s">
        <v>12</v>
      </c>
      <c r="B2" s="46" t="s">
        <v>76</v>
      </c>
      <c r="C2" s="46" t="s">
        <v>77</v>
      </c>
      <c r="D2" s="46" t="s">
        <v>78</v>
      </c>
      <c r="E2" s="46" t="s">
        <v>79</v>
      </c>
      <c r="F2" s="46" t="s">
        <v>80</v>
      </c>
      <c r="G2" s="46" t="s">
        <v>81</v>
      </c>
      <c r="H2" s="46" t="s">
        <v>82</v>
      </c>
      <c r="I2" s="46" t="s">
        <v>83</v>
      </c>
      <c r="J2" s="46" t="s">
        <v>214</v>
      </c>
      <c r="K2" s="46" t="s">
        <v>385</v>
      </c>
      <c r="L2" s="46" t="s">
        <v>387</v>
      </c>
      <c r="M2" s="46" t="s">
        <v>388</v>
      </c>
    </row>
    <row r="3" spans="1:13" x14ac:dyDescent="0.35">
      <c r="A3" s="14">
        <v>1</v>
      </c>
      <c r="B3" s="14" t="s">
        <v>382</v>
      </c>
      <c r="C3" s="14">
        <v>85</v>
      </c>
      <c r="D3" s="14">
        <v>95</v>
      </c>
      <c r="E3" s="14">
        <v>74</v>
      </c>
      <c r="F3" s="14">
        <v>84</v>
      </c>
      <c r="G3" s="14">
        <v>74</v>
      </c>
      <c r="H3" s="14">
        <v>87</v>
      </c>
      <c r="I3" s="14">
        <f>SUM(C3:H3)</f>
        <v>499</v>
      </c>
      <c r="J3" s="45">
        <f>AVERAGE(C3:H3)</f>
        <v>83.166666666666671</v>
      </c>
      <c r="K3" s="14" t="str">
        <f>IF(I3&gt;=210,"PASS","FAIL")</f>
        <v>PASS</v>
      </c>
      <c r="L3" t="str">
        <f>IF(AND(C3&gt;=35,D3&gt;=35,E3&gt;=35,F3&gt;=35,G3&gt;=35,H3&gt;=35),"Pass","Fail")</f>
        <v>Pass</v>
      </c>
      <c r="M3" t="str">
        <f>IF(J3&gt;=90,"A+",IF(J3&gt;=80,"A",IF(J3&gt;=60,"B",IF(J3&gt;=40,"C",IF(J3&gt;=35,"D","fail")))))</f>
        <v>A</v>
      </c>
    </row>
    <row r="4" spans="1:13" x14ac:dyDescent="0.35">
      <c r="A4" s="14">
        <v>2</v>
      </c>
      <c r="B4" s="14" t="s">
        <v>169</v>
      </c>
      <c r="C4" s="14">
        <v>84</v>
      </c>
      <c r="D4" s="14">
        <v>95</v>
      </c>
      <c r="E4" s="14">
        <v>74</v>
      </c>
      <c r="F4" s="14">
        <v>74</v>
      </c>
      <c r="G4" s="14">
        <v>84</v>
      </c>
      <c r="H4" s="14">
        <v>74</v>
      </c>
      <c r="I4" s="14">
        <f t="shared" ref="I4:I12" si="0">SUM(C4:H4)</f>
        <v>485</v>
      </c>
      <c r="J4" s="45">
        <f t="shared" ref="J4:J12" si="1">AVERAGE(C4:H4)</f>
        <v>80.833333333333329</v>
      </c>
      <c r="K4" s="14" t="str">
        <f t="shared" ref="K4:K12" si="2">IF(I4&gt;=210,"PASS","FAIL")</f>
        <v>PASS</v>
      </c>
      <c r="L4" t="str">
        <f t="shared" ref="L4:L12" si="3">IF(AND(C4&gt;=35,D4&gt;=35,E4&gt;=35,F4&gt;=35,G4&gt;=35,H4&gt;=35),"Pass","Fail")</f>
        <v>Pass</v>
      </c>
      <c r="M4" t="str">
        <f t="shared" ref="M4:M12" si="4">IF(J4&gt;=90,"A+",IF(J4&gt;=80,"A",IF(J4&gt;=60,"B",IF(J4&gt;=40,"C",IF(J4&gt;=35,"D","fail")))))</f>
        <v>A</v>
      </c>
    </row>
    <row r="5" spans="1:13" x14ac:dyDescent="0.35">
      <c r="A5" s="14">
        <v>3</v>
      </c>
      <c r="B5" s="14" t="s">
        <v>170</v>
      </c>
      <c r="C5" s="14">
        <v>74</v>
      </c>
      <c r="D5" s="14">
        <v>74</v>
      </c>
      <c r="E5" s="14">
        <v>95</v>
      </c>
      <c r="F5" s="14">
        <v>74</v>
      </c>
      <c r="G5" s="14">
        <v>75</v>
      </c>
      <c r="H5" s="14">
        <v>84</v>
      </c>
      <c r="I5" s="14">
        <f t="shared" si="0"/>
        <v>476</v>
      </c>
      <c r="J5" s="45">
        <f t="shared" si="1"/>
        <v>79.333333333333329</v>
      </c>
      <c r="K5" s="14" t="str">
        <f t="shared" si="2"/>
        <v>PASS</v>
      </c>
      <c r="L5" t="str">
        <f t="shared" si="3"/>
        <v>Pass</v>
      </c>
      <c r="M5" t="str">
        <f t="shared" si="4"/>
        <v>B</v>
      </c>
    </row>
    <row r="6" spans="1:13" x14ac:dyDescent="0.35">
      <c r="A6" s="14">
        <v>4</v>
      </c>
      <c r="B6" s="14" t="s">
        <v>383</v>
      </c>
      <c r="C6" s="14">
        <v>84</v>
      </c>
      <c r="D6" s="14">
        <v>45</v>
      </c>
      <c r="E6" s="14">
        <v>54</v>
      </c>
      <c r="F6" s="14">
        <v>74</v>
      </c>
      <c r="G6" s="14">
        <v>47</v>
      </c>
      <c r="H6" s="14">
        <v>58</v>
      </c>
      <c r="I6" s="14">
        <f t="shared" si="0"/>
        <v>362</v>
      </c>
      <c r="J6" s="45">
        <f t="shared" si="1"/>
        <v>60.333333333333336</v>
      </c>
      <c r="K6" s="14" t="str">
        <f t="shared" si="2"/>
        <v>PASS</v>
      </c>
      <c r="L6" t="str">
        <f t="shared" si="3"/>
        <v>Pass</v>
      </c>
      <c r="M6" t="str">
        <f t="shared" si="4"/>
        <v>B</v>
      </c>
    </row>
    <row r="7" spans="1:13" x14ac:dyDescent="0.35">
      <c r="A7" s="14">
        <v>5</v>
      </c>
      <c r="B7" s="14" t="s">
        <v>384</v>
      </c>
      <c r="C7" s="14">
        <v>75</v>
      </c>
      <c r="D7" s="14">
        <v>45</v>
      </c>
      <c r="E7" s="14">
        <v>25</v>
      </c>
      <c r="F7" s="14">
        <v>74</v>
      </c>
      <c r="G7" s="14">
        <v>74</v>
      </c>
      <c r="H7" s="14">
        <v>84</v>
      </c>
      <c r="I7" s="14">
        <f t="shared" si="0"/>
        <v>377</v>
      </c>
      <c r="J7" s="45">
        <f t="shared" si="1"/>
        <v>62.833333333333336</v>
      </c>
      <c r="K7" s="14" t="str">
        <f t="shared" si="2"/>
        <v>PASS</v>
      </c>
      <c r="L7" t="str">
        <f t="shared" si="3"/>
        <v>Fail</v>
      </c>
      <c r="M7" t="str">
        <f t="shared" si="4"/>
        <v>B</v>
      </c>
    </row>
    <row r="8" spans="1:13" x14ac:dyDescent="0.35">
      <c r="A8" s="14">
        <v>6</v>
      </c>
      <c r="B8" s="14" t="s">
        <v>386</v>
      </c>
      <c r="C8" s="14">
        <v>25</v>
      </c>
      <c r="D8" s="14">
        <v>24</v>
      </c>
      <c r="E8" s="14">
        <v>25</v>
      </c>
      <c r="F8" s="14">
        <v>21</v>
      </c>
      <c r="G8" s="14">
        <v>23</v>
      </c>
      <c r="H8" s="14">
        <v>42</v>
      </c>
      <c r="I8" s="14">
        <f t="shared" si="0"/>
        <v>160</v>
      </c>
      <c r="J8" s="45">
        <f t="shared" si="1"/>
        <v>26.666666666666668</v>
      </c>
      <c r="K8" s="14" t="str">
        <f t="shared" si="2"/>
        <v>FAIL</v>
      </c>
      <c r="L8" t="str">
        <f t="shared" si="3"/>
        <v>Fail</v>
      </c>
      <c r="M8" t="str">
        <f t="shared" si="4"/>
        <v>fail</v>
      </c>
    </row>
    <row r="9" spans="1:13" x14ac:dyDescent="0.35">
      <c r="A9" s="14">
        <v>7</v>
      </c>
      <c r="B9" s="14" t="s">
        <v>389</v>
      </c>
      <c r="C9" s="14">
        <v>91</v>
      </c>
      <c r="D9" s="14">
        <v>77</v>
      </c>
      <c r="E9" s="14">
        <v>86</v>
      </c>
      <c r="F9" s="14">
        <v>35</v>
      </c>
      <c r="G9" s="14">
        <v>56</v>
      </c>
      <c r="H9" s="14">
        <v>78</v>
      </c>
      <c r="I9" s="14">
        <f t="shared" si="0"/>
        <v>423</v>
      </c>
      <c r="J9" s="45">
        <f t="shared" si="1"/>
        <v>70.5</v>
      </c>
      <c r="K9" s="14" t="str">
        <f t="shared" si="2"/>
        <v>PASS</v>
      </c>
      <c r="L9" t="str">
        <f t="shared" si="3"/>
        <v>Pass</v>
      </c>
      <c r="M9" t="str">
        <f t="shared" si="4"/>
        <v>B</v>
      </c>
    </row>
    <row r="10" spans="1:13" x14ac:dyDescent="0.35">
      <c r="A10" s="14">
        <v>8</v>
      </c>
      <c r="B10" s="14" t="s">
        <v>390</v>
      </c>
      <c r="C10" s="14">
        <v>92</v>
      </c>
      <c r="D10" s="14">
        <v>78</v>
      </c>
      <c r="E10" s="14">
        <v>87</v>
      </c>
      <c r="F10" s="14">
        <v>34</v>
      </c>
      <c r="G10" s="14">
        <v>56</v>
      </c>
      <c r="H10" s="14">
        <v>79</v>
      </c>
      <c r="I10" s="14">
        <f t="shared" si="0"/>
        <v>426</v>
      </c>
      <c r="J10" s="45">
        <f t="shared" si="1"/>
        <v>71</v>
      </c>
      <c r="K10" s="14" t="str">
        <f t="shared" si="2"/>
        <v>PASS</v>
      </c>
      <c r="L10" t="str">
        <f t="shared" si="3"/>
        <v>Fail</v>
      </c>
      <c r="M10" t="str">
        <f t="shared" si="4"/>
        <v>B</v>
      </c>
    </row>
    <row r="11" spans="1:13" x14ac:dyDescent="0.35">
      <c r="A11" s="14">
        <v>9</v>
      </c>
      <c r="B11" s="14" t="s">
        <v>391</v>
      </c>
      <c r="C11" s="14">
        <v>93</v>
      </c>
      <c r="D11" s="14">
        <v>79</v>
      </c>
      <c r="E11" s="14">
        <v>88</v>
      </c>
      <c r="F11" s="14">
        <v>21</v>
      </c>
      <c r="G11" s="14">
        <v>56</v>
      </c>
      <c r="H11" s="14">
        <v>80</v>
      </c>
      <c r="I11" s="14">
        <f t="shared" si="0"/>
        <v>417</v>
      </c>
      <c r="J11" s="45">
        <f t="shared" si="1"/>
        <v>69.5</v>
      </c>
      <c r="K11" s="14" t="str">
        <f t="shared" si="2"/>
        <v>PASS</v>
      </c>
      <c r="L11" t="str">
        <f t="shared" si="3"/>
        <v>Fail</v>
      </c>
      <c r="M11" t="str">
        <f t="shared" si="4"/>
        <v>B</v>
      </c>
    </row>
    <row r="12" spans="1:13" x14ac:dyDescent="0.35">
      <c r="A12" s="14">
        <v>10</v>
      </c>
      <c r="B12" s="14" t="s">
        <v>392</v>
      </c>
      <c r="C12" s="14">
        <v>94</v>
      </c>
      <c r="D12" s="14">
        <v>80</v>
      </c>
      <c r="E12" s="14">
        <v>89</v>
      </c>
      <c r="F12" s="14">
        <v>23</v>
      </c>
      <c r="G12" s="14">
        <v>56</v>
      </c>
      <c r="H12" s="14">
        <v>81</v>
      </c>
      <c r="I12" s="14">
        <f t="shared" si="0"/>
        <v>423</v>
      </c>
      <c r="J12" s="45">
        <f t="shared" si="1"/>
        <v>70.5</v>
      </c>
      <c r="K12" s="14" t="str">
        <f t="shared" si="2"/>
        <v>PASS</v>
      </c>
      <c r="L12" t="str">
        <f t="shared" si="3"/>
        <v>Fail</v>
      </c>
      <c r="M12" t="str">
        <f t="shared" si="4"/>
        <v>B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10CB-6F10-4234-85F9-23E419EA1EF5}">
  <sheetPr codeName="Sheet10">
    <tabColor rgb="FFFF33CC"/>
  </sheetPr>
  <dimension ref="A1:M31"/>
  <sheetViews>
    <sheetView workbookViewId="0">
      <selection activeCell="N10" sqref="N10"/>
    </sheetView>
  </sheetViews>
  <sheetFormatPr defaultRowHeight="14.5" x14ac:dyDescent="0.35"/>
  <sheetData>
    <row r="1" spans="1:13" x14ac:dyDescent="0.35">
      <c r="A1" s="46" t="s">
        <v>12</v>
      </c>
      <c r="B1" s="46" t="s">
        <v>76</v>
      </c>
      <c r="C1" s="46" t="s">
        <v>77</v>
      </c>
      <c r="D1" s="46" t="s">
        <v>78</v>
      </c>
      <c r="E1" s="46" t="s">
        <v>79</v>
      </c>
      <c r="F1" s="46" t="s">
        <v>80</v>
      </c>
      <c r="G1" s="46" t="s">
        <v>81</v>
      </c>
      <c r="H1" s="46" t="s">
        <v>82</v>
      </c>
      <c r="I1" s="46" t="s">
        <v>83</v>
      </c>
      <c r="J1" s="46" t="s">
        <v>214</v>
      </c>
      <c r="K1" s="46" t="s">
        <v>385</v>
      </c>
      <c r="L1" s="46" t="s">
        <v>387</v>
      </c>
      <c r="M1" s="46" t="s">
        <v>388</v>
      </c>
    </row>
    <row r="2" spans="1:13" x14ac:dyDescent="0.35">
      <c r="A2" s="14">
        <v>1</v>
      </c>
      <c r="B2" s="14" t="s">
        <v>382</v>
      </c>
      <c r="C2" s="14">
        <v>85</v>
      </c>
      <c r="D2" s="14">
        <v>95</v>
      </c>
      <c r="E2" s="14">
        <v>74</v>
      </c>
      <c r="F2" s="14">
        <v>84</v>
      </c>
      <c r="G2" s="14">
        <v>74</v>
      </c>
      <c r="H2" s="14">
        <v>87</v>
      </c>
      <c r="I2" s="14">
        <f>SUM(C2:H2)</f>
        <v>499</v>
      </c>
      <c r="J2" s="45">
        <f>AVERAGE(C1:H2)</f>
        <v>83.166666666666671</v>
      </c>
      <c r="K2" s="14" t="str">
        <f>IF(I2&gt;=210,"PASS","FAIL")</f>
        <v>PASS</v>
      </c>
      <c r="L2" t="str">
        <f>IF(AND(C2&gt;=35,D2&gt;=35,E2&gt;=35,F2&gt;=35,G2&gt;=35,H2&gt;=35),"Pass","Fail")</f>
        <v>Pass</v>
      </c>
      <c r="M2" t="str">
        <f>IF(J2&gt;=90,"A+",IF(J2&gt;=80,"A",IF(J2&gt;=60,"B",IF(J2&gt;=40,"C",IF(J2&gt;=35,"D","fail")))))</f>
        <v>A</v>
      </c>
    </row>
    <row r="3" spans="1:13" x14ac:dyDescent="0.35">
      <c r="A3" s="14">
        <v>2</v>
      </c>
      <c r="B3" s="14" t="s">
        <v>169</v>
      </c>
      <c r="C3" s="14">
        <v>84</v>
      </c>
      <c r="D3" s="14">
        <v>95</v>
      </c>
      <c r="E3" s="14">
        <v>74</v>
      </c>
      <c r="F3" s="14">
        <v>74</v>
      </c>
      <c r="G3" s="14">
        <v>84</v>
      </c>
      <c r="H3" s="14">
        <v>74</v>
      </c>
      <c r="I3" s="14">
        <f t="shared" ref="I3:I11" si="0">SUM(C3:H3)</f>
        <v>485</v>
      </c>
      <c r="J3" s="45">
        <f t="shared" ref="J3:J11" si="1">AVERAGE(C2:H3)</f>
        <v>82</v>
      </c>
      <c r="K3" s="14" t="str">
        <f t="shared" ref="K3:K11" si="2">IF(I3&gt;=210,"PASS","FAIL")</f>
        <v>PASS</v>
      </c>
      <c r="L3" t="str">
        <f t="shared" ref="L3:L11" si="3">IF(AND(C3&gt;=35,D3&gt;=35,E3&gt;=35,F3&gt;=35,G3&gt;=35,H3&gt;=35),"Pass","Fail")</f>
        <v>Pass</v>
      </c>
      <c r="M3" t="str">
        <f t="shared" ref="M3:M11" si="4">IF(J3&gt;=90,"A+",IF(J3&gt;=80,"A",IF(J3&gt;=60,"B",IF(J3&gt;=40,"C",IF(J3&gt;=35,"D","fail")))))</f>
        <v>A</v>
      </c>
    </row>
    <row r="4" spans="1:13" x14ac:dyDescent="0.35">
      <c r="A4" s="14">
        <v>3</v>
      </c>
      <c r="B4" s="14" t="s">
        <v>170</v>
      </c>
      <c r="C4" s="14">
        <v>74</v>
      </c>
      <c r="D4" s="14">
        <v>74</v>
      </c>
      <c r="E4" s="14">
        <v>95</v>
      </c>
      <c r="F4" s="14">
        <v>74</v>
      </c>
      <c r="G4" s="14">
        <v>75</v>
      </c>
      <c r="H4" s="14">
        <v>84</v>
      </c>
      <c r="I4" s="14">
        <f t="shared" si="0"/>
        <v>476</v>
      </c>
      <c r="J4" s="45">
        <f t="shared" si="1"/>
        <v>80.083333333333329</v>
      </c>
      <c r="K4" s="14" t="str">
        <f t="shared" si="2"/>
        <v>PASS</v>
      </c>
      <c r="L4" t="str">
        <f t="shared" si="3"/>
        <v>Pass</v>
      </c>
      <c r="M4" t="str">
        <f t="shared" si="4"/>
        <v>A</v>
      </c>
    </row>
    <row r="5" spans="1:13" x14ac:dyDescent="0.35">
      <c r="A5" s="14">
        <v>4</v>
      </c>
      <c r="B5" s="14" t="s">
        <v>383</v>
      </c>
      <c r="C5" s="14">
        <v>84</v>
      </c>
      <c r="D5" s="14">
        <v>45</v>
      </c>
      <c r="E5" s="14">
        <v>54</v>
      </c>
      <c r="F5" s="14">
        <v>74</v>
      </c>
      <c r="G5" s="14">
        <v>47</v>
      </c>
      <c r="H5" s="14">
        <v>58</v>
      </c>
      <c r="I5" s="14">
        <f t="shared" si="0"/>
        <v>362</v>
      </c>
      <c r="J5" s="45">
        <f t="shared" si="1"/>
        <v>69.833333333333329</v>
      </c>
      <c r="K5" s="14" t="str">
        <f t="shared" si="2"/>
        <v>PASS</v>
      </c>
      <c r="L5" t="str">
        <f t="shared" si="3"/>
        <v>Pass</v>
      </c>
      <c r="M5" t="str">
        <f t="shared" si="4"/>
        <v>B</v>
      </c>
    </row>
    <row r="6" spans="1:13" x14ac:dyDescent="0.35">
      <c r="A6" s="14">
        <v>5</v>
      </c>
      <c r="B6" s="14" t="s">
        <v>384</v>
      </c>
      <c r="C6" s="14">
        <v>75</v>
      </c>
      <c r="D6" s="14">
        <v>45</v>
      </c>
      <c r="E6" s="14">
        <v>25</v>
      </c>
      <c r="F6" s="14">
        <v>74</v>
      </c>
      <c r="G6" s="14">
        <v>74</v>
      </c>
      <c r="H6" s="14">
        <v>84</v>
      </c>
      <c r="I6" s="14">
        <f t="shared" si="0"/>
        <v>377</v>
      </c>
      <c r="J6" s="45">
        <f t="shared" si="1"/>
        <v>61.583333333333336</v>
      </c>
      <c r="K6" s="14" t="str">
        <f t="shared" si="2"/>
        <v>PASS</v>
      </c>
      <c r="L6" t="str">
        <f t="shared" si="3"/>
        <v>Fail</v>
      </c>
      <c r="M6" t="str">
        <f t="shared" si="4"/>
        <v>B</v>
      </c>
    </row>
    <row r="7" spans="1:13" x14ac:dyDescent="0.35">
      <c r="A7" s="14">
        <v>6</v>
      </c>
      <c r="B7" s="14" t="s">
        <v>386</v>
      </c>
      <c r="C7" s="14">
        <v>25</v>
      </c>
      <c r="D7" s="14">
        <v>24</v>
      </c>
      <c r="E7" s="14">
        <v>25</v>
      </c>
      <c r="F7" s="14">
        <v>21</v>
      </c>
      <c r="G7" s="14">
        <v>23</v>
      </c>
      <c r="H7" s="14">
        <v>42</v>
      </c>
      <c r="I7" s="14">
        <f t="shared" si="0"/>
        <v>160</v>
      </c>
      <c r="J7" s="45">
        <f t="shared" si="1"/>
        <v>44.75</v>
      </c>
      <c r="K7" s="14" t="str">
        <f t="shared" si="2"/>
        <v>FAIL</v>
      </c>
      <c r="L7" t="str">
        <f t="shared" si="3"/>
        <v>Fail</v>
      </c>
      <c r="M7" t="str">
        <f t="shared" si="4"/>
        <v>C</v>
      </c>
    </row>
    <row r="8" spans="1:13" x14ac:dyDescent="0.35">
      <c r="A8" s="14">
        <v>7</v>
      </c>
      <c r="B8" s="14" t="s">
        <v>389</v>
      </c>
      <c r="C8" s="14">
        <v>91</v>
      </c>
      <c r="D8" s="14">
        <v>77</v>
      </c>
      <c r="E8" s="14">
        <v>86</v>
      </c>
      <c r="F8" s="14">
        <v>35</v>
      </c>
      <c r="G8" s="14">
        <v>56</v>
      </c>
      <c r="H8" s="14">
        <v>78</v>
      </c>
      <c r="I8" s="14">
        <f t="shared" si="0"/>
        <v>423</v>
      </c>
      <c r="J8" s="45">
        <f t="shared" si="1"/>
        <v>48.583333333333336</v>
      </c>
      <c r="K8" s="14" t="str">
        <f t="shared" si="2"/>
        <v>PASS</v>
      </c>
      <c r="L8" t="str">
        <f t="shared" si="3"/>
        <v>Pass</v>
      </c>
      <c r="M8" t="str">
        <f t="shared" si="4"/>
        <v>C</v>
      </c>
    </row>
    <row r="9" spans="1:13" x14ac:dyDescent="0.35">
      <c r="A9" s="14">
        <v>8</v>
      </c>
      <c r="B9" s="14" t="s">
        <v>390</v>
      </c>
      <c r="C9" s="14">
        <v>92</v>
      </c>
      <c r="D9" s="14">
        <v>78</v>
      </c>
      <c r="E9" s="14">
        <v>87</v>
      </c>
      <c r="F9" s="14">
        <v>34</v>
      </c>
      <c r="G9" s="14">
        <v>56</v>
      </c>
      <c r="H9" s="14">
        <v>79</v>
      </c>
      <c r="I9" s="14">
        <f t="shared" si="0"/>
        <v>426</v>
      </c>
      <c r="J9" s="45">
        <f t="shared" si="1"/>
        <v>70.75</v>
      </c>
      <c r="K9" s="14" t="str">
        <f t="shared" si="2"/>
        <v>PASS</v>
      </c>
      <c r="L9" t="str">
        <f t="shared" si="3"/>
        <v>Fail</v>
      </c>
      <c r="M9" t="str">
        <f t="shared" si="4"/>
        <v>B</v>
      </c>
    </row>
    <row r="10" spans="1:13" x14ac:dyDescent="0.35">
      <c r="A10" s="14">
        <v>9</v>
      </c>
      <c r="B10" s="14" t="s">
        <v>391</v>
      </c>
      <c r="C10" s="14">
        <v>93</v>
      </c>
      <c r="D10" s="14">
        <v>79</v>
      </c>
      <c r="E10" s="14">
        <v>88</v>
      </c>
      <c r="F10" s="14">
        <v>21</v>
      </c>
      <c r="G10" s="14">
        <v>56</v>
      </c>
      <c r="H10" s="14">
        <v>80</v>
      </c>
      <c r="I10" s="14">
        <f t="shared" si="0"/>
        <v>417</v>
      </c>
      <c r="J10" s="45">
        <f t="shared" si="1"/>
        <v>70.25</v>
      </c>
      <c r="K10" s="14" t="str">
        <f t="shared" si="2"/>
        <v>PASS</v>
      </c>
      <c r="L10" t="str">
        <f t="shared" si="3"/>
        <v>Fail</v>
      </c>
      <c r="M10" t="str">
        <f t="shared" si="4"/>
        <v>B</v>
      </c>
    </row>
    <row r="11" spans="1:13" x14ac:dyDescent="0.35">
      <c r="A11" s="14">
        <v>10</v>
      </c>
      <c r="B11" s="14" t="s">
        <v>392</v>
      </c>
      <c r="C11" s="14">
        <v>94</v>
      </c>
      <c r="D11" s="14">
        <v>80</v>
      </c>
      <c r="E11" s="14">
        <v>89</v>
      </c>
      <c r="F11" s="14">
        <v>23</v>
      </c>
      <c r="G11" s="14">
        <v>56</v>
      </c>
      <c r="H11" s="14">
        <v>81</v>
      </c>
      <c r="I11" s="14">
        <f t="shared" si="0"/>
        <v>423</v>
      </c>
      <c r="J11" s="45">
        <f t="shared" si="1"/>
        <v>70</v>
      </c>
      <c r="K11" s="14" t="str">
        <f t="shared" si="2"/>
        <v>PASS</v>
      </c>
      <c r="L11" t="str">
        <f t="shared" si="3"/>
        <v>Fail</v>
      </c>
      <c r="M11" t="str">
        <f t="shared" si="4"/>
        <v>B</v>
      </c>
    </row>
    <row r="13" spans="1:13" x14ac:dyDescent="0.35">
      <c r="B13" s="14" t="s">
        <v>393</v>
      </c>
    </row>
    <row r="15" spans="1:13" x14ac:dyDescent="0.35">
      <c r="C15" s="47">
        <v>1</v>
      </c>
    </row>
    <row r="16" spans="1:13" x14ac:dyDescent="0.35">
      <c r="B16" s="12">
        <v>4</v>
      </c>
      <c r="D16" s="48">
        <v>2</v>
      </c>
    </row>
    <row r="17" spans="2:6" x14ac:dyDescent="0.35">
      <c r="C17" s="49">
        <v>3</v>
      </c>
    </row>
    <row r="20" spans="2:6" x14ac:dyDescent="0.35">
      <c r="B20" t="s">
        <v>394</v>
      </c>
    </row>
    <row r="21" spans="2:6" x14ac:dyDescent="0.35">
      <c r="B21" s="47" t="s">
        <v>12</v>
      </c>
      <c r="C21" s="47" t="s">
        <v>76</v>
      </c>
      <c r="D21" s="47" t="s">
        <v>395</v>
      </c>
      <c r="E21" s="47" t="s">
        <v>396</v>
      </c>
      <c r="F21" s="47" t="s">
        <v>397</v>
      </c>
    </row>
    <row r="22" spans="2:6" x14ac:dyDescent="0.35">
      <c r="B22" s="47">
        <v>1</v>
      </c>
      <c r="C22" s="47" t="s">
        <v>403</v>
      </c>
      <c r="D22" s="47">
        <v>12</v>
      </c>
      <c r="E22" s="47" t="s">
        <v>399</v>
      </c>
      <c r="F22" s="47" t="s">
        <v>401</v>
      </c>
    </row>
    <row r="23" spans="2:6" x14ac:dyDescent="0.35">
      <c r="B23" s="47">
        <v>2</v>
      </c>
      <c r="C23" s="47" t="s">
        <v>404</v>
      </c>
      <c r="D23" s="47">
        <v>13</v>
      </c>
      <c r="E23" s="47" t="s">
        <v>400</v>
      </c>
      <c r="F23" s="47" t="s">
        <v>401</v>
      </c>
    </row>
    <row r="24" spans="2:6" x14ac:dyDescent="0.35">
      <c r="B24" s="47">
        <v>3</v>
      </c>
      <c r="C24" s="47" t="s">
        <v>398</v>
      </c>
      <c r="D24" s="47">
        <v>11</v>
      </c>
      <c r="E24" s="47" t="s">
        <v>400</v>
      </c>
      <c r="F24" s="47" t="s">
        <v>401</v>
      </c>
    </row>
    <row r="27" spans="2:6" x14ac:dyDescent="0.35">
      <c r="B27" t="s">
        <v>402</v>
      </c>
    </row>
    <row r="28" spans="2:6" x14ac:dyDescent="0.35">
      <c r="B28" s="47" t="s">
        <v>12</v>
      </c>
      <c r="C28" s="47" t="s">
        <v>76</v>
      </c>
      <c r="D28" s="47" t="s">
        <v>395</v>
      </c>
      <c r="E28" s="47" t="s">
        <v>396</v>
      </c>
      <c r="F28" s="47" t="s">
        <v>397</v>
      </c>
    </row>
    <row r="29" spans="2:6" x14ac:dyDescent="0.35">
      <c r="B29" s="47">
        <v>1</v>
      </c>
      <c r="C29" s="47" t="s">
        <v>403</v>
      </c>
      <c r="D29" s="47">
        <v>12</v>
      </c>
      <c r="E29" s="47" t="s">
        <v>399</v>
      </c>
      <c r="F29" s="47" t="s">
        <v>401</v>
      </c>
    </row>
    <row r="30" spans="2:6" x14ac:dyDescent="0.35">
      <c r="B30" s="47">
        <v>2</v>
      </c>
      <c r="C30" s="47" t="s">
        <v>404</v>
      </c>
      <c r="D30" s="47">
        <v>13</v>
      </c>
      <c r="E30" s="47" t="s">
        <v>400</v>
      </c>
      <c r="F30" s="47" t="s">
        <v>401</v>
      </c>
    </row>
    <row r="31" spans="2:6" x14ac:dyDescent="0.35">
      <c r="B31" s="47">
        <v>3</v>
      </c>
      <c r="C31" s="47" t="s">
        <v>398</v>
      </c>
      <c r="D31" s="47">
        <v>11</v>
      </c>
      <c r="E31" s="47" t="s">
        <v>400</v>
      </c>
      <c r="F31" s="47" t="s">
        <v>401</v>
      </c>
    </row>
  </sheetData>
  <conditionalFormatting sqref="I2:I1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{D0922E4C-AB08-4F4C-A36A-2FCDBD06E340}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0922E4C-AB08-4F4C-A36A-2FCDBD06E3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I2:I11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E71F-9674-4EAD-8D64-D18FDD56F1BA}">
  <sheetPr codeName="Sheet11">
    <tabColor rgb="FFFFFF66"/>
  </sheetPr>
  <dimension ref="A1:M88"/>
  <sheetViews>
    <sheetView tabSelected="1" zoomScaleNormal="100" workbookViewId="0">
      <selection activeCell="D83" sqref="D83"/>
    </sheetView>
  </sheetViews>
  <sheetFormatPr defaultRowHeight="14.5" x14ac:dyDescent="0.35"/>
  <cols>
    <col min="1" max="1" width="11.6328125" customWidth="1"/>
    <col min="2" max="2" width="14.6328125" customWidth="1"/>
    <col min="10" max="10" width="11.08984375" customWidth="1"/>
    <col min="11" max="11" width="9.7265625" customWidth="1"/>
    <col min="12" max="12" width="9.81640625" customWidth="1"/>
    <col min="13" max="13" width="12.81640625" customWidth="1"/>
  </cols>
  <sheetData>
    <row r="1" spans="1:13" x14ac:dyDescent="0.35">
      <c r="A1" t="s">
        <v>410</v>
      </c>
    </row>
    <row r="2" spans="1:13" x14ac:dyDescent="0.35">
      <c r="A2" s="46" t="s">
        <v>12</v>
      </c>
      <c r="B2" s="46" t="s">
        <v>76</v>
      </c>
      <c r="C2" s="46" t="s">
        <v>77</v>
      </c>
      <c r="D2" s="46" t="s">
        <v>78</v>
      </c>
      <c r="E2" s="46" t="s">
        <v>79</v>
      </c>
      <c r="F2" s="46" t="s">
        <v>80</v>
      </c>
      <c r="G2" s="46" t="s">
        <v>81</v>
      </c>
      <c r="H2" s="46" t="s">
        <v>82</v>
      </c>
      <c r="I2" s="46" t="s">
        <v>83</v>
      </c>
      <c r="J2" s="46" t="s">
        <v>214</v>
      </c>
      <c r="K2" s="46" t="s">
        <v>385</v>
      </c>
      <c r="L2" s="46" t="s">
        <v>387</v>
      </c>
      <c r="M2" s="46" t="s">
        <v>388</v>
      </c>
    </row>
    <row r="3" spans="1:13" x14ac:dyDescent="0.35">
      <c r="A3" s="14">
        <v>1</v>
      </c>
      <c r="B3" s="14" t="s">
        <v>382</v>
      </c>
      <c r="C3" s="14">
        <v>85</v>
      </c>
      <c r="D3" s="14">
        <v>95</v>
      </c>
      <c r="E3" s="14">
        <v>74</v>
      </c>
      <c r="F3" s="14">
        <v>84</v>
      </c>
      <c r="G3" s="14">
        <v>74</v>
      </c>
      <c r="H3" s="14">
        <v>87</v>
      </c>
      <c r="I3" s="14">
        <f>SUM(C3:H3)</f>
        <v>499</v>
      </c>
      <c r="J3" s="45">
        <f>AVERAGE(C3:H3)</f>
        <v>83.166666666666671</v>
      </c>
      <c r="K3" s="14" t="str">
        <f>IF(I3&gt;=210,"PASS","FAIL")</f>
        <v>PASS</v>
      </c>
      <c r="L3" t="str">
        <f>IF(AND(C3&gt;=35,D3&gt;=35,E3&gt;=35,F3&gt;=35,G3&gt;=35,H3&gt;=35),"Pass","Fail")</f>
        <v>Pass</v>
      </c>
      <c r="M3" t="str">
        <f>IF(J3&gt;=90,"A+",IF(J3&gt;=80,"A",IF(J3&gt;=60,"B",IF(J3&gt;=40,"C",IF(J3&gt;=35,"D","fail")))))</f>
        <v>A</v>
      </c>
    </row>
    <row r="4" spans="1:13" x14ac:dyDescent="0.35">
      <c r="A4" s="14">
        <v>2</v>
      </c>
      <c r="B4" s="14" t="s">
        <v>169</v>
      </c>
      <c r="C4" s="14">
        <v>84</v>
      </c>
      <c r="D4" s="14">
        <v>95</v>
      </c>
      <c r="E4" s="14">
        <v>74</v>
      </c>
      <c r="F4" s="14">
        <v>74</v>
      </c>
      <c r="G4" s="14">
        <v>84</v>
      </c>
      <c r="H4" s="14">
        <v>74</v>
      </c>
      <c r="I4" s="14">
        <f t="shared" ref="I4:I12" si="0">SUM(C4:H4)</f>
        <v>485</v>
      </c>
      <c r="J4" s="45">
        <f t="shared" ref="J4:J12" si="1">AVERAGE(C4:H4)</f>
        <v>80.833333333333329</v>
      </c>
      <c r="K4" s="14" t="str">
        <f t="shared" ref="K4:K12" si="2">IF(I4&gt;=210,"PASS","FAIL")</f>
        <v>PASS</v>
      </c>
      <c r="L4" t="str">
        <f t="shared" ref="L4:L12" si="3">IF(AND(C4&gt;=35,D4&gt;=35,E4&gt;=35,F4&gt;=35,G4&gt;=35,H4&gt;=35),"Pass","Fail")</f>
        <v>Pass</v>
      </c>
      <c r="M4" t="str">
        <f t="shared" ref="M4:M12" si="4">IF(J4&gt;=90,"A+",IF(J4&gt;=80,"A",IF(J4&gt;=60,"B",IF(J4&gt;=40,"C",IF(J4&gt;=35,"D","fail")))))</f>
        <v>A</v>
      </c>
    </row>
    <row r="5" spans="1:13" x14ac:dyDescent="0.35">
      <c r="A5" s="14">
        <v>3</v>
      </c>
      <c r="B5" s="14" t="s">
        <v>170</v>
      </c>
      <c r="C5" s="14">
        <v>74</v>
      </c>
      <c r="D5" s="14">
        <v>74</v>
      </c>
      <c r="E5" s="14">
        <v>95</v>
      </c>
      <c r="F5" s="14">
        <v>74</v>
      </c>
      <c r="G5" s="14">
        <v>75</v>
      </c>
      <c r="H5" s="14">
        <v>84</v>
      </c>
      <c r="I5" s="14">
        <f t="shared" si="0"/>
        <v>476</v>
      </c>
      <c r="J5" s="45">
        <f t="shared" si="1"/>
        <v>79.333333333333329</v>
      </c>
      <c r="K5" s="14" t="str">
        <f t="shared" si="2"/>
        <v>PASS</v>
      </c>
      <c r="L5" t="str">
        <f t="shared" si="3"/>
        <v>Pass</v>
      </c>
      <c r="M5" t="str">
        <f t="shared" si="4"/>
        <v>B</v>
      </c>
    </row>
    <row r="6" spans="1:13" x14ac:dyDescent="0.35">
      <c r="A6" s="14">
        <v>4</v>
      </c>
      <c r="B6" s="14" t="s">
        <v>383</v>
      </c>
      <c r="C6" s="14">
        <v>84</v>
      </c>
      <c r="D6" s="14">
        <v>45</v>
      </c>
      <c r="E6" s="14">
        <v>54</v>
      </c>
      <c r="F6" s="14">
        <v>74</v>
      </c>
      <c r="G6" s="14">
        <v>47</v>
      </c>
      <c r="H6" s="14">
        <v>58</v>
      </c>
      <c r="I6" s="14">
        <f t="shared" si="0"/>
        <v>362</v>
      </c>
      <c r="J6" s="45">
        <f t="shared" si="1"/>
        <v>60.333333333333336</v>
      </c>
      <c r="K6" s="14" t="str">
        <f t="shared" si="2"/>
        <v>PASS</v>
      </c>
      <c r="L6" t="str">
        <f t="shared" si="3"/>
        <v>Pass</v>
      </c>
      <c r="M6" t="str">
        <f t="shared" si="4"/>
        <v>B</v>
      </c>
    </row>
    <row r="7" spans="1:13" x14ac:dyDescent="0.35">
      <c r="A7" s="14">
        <v>5</v>
      </c>
      <c r="B7" s="14" t="s">
        <v>384</v>
      </c>
      <c r="C7" s="14">
        <v>75</v>
      </c>
      <c r="D7" s="14">
        <v>45</v>
      </c>
      <c r="E7" s="14">
        <v>25</v>
      </c>
      <c r="F7" s="14">
        <v>74</v>
      </c>
      <c r="G7" s="14">
        <v>74</v>
      </c>
      <c r="H7" s="14">
        <v>84</v>
      </c>
      <c r="I7" s="14">
        <f t="shared" si="0"/>
        <v>377</v>
      </c>
      <c r="J7" s="45">
        <f t="shared" si="1"/>
        <v>62.833333333333336</v>
      </c>
      <c r="K7" s="14" t="str">
        <f t="shared" si="2"/>
        <v>PASS</v>
      </c>
      <c r="L7" t="str">
        <f t="shared" si="3"/>
        <v>Fail</v>
      </c>
      <c r="M7" t="str">
        <f t="shared" si="4"/>
        <v>B</v>
      </c>
    </row>
    <row r="8" spans="1:13" x14ac:dyDescent="0.35">
      <c r="A8" s="14">
        <v>6</v>
      </c>
      <c r="B8" s="14" t="s">
        <v>386</v>
      </c>
      <c r="C8" s="14">
        <v>25</v>
      </c>
      <c r="D8" s="14">
        <v>24</v>
      </c>
      <c r="E8" s="14">
        <v>25</v>
      </c>
      <c r="F8" s="14">
        <v>21</v>
      </c>
      <c r="G8" s="14">
        <v>23</v>
      </c>
      <c r="H8" s="14">
        <v>42</v>
      </c>
      <c r="I8" s="14">
        <f t="shared" si="0"/>
        <v>160</v>
      </c>
      <c r="J8" s="45">
        <f t="shared" si="1"/>
        <v>26.666666666666668</v>
      </c>
      <c r="K8" s="14" t="str">
        <f t="shared" si="2"/>
        <v>FAIL</v>
      </c>
      <c r="L8" t="str">
        <f t="shared" si="3"/>
        <v>Fail</v>
      </c>
      <c r="M8" t="str">
        <f t="shared" si="4"/>
        <v>fail</v>
      </c>
    </row>
    <row r="9" spans="1:13" x14ac:dyDescent="0.35">
      <c r="A9" s="14">
        <v>7</v>
      </c>
      <c r="B9" s="14" t="s">
        <v>389</v>
      </c>
      <c r="C9" s="14">
        <v>91</v>
      </c>
      <c r="D9" s="14">
        <v>77</v>
      </c>
      <c r="E9" s="14">
        <v>86</v>
      </c>
      <c r="F9" s="14">
        <v>35</v>
      </c>
      <c r="G9" s="14">
        <v>56</v>
      </c>
      <c r="H9" s="14">
        <v>78</v>
      </c>
      <c r="I9" s="14">
        <f t="shared" si="0"/>
        <v>423</v>
      </c>
      <c r="J9" s="45">
        <f t="shared" si="1"/>
        <v>70.5</v>
      </c>
      <c r="K9" s="14" t="str">
        <f t="shared" si="2"/>
        <v>PASS</v>
      </c>
      <c r="L9" t="str">
        <f t="shared" si="3"/>
        <v>Pass</v>
      </c>
      <c r="M9" t="str">
        <f t="shared" si="4"/>
        <v>B</v>
      </c>
    </row>
    <row r="10" spans="1:13" x14ac:dyDescent="0.35">
      <c r="A10" s="14">
        <v>8</v>
      </c>
      <c r="B10" s="14" t="s">
        <v>390</v>
      </c>
      <c r="C10" s="14">
        <v>92</v>
      </c>
      <c r="D10" s="14">
        <v>78</v>
      </c>
      <c r="E10" s="14">
        <v>87</v>
      </c>
      <c r="F10" s="14">
        <v>34</v>
      </c>
      <c r="G10" s="14">
        <v>56</v>
      </c>
      <c r="H10" s="14">
        <v>79</v>
      </c>
      <c r="I10" s="14">
        <f t="shared" si="0"/>
        <v>426</v>
      </c>
      <c r="J10" s="45">
        <f t="shared" si="1"/>
        <v>71</v>
      </c>
      <c r="K10" s="14" t="str">
        <f t="shared" si="2"/>
        <v>PASS</v>
      </c>
      <c r="L10" t="str">
        <f t="shared" si="3"/>
        <v>Fail</v>
      </c>
      <c r="M10" t="str">
        <f t="shared" si="4"/>
        <v>B</v>
      </c>
    </row>
    <row r="11" spans="1:13" x14ac:dyDescent="0.35">
      <c r="A11" s="14">
        <v>9</v>
      </c>
      <c r="B11" s="14" t="s">
        <v>391</v>
      </c>
      <c r="C11" s="14">
        <v>93</v>
      </c>
      <c r="D11" s="14">
        <v>79</v>
      </c>
      <c r="E11" s="14">
        <v>88</v>
      </c>
      <c r="F11" s="14">
        <v>21</v>
      </c>
      <c r="G11" s="14">
        <v>56</v>
      </c>
      <c r="H11" s="14">
        <v>80</v>
      </c>
      <c r="I11" s="14">
        <f t="shared" si="0"/>
        <v>417</v>
      </c>
      <c r="J11" s="45">
        <f t="shared" si="1"/>
        <v>69.5</v>
      </c>
      <c r="K11" s="14" t="str">
        <f t="shared" si="2"/>
        <v>PASS</v>
      </c>
      <c r="L11" t="str">
        <f t="shared" si="3"/>
        <v>Fail</v>
      </c>
      <c r="M11" t="str">
        <f t="shared" si="4"/>
        <v>B</v>
      </c>
    </row>
    <row r="12" spans="1:13" x14ac:dyDescent="0.35">
      <c r="A12" s="14">
        <v>10</v>
      </c>
      <c r="B12" s="14" t="s">
        <v>392</v>
      </c>
      <c r="C12" s="14">
        <v>94</v>
      </c>
      <c r="D12" s="14">
        <v>80</v>
      </c>
      <c r="E12" s="14">
        <v>89</v>
      </c>
      <c r="F12" s="14">
        <v>23</v>
      </c>
      <c r="G12" s="14">
        <v>56</v>
      </c>
      <c r="H12" s="14">
        <v>81</v>
      </c>
      <c r="I12" s="14">
        <f t="shared" si="0"/>
        <v>423</v>
      </c>
      <c r="J12" s="45">
        <f t="shared" si="1"/>
        <v>70.5</v>
      </c>
      <c r="K12" s="14" t="str">
        <f t="shared" si="2"/>
        <v>PASS</v>
      </c>
      <c r="L12" t="str">
        <f t="shared" si="3"/>
        <v>Fail</v>
      </c>
      <c r="M12" t="str">
        <f t="shared" si="4"/>
        <v>B</v>
      </c>
    </row>
    <row r="15" spans="1:13" x14ac:dyDescent="0.35">
      <c r="A15" t="s">
        <v>405</v>
      </c>
    </row>
    <row r="28" spans="1:1" x14ac:dyDescent="0.35">
      <c r="A28" t="s">
        <v>406</v>
      </c>
    </row>
    <row r="42" spans="1:1" x14ac:dyDescent="0.35">
      <c r="A42" t="s">
        <v>407</v>
      </c>
    </row>
    <row r="50" spans="1:1" x14ac:dyDescent="0.35">
      <c r="A50" t="s">
        <v>408</v>
      </c>
    </row>
    <row r="66" spans="1:1" x14ac:dyDescent="0.35">
      <c r="A66" t="s">
        <v>409</v>
      </c>
    </row>
    <row r="80" spans="1:1" x14ac:dyDescent="0.35">
      <c r="A80" t="s">
        <v>411</v>
      </c>
    </row>
    <row r="83" spans="1:2" x14ac:dyDescent="0.35">
      <c r="A83" s="12" t="s">
        <v>241</v>
      </c>
      <c r="B83" s="12" t="s">
        <v>428</v>
      </c>
    </row>
    <row r="85" spans="1:2" x14ac:dyDescent="0.35">
      <c r="B85" s="37" t="s">
        <v>412</v>
      </c>
    </row>
    <row r="88" spans="1:2" x14ac:dyDescent="0.35">
      <c r="A88" t="s">
        <v>413</v>
      </c>
    </row>
  </sheetData>
  <hyperlinks>
    <hyperlink ref="B85" r:id="rId1" xr:uid="{6946E751-F3AA-4882-A489-88D45B0ADFFB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452E-D14C-4102-94C9-58594F2110E3}">
  <sheetPr codeName="Sheet12">
    <tabColor rgb="FF99FF99"/>
  </sheetPr>
  <dimension ref="A1:N13"/>
  <sheetViews>
    <sheetView workbookViewId="0">
      <selection activeCell="N10" sqref="N10"/>
    </sheetView>
  </sheetViews>
  <sheetFormatPr defaultRowHeight="14.5" x14ac:dyDescent="0.35"/>
  <sheetData>
    <row r="1" spans="1:14" x14ac:dyDescent="0.35">
      <c r="A1" t="s">
        <v>413</v>
      </c>
    </row>
    <row r="3" spans="1:14" x14ac:dyDescent="0.35">
      <c r="B3" s="46" t="s">
        <v>12</v>
      </c>
      <c r="C3" s="46" t="s">
        <v>76</v>
      </c>
      <c r="D3" s="46" t="s">
        <v>77</v>
      </c>
      <c r="E3" s="46" t="s">
        <v>78</v>
      </c>
      <c r="F3" s="46" t="s">
        <v>79</v>
      </c>
      <c r="G3" s="46" t="s">
        <v>80</v>
      </c>
      <c r="H3" s="46" t="s">
        <v>81</v>
      </c>
      <c r="I3" s="46" t="s">
        <v>82</v>
      </c>
      <c r="J3" s="46" t="s">
        <v>83</v>
      </c>
      <c r="K3" s="46" t="s">
        <v>214</v>
      </c>
      <c r="L3" s="46" t="s">
        <v>385</v>
      </c>
      <c r="M3" s="46" t="s">
        <v>387</v>
      </c>
      <c r="N3" s="46" t="s">
        <v>388</v>
      </c>
    </row>
    <row r="4" spans="1:14" x14ac:dyDescent="0.35">
      <c r="B4" s="14">
        <v>1</v>
      </c>
      <c r="C4" s="14" t="s">
        <v>382</v>
      </c>
      <c r="D4" s="14">
        <v>85</v>
      </c>
      <c r="E4" s="14">
        <v>95</v>
      </c>
      <c r="F4" s="14">
        <v>74</v>
      </c>
      <c r="G4" s="14">
        <v>84</v>
      </c>
      <c r="H4" s="14">
        <v>74</v>
      </c>
      <c r="I4" s="14">
        <v>87</v>
      </c>
      <c r="J4" s="14">
        <f>SUM(D4:I4)</f>
        <v>499</v>
      </c>
      <c r="K4" s="45">
        <f>AVERAGE(D4:I4)</f>
        <v>83.166666666666671</v>
      </c>
      <c r="L4" s="14" t="str">
        <f>IF(J4&gt;=210,"PASS","FAIL")</f>
        <v>PASS</v>
      </c>
      <c r="M4" t="str">
        <f>IF(AND(D4&gt;=35,E4&gt;=35,F4&gt;=35,G4&gt;=35,H4&gt;=35,I4&gt;=35),"Pass","Fail")</f>
        <v>Pass</v>
      </c>
      <c r="N4" t="str">
        <f>IF(K4&gt;=90,"A+",IF(K4&gt;=80,"A",IF(K4&gt;=60,"B",IF(K4&gt;=40,"C",IF(K4&gt;=35,"D","fail")))))</f>
        <v>A</v>
      </c>
    </row>
    <row r="5" spans="1:14" x14ac:dyDescent="0.35">
      <c r="B5" s="14">
        <v>2</v>
      </c>
      <c r="C5" s="14" t="s">
        <v>169</v>
      </c>
      <c r="D5" s="14">
        <v>84</v>
      </c>
      <c r="E5" s="14">
        <v>95</v>
      </c>
      <c r="F5" s="14">
        <v>74</v>
      </c>
      <c r="G5" s="14">
        <v>74</v>
      </c>
      <c r="H5" s="14">
        <v>84</v>
      </c>
      <c r="I5" s="14">
        <v>74</v>
      </c>
      <c r="J5" s="14">
        <f t="shared" ref="J5:J13" si="0">SUM(D5:I5)</f>
        <v>485</v>
      </c>
      <c r="K5" s="45">
        <f t="shared" ref="K5:K13" si="1">AVERAGE(D5:I5)</f>
        <v>80.833333333333329</v>
      </c>
      <c r="L5" s="14" t="str">
        <f t="shared" ref="L5:L13" si="2">IF(J5&gt;=210,"PASS","FAIL")</f>
        <v>PASS</v>
      </c>
      <c r="M5" t="str">
        <f t="shared" ref="M5:M13" si="3">IF(AND(D5&gt;=35,E5&gt;=35,F5&gt;=35,G5&gt;=35,H5&gt;=35,I5&gt;=35),"Pass","Fail")</f>
        <v>Pass</v>
      </c>
      <c r="N5" t="str">
        <f t="shared" ref="N5:N13" si="4">IF(K5&gt;=90,"A+",IF(K5&gt;=80,"A",IF(K5&gt;=60,"B",IF(K5&gt;=40,"C",IF(K5&gt;=35,"D","fail")))))</f>
        <v>A</v>
      </c>
    </row>
    <row r="6" spans="1:14" x14ac:dyDescent="0.35">
      <c r="B6" s="14">
        <v>3</v>
      </c>
      <c r="C6" s="14" t="s">
        <v>170</v>
      </c>
      <c r="D6" s="14">
        <v>74</v>
      </c>
      <c r="E6" s="14">
        <v>74</v>
      </c>
      <c r="F6" s="14">
        <v>95</v>
      </c>
      <c r="G6" s="14">
        <v>74</v>
      </c>
      <c r="H6" s="14">
        <v>75</v>
      </c>
      <c r="I6" s="14">
        <v>84</v>
      </c>
      <c r="J6" s="14">
        <f t="shared" si="0"/>
        <v>476</v>
      </c>
      <c r="K6" s="45">
        <f t="shared" si="1"/>
        <v>79.333333333333329</v>
      </c>
      <c r="L6" s="14" t="str">
        <f t="shared" si="2"/>
        <v>PASS</v>
      </c>
      <c r="M6" t="str">
        <f t="shared" si="3"/>
        <v>Pass</v>
      </c>
      <c r="N6" t="str">
        <f t="shared" si="4"/>
        <v>B</v>
      </c>
    </row>
    <row r="7" spans="1:14" x14ac:dyDescent="0.35">
      <c r="B7" s="14">
        <v>4</v>
      </c>
      <c r="C7" s="14" t="s">
        <v>383</v>
      </c>
      <c r="D7" s="14">
        <v>84</v>
      </c>
      <c r="E7" s="14">
        <v>45</v>
      </c>
      <c r="F7" s="14">
        <v>54</v>
      </c>
      <c r="G7" s="14">
        <v>74</v>
      </c>
      <c r="H7" s="14">
        <v>47</v>
      </c>
      <c r="I7" s="14">
        <v>58</v>
      </c>
      <c r="J7" s="14">
        <f t="shared" si="0"/>
        <v>362</v>
      </c>
      <c r="K7" s="45">
        <f t="shared" si="1"/>
        <v>60.333333333333336</v>
      </c>
      <c r="L7" s="14" t="str">
        <f t="shared" si="2"/>
        <v>PASS</v>
      </c>
      <c r="M7" t="str">
        <f t="shared" si="3"/>
        <v>Pass</v>
      </c>
      <c r="N7" t="str">
        <f t="shared" si="4"/>
        <v>B</v>
      </c>
    </row>
    <row r="8" spans="1:14" x14ac:dyDescent="0.35">
      <c r="B8" s="14">
        <v>5</v>
      </c>
      <c r="C8" s="14" t="s">
        <v>384</v>
      </c>
      <c r="D8" s="14">
        <v>75</v>
      </c>
      <c r="E8" s="14">
        <v>45</v>
      </c>
      <c r="F8" s="14">
        <v>25</v>
      </c>
      <c r="G8" s="14">
        <v>74</v>
      </c>
      <c r="H8" s="14">
        <v>74</v>
      </c>
      <c r="I8" s="14">
        <v>84</v>
      </c>
      <c r="J8" s="14">
        <f t="shared" si="0"/>
        <v>377</v>
      </c>
      <c r="K8" s="45">
        <f t="shared" si="1"/>
        <v>62.833333333333336</v>
      </c>
      <c r="L8" s="14" t="str">
        <f t="shared" si="2"/>
        <v>PASS</v>
      </c>
      <c r="M8" t="str">
        <f t="shared" si="3"/>
        <v>Fail</v>
      </c>
      <c r="N8" t="str">
        <f t="shared" si="4"/>
        <v>B</v>
      </c>
    </row>
    <row r="9" spans="1:14" x14ac:dyDescent="0.35">
      <c r="B9" s="14">
        <v>6</v>
      </c>
      <c r="C9" s="14" t="s">
        <v>386</v>
      </c>
      <c r="D9" s="14">
        <v>25</v>
      </c>
      <c r="E9" s="14">
        <v>24</v>
      </c>
      <c r="F9" s="14">
        <v>25</v>
      </c>
      <c r="G9" s="14">
        <v>21</v>
      </c>
      <c r="H9" s="14">
        <v>23</v>
      </c>
      <c r="I9" s="14">
        <v>42</v>
      </c>
      <c r="J9" s="14">
        <f t="shared" si="0"/>
        <v>160</v>
      </c>
      <c r="K9" s="45">
        <f t="shared" si="1"/>
        <v>26.666666666666668</v>
      </c>
      <c r="L9" s="14" t="str">
        <f t="shared" si="2"/>
        <v>FAIL</v>
      </c>
      <c r="M9" t="str">
        <f t="shared" si="3"/>
        <v>Fail</v>
      </c>
      <c r="N9" t="str">
        <f t="shared" si="4"/>
        <v>fail</v>
      </c>
    </row>
    <row r="10" spans="1:14" x14ac:dyDescent="0.35">
      <c r="B10" s="14">
        <v>7</v>
      </c>
      <c r="C10" s="14" t="s">
        <v>389</v>
      </c>
      <c r="D10" s="14">
        <v>91</v>
      </c>
      <c r="E10" s="14">
        <v>77</v>
      </c>
      <c r="F10" s="14">
        <v>86</v>
      </c>
      <c r="G10" s="14">
        <v>35</v>
      </c>
      <c r="H10" s="14">
        <v>56</v>
      </c>
      <c r="I10" s="14">
        <v>78</v>
      </c>
      <c r="J10" s="14">
        <f t="shared" si="0"/>
        <v>423</v>
      </c>
      <c r="K10" s="45">
        <f t="shared" si="1"/>
        <v>70.5</v>
      </c>
      <c r="L10" s="14" t="str">
        <f t="shared" si="2"/>
        <v>PASS</v>
      </c>
      <c r="M10" t="str">
        <f t="shared" si="3"/>
        <v>Pass</v>
      </c>
      <c r="N10" t="str">
        <f t="shared" si="4"/>
        <v>B</v>
      </c>
    </row>
    <row r="11" spans="1:14" x14ac:dyDescent="0.35">
      <c r="B11" s="14">
        <v>8</v>
      </c>
      <c r="C11" s="14" t="s">
        <v>390</v>
      </c>
      <c r="D11" s="14">
        <v>92</v>
      </c>
      <c r="E11" s="14">
        <v>78</v>
      </c>
      <c r="F11" s="14">
        <v>87</v>
      </c>
      <c r="G11" s="14">
        <v>34</v>
      </c>
      <c r="H11" s="14">
        <v>56</v>
      </c>
      <c r="I11" s="14">
        <v>79</v>
      </c>
      <c r="J11" s="14">
        <f t="shared" si="0"/>
        <v>426</v>
      </c>
      <c r="K11" s="45">
        <f t="shared" si="1"/>
        <v>71</v>
      </c>
      <c r="L11" s="14" t="str">
        <f t="shared" si="2"/>
        <v>PASS</v>
      </c>
      <c r="M11" t="str">
        <f t="shared" si="3"/>
        <v>Fail</v>
      </c>
      <c r="N11" t="str">
        <f t="shared" si="4"/>
        <v>B</v>
      </c>
    </row>
    <row r="12" spans="1:14" x14ac:dyDescent="0.35">
      <c r="B12" s="14">
        <v>9</v>
      </c>
      <c r="C12" s="14" t="s">
        <v>391</v>
      </c>
      <c r="D12" s="14">
        <v>93</v>
      </c>
      <c r="E12" s="14">
        <v>79</v>
      </c>
      <c r="F12" s="14">
        <v>88</v>
      </c>
      <c r="G12" s="14">
        <v>21</v>
      </c>
      <c r="H12" s="14">
        <v>56</v>
      </c>
      <c r="I12" s="14">
        <v>80</v>
      </c>
      <c r="J12" s="14">
        <f t="shared" si="0"/>
        <v>417</v>
      </c>
      <c r="K12" s="45">
        <f t="shared" si="1"/>
        <v>69.5</v>
      </c>
      <c r="L12" s="14" t="str">
        <f t="shared" si="2"/>
        <v>PASS</v>
      </c>
      <c r="M12" t="str">
        <f t="shared" si="3"/>
        <v>Fail</v>
      </c>
      <c r="N12" t="str">
        <f t="shared" si="4"/>
        <v>B</v>
      </c>
    </row>
    <row r="13" spans="1:14" x14ac:dyDescent="0.35">
      <c r="B13" s="14">
        <v>10</v>
      </c>
      <c r="C13" s="14" t="s">
        <v>392</v>
      </c>
      <c r="D13" s="14">
        <v>94</v>
      </c>
      <c r="E13" s="14">
        <v>80</v>
      </c>
      <c r="F13" s="14">
        <v>89</v>
      </c>
      <c r="G13" s="14">
        <v>23</v>
      </c>
      <c r="H13" s="14">
        <v>56</v>
      </c>
      <c r="I13" s="14">
        <v>81</v>
      </c>
      <c r="J13" s="14">
        <f t="shared" si="0"/>
        <v>423</v>
      </c>
      <c r="K13" s="45">
        <f t="shared" si="1"/>
        <v>70.5</v>
      </c>
      <c r="L13" s="14" t="str">
        <f t="shared" si="2"/>
        <v>PASS</v>
      </c>
      <c r="M13" t="str">
        <f t="shared" si="3"/>
        <v>Fail</v>
      </c>
      <c r="N13" t="str">
        <f t="shared" si="4"/>
        <v>B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E6C5-5959-4834-A2C8-7955EB65561D}">
  <sheetPr codeName="Sheet13">
    <tabColor rgb="FFFF3300"/>
  </sheetPr>
  <dimension ref="A1:M32"/>
  <sheetViews>
    <sheetView workbookViewId="0">
      <selection activeCell="N10" sqref="N10"/>
    </sheetView>
  </sheetViews>
  <sheetFormatPr defaultRowHeight="14.5" x14ac:dyDescent="0.35"/>
  <cols>
    <col min="2" max="2" width="11.1796875" bestFit="1" customWidth="1"/>
  </cols>
  <sheetData>
    <row r="1" spans="1:13" x14ac:dyDescent="0.35">
      <c r="A1" t="s">
        <v>414</v>
      </c>
    </row>
    <row r="3" spans="1:13" x14ac:dyDescent="0.35">
      <c r="A3" s="46" t="s">
        <v>12</v>
      </c>
      <c r="B3" s="46" t="s">
        <v>76</v>
      </c>
      <c r="C3" s="46" t="s">
        <v>77</v>
      </c>
      <c r="D3" s="46" t="s">
        <v>78</v>
      </c>
      <c r="E3" s="46" t="s">
        <v>79</v>
      </c>
      <c r="F3" s="46" t="s">
        <v>80</v>
      </c>
      <c r="G3" s="46" t="s">
        <v>81</v>
      </c>
      <c r="H3" s="46" t="s">
        <v>82</v>
      </c>
      <c r="I3" s="46" t="s">
        <v>83</v>
      </c>
      <c r="J3" s="46" t="s">
        <v>214</v>
      </c>
      <c r="K3" s="46" t="s">
        <v>385</v>
      </c>
      <c r="L3" s="46" t="s">
        <v>387</v>
      </c>
      <c r="M3" s="46" t="s">
        <v>388</v>
      </c>
    </row>
    <row r="4" spans="1:13" x14ac:dyDescent="0.35">
      <c r="A4" s="14">
        <v>1</v>
      </c>
      <c r="B4" s="14" t="s">
        <v>382</v>
      </c>
      <c r="C4" s="14">
        <v>85</v>
      </c>
      <c r="D4" s="14">
        <v>95</v>
      </c>
      <c r="E4" s="14">
        <v>74</v>
      </c>
      <c r="F4" s="14">
        <v>84</v>
      </c>
      <c r="G4" s="14">
        <v>74</v>
      </c>
      <c r="H4" s="14">
        <v>87</v>
      </c>
      <c r="I4" s="14">
        <f>SUM(C4:H4)</f>
        <v>499</v>
      </c>
      <c r="J4" s="45">
        <f>AVERAGE(C4:H4)</f>
        <v>83.166666666666671</v>
      </c>
      <c r="K4" s="14" t="str">
        <f>IF(I4&gt;=210,"PASS","FAIL")</f>
        <v>PASS</v>
      </c>
      <c r="L4" t="str">
        <f>IF(AND(C4&gt;=35,D4&gt;=35,E4&gt;=35,F4&gt;=35,G4&gt;=35,H4&gt;=35),"Pass","Fail")</f>
        <v>Pass</v>
      </c>
      <c r="M4" t="str">
        <f>IF(J4&gt;=90,"A+",IF(J4&gt;=80,"A",IF(J4&gt;=60,"B",IF(J4&gt;=40,"C",IF(J4&gt;=35,"D","fail")))))</f>
        <v>A</v>
      </c>
    </row>
    <row r="5" spans="1:13" x14ac:dyDescent="0.35">
      <c r="A5" s="14">
        <v>2</v>
      </c>
      <c r="B5" s="14" t="s">
        <v>169</v>
      </c>
      <c r="C5" s="14">
        <v>84</v>
      </c>
      <c r="D5" s="14">
        <v>95</v>
      </c>
      <c r="E5" s="14">
        <v>74</v>
      </c>
      <c r="F5" s="14">
        <v>74</v>
      </c>
      <c r="G5" s="14">
        <v>84</v>
      </c>
      <c r="H5" s="14">
        <v>74</v>
      </c>
      <c r="I5" s="14">
        <f t="shared" ref="I5:I13" si="0">SUM(C5:H5)</f>
        <v>485</v>
      </c>
      <c r="J5" s="45">
        <f t="shared" ref="J5:J13" si="1">AVERAGE(C5:H5)</f>
        <v>80.833333333333329</v>
      </c>
      <c r="K5" s="14" t="s">
        <v>415</v>
      </c>
      <c r="L5" t="str">
        <f t="shared" ref="L5:L13" si="2">IF(AND(C5&gt;=35,D5&gt;=35,E5&gt;=35,F5&gt;=35,G5&gt;=35,H5&gt;=35),"Pass","Fail")</f>
        <v>Pass</v>
      </c>
      <c r="M5" t="str">
        <f t="shared" ref="M5:M13" si="3">IF(J5&gt;=90,"A+",IF(J5&gt;=80,"A",IF(J5&gt;=60,"B",IF(J5&gt;=40,"C",IF(J5&gt;=35,"D","fail")))))</f>
        <v>A</v>
      </c>
    </row>
    <row r="6" spans="1:13" x14ac:dyDescent="0.35">
      <c r="A6" s="14">
        <v>3</v>
      </c>
      <c r="B6" s="14" t="s">
        <v>170</v>
      </c>
      <c r="C6" s="14">
        <v>74</v>
      </c>
      <c r="D6" s="14">
        <v>74</v>
      </c>
      <c r="E6" s="14">
        <v>95</v>
      </c>
      <c r="F6" s="14">
        <v>74</v>
      </c>
      <c r="G6" s="14">
        <v>75</v>
      </c>
      <c r="H6" s="14">
        <v>84</v>
      </c>
      <c r="I6" s="14">
        <f t="shared" si="0"/>
        <v>476</v>
      </c>
      <c r="J6" s="45">
        <f t="shared" si="1"/>
        <v>79.333333333333329</v>
      </c>
      <c r="K6" s="14" t="s">
        <v>415</v>
      </c>
      <c r="L6" t="str">
        <f t="shared" si="2"/>
        <v>Pass</v>
      </c>
      <c r="M6" t="str">
        <f t="shared" si="3"/>
        <v>B</v>
      </c>
    </row>
    <row r="7" spans="1:13" x14ac:dyDescent="0.35">
      <c r="A7" s="14">
        <v>4</v>
      </c>
      <c r="B7" s="14" t="s">
        <v>383</v>
      </c>
      <c r="C7" s="14">
        <v>84</v>
      </c>
      <c r="D7" s="14">
        <v>45</v>
      </c>
      <c r="E7" s="14">
        <v>54</v>
      </c>
      <c r="F7" s="14">
        <v>74</v>
      </c>
      <c r="G7" s="14">
        <v>47</v>
      </c>
      <c r="H7" s="14">
        <v>58</v>
      </c>
      <c r="I7" s="14">
        <f t="shared" si="0"/>
        <v>362</v>
      </c>
      <c r="J7" s="45">
        <f t="shared" si="1"/>
        <v>60.333333333333336</v>
      </c>
      <c r="K7" s="14" t="s">
        <v>415</v>
      </c>
      <c r="L7" t="str">
        <f t="shared" si="2"/>
        <v>Pass</v>
      </c>
      <c r="M7" t="str">
        <f t="shared" si="3"/>
        <v>B</v>
      </c>
    </row>
    <row r="8" spans="1:13" x14ac:dyDescent="0.35">
      <c r="A8" s="14">
        <v>5</v>
      </c>
      <c r="B8" s="14" t="s">
        <v>384</v>
      </c>
      <c r="C8" s="14">
        <v>75</v>
      </c>
      <c r="D8" s="14">
        <v>45</v>
      </c>
      <c r="E8" s="14">
        <v>25</v>
      </c>
      <c r="F8" s="14">
        <v>74</v>
      </c>
      <c r="G8" s="14">
        <v>74</v>
      </c>
      <c r="H8" s="14">
        <v>84</v>
      </c>
      <c r="I8" s="14">
        <f t="shared" si="0"/>
        <v>377</v>
      </c>
      <c r="J8" s="45">
        <f t="shared" si="1"/>
        <v>62.833333333333336</v>
      </c>
      <c r="K8" s="14" t="s">
        <v>415</v>
      </c>
      <c r="L8" t="str">
        <f t="shared" si="2"/>
        <v>Fail</v>
      </c>
      <c r="M8" t="str">
        <f t="shared" si="3"/>
        <v>B</v>
      </c>
    </row>
    <row r="9" spans="1:13" x14ac:dyDescent="0.35">
      <c r="A9" s="14">
        <v>6</v>
      </c>
      <c r="B9" s="14" t="s">
        <v>386</v>
      </c>
      <c r="C9" s="14">
        <v>25</v>
      </c>
      <c r="D9" s="14">
        <v>24</v>
      </c>
      <c r="E9" s="14">
        <v>25</v>
      </c>
      <c r="F9" s="14">
        <v>21</v>
      </c>
      <c r="G9" s="14">
        <v>23</v>
      </c>
      <c r="H9" s="14">
        <v>42</v>
      </c>
      <c r="I9" s="14">
        <f t="shared" si="0"/>
        <v>160</v>
      </c>
      <c r="J9" s="45">
        <f t="shared" si="1"/>
        <v>26.666666666666668</v>
      </c>
      <c r="K9" s="14" t="s">
        <v>415</v>
      </c>
      <c r="L9" t="str">
        <f t="shared" si="2"/>
        <v>Fail</v>
      </c>
      <c r="M9" t="str">
        <f t="shared" si="3"/>
        <v>fail</v>
      </c>
    </row>
    <row r="10" spans="1:13" x14ac:dyDescent="0.35">
      <c r="A10" s="14">
        <v>7</v>
      </c>
      <c r="B10" s="14" t="s">
        <v>389</v>
      </c>
      <c r="C10" s="14">
        <v>91</v>
      </c>
      <c r="D10" s="14">
        <v>77</v>
      </c>
      <c r="E10" s="14">
        <v>86</v>
      </c>
      <c r="F10" s="14">
        <v>35</v>
      </c>
      <c r="G10" s="14">
        <v>56</v>
      </c>
      <c r="H10" s="14">
        <v>78</v>
      </c>
      <c r="I10" s="14">
        <f t="shared" si="0"/>
        <v>423</v>
      </c>
      <c r="J10" s="45">
        <f t="shared" si="1"/>
        <v>70.5</v>
      </c>
      <c r="K10" s="14" t="s">
        <v>415</v>
      </c>
      <c r="L10" t="str">
        <f t="shared" si="2"/>
        <v>Pass</v>
      </c>
      <c r="M10" t="str">
        <f t="shared" si="3"/>
        <v>B</v>
      </c>
    </row>
    <row r="11" spans="1:13" x14ac:dyDescent="0.35">
      <c r="A11" s="14">
        <v>8</v>
      </c>
      <c r="B11" s="14" t="s">
        <v>390</v>
      </c>
      <c r="C11" s="14">
        <v>92</v>
      </c>
      <c r="D11" s="14">
        <v>78</v>
      </c>
      <c r="E11" s="14">
        <v>87</v>
      </c>
      <c r="F11" s="14">
        <v>34</v>
      </c>
      <c r="G11" s="14">
        <v>56</v>
      </c>
      <c r="H11" s="14">
        <v>79</v>
      </c>
      <c r="I11" s="14">
        <f t="shared" si="0"/>
        <v>426</v>
      </c>
      <c r="J11" s="45">
        <f t="shared" si="1"/>
        <v>71</v>
      </c>
      <c r="K11" s="14" t="s">
        <v>415</v>
      </c>
      <c r="L11" t="str">
        <f t="shared" si="2"/>
        <v>Fail</v>
      </c>
      <c r="M11" t="str">
        <f t="shared" si="3"/>
        <v>B</v>
      </c>
    </row>
    <row r="12" spans="1:13" x14ac:dyDescent="0.35">
      <c r="A12" s="14">
        <v>9</v>
      </c>
      <c r="B12" s="14" t="s">
        <v>391</v>
      </c>
      <c r="C12" s="14">
        <v>93</v>
      </c>
      <c r="D12" s="14">
        <v>79</v>
      </c>
      <c r="E12" s="14">
        <v>88</v>
      </c>
      <c r="F12" s="14">
        <v>21</v>
      </c>
      <c r="G12" s="14">
        <v>56</v>
      </c>
      <c r="H12" s="14">
        <v>80</v>
      </c>
      <c r="I12" s="14">
        <f t="shared" si="0"/>
        <v>417</v>
      </c>
      <c r="J12" s="45">
        <f t="shared" si="1"/>
        <v>69.5</v>
      </c>
      <c r="K12" s="14" t="s">
        <v>415</v>
      </c>
      <c r="L12" t="str">
        <f t="shared" si="2"/>
        <v>Fail</v>
      </c>
      <c r="M12" t="str">
        <f t="shared" si="3"/>
        <v>B</v>
      </c>
    </row>
    <row r="13" spans="1:13" x14ac:dyDescent="0.35">
      <c r="A13" s="14">
        <v>10</v>
      </c>
      <c r="B13" s="14" t="s">
        <v>392</v>
      </c>
      <c r="C13" s="14">
        <v>94</v>
      </c>
      <c r="D13" s="14">
        <v>80</v>
      </c>
      <c r="E13" s="14">
        <v>89</v>
      </c>
      <c r="F13" s="14">
        <v>23</v>
      </c>
      <c r="G13" s="14">
        <v>56</v>
      </c>
      <c r="H13" s="14">
        <v>81</v>
      </c>
      <c r="I13" s="14">
        <f t="shared" si="0"/>
        <v>423</v>
      </c>
      <c r="J13" s="45">
        <f t="shared" si="1"/>
        <v>70.5</v>
      </c>
      <c r="K13" s="14" t="s">
        <v>415</v>
      </c>
      <c r="L13" t="str">
        <f t="shared" si="2"/>
        <v>Fail</v>
      </c>
      <c r="M13" t="str">
        <f t="shared" si="3"/>
        <v>B</v>
      </c>
    </row>
    <row r="17" spans="1:13" x14ac:dyDescent="0.35">
      <c r="A17" t="s">
        <v>416</v>
      </c>
    </row>
    <row r="19" spans="1:13" x14ac:dyDescent="0.35">
      <c r="A19" s="46" t="s">
        <v>12</v>
      </c>
      <c r="B19" s="46" t="s">
        <v>76</v>
      </c>
      <c r="C19" s="46" t="s">
        <v>77</v>
      </c>
      <c r="D19" s="46" t="s">
        <v>78</v>
      </c>
      <c r="E19" s="46" t="s">
        <v>79</v>
      </c>
      <c r="F19" s="46" t="s">
        <v>80</v>
      </c>
      <c r="G19" s="46" t="s">
        <v>81</v>
      </c>
      <c r="H19" s="46" t="s">
        <v>82</v>
      </c>
      <c r="I19" s="46" t="s">
        <v>83</v>
      </c>
      <c r="J19" s="46" t="s">
        <v>214</v>
      </c>
      <c r="K19" s="46" t="s">
        <v>385</v>
      </c>
      <c r="L19" s="46" t="s">
        <v>387</v>
      </c>
      <c r="M19" s="46" t="s">
        <v>388</v>
      </c>
    </row>
    <row r="20" spans="1:13" x14ac:dyDescent="0.35">
      <c r="A20" s="14">
        <v>1</v>
      </c>
      <c r="B20" s="14" t="s">
        <v>382</v>
      </c>
      <c r="C20" s="14">
        <v>85</v>
      </c>
      <c r="D20" s="14">
        <v>95</v>
      </c>
      <c r="E20" s="14">
        <v>74</v>
      </c>
      <c r="F20" s="14">
        <v>84</v>
      </c>
      <c r="G20" s="14">
        <v>74</v>
      </c>
      <c r="H20" s="14">
        <v>87</v>
      </c>
      <c r="I20" s="14">
        <f>SUM(C20:H20)</f>
        <v>499</v>
      </c>
      <c r="J20" s="45">
        <f>AVERAGE(C20:H20)</f>
        <v>83.166666666666671</v>
      </c>
      <c r="K20" s="14" t="str">
        <f>IF(I20&gt;=210,"PASS","FAIL")</f>
        <v>PASS</v>
      </c>
      <c r="L20" t="str">
        <f>IF(AND(C20&gt;=35,D20&gt;=35,E20&gt;=35,F20&gt;=35,G20&gt;=35,H20&gt;=35),"Pass","Fail")</f>
        <v>Pass</v>
      </c>
      <c r="M20" t="str">
        <f>IF(J20&gt;=90,"A+",IF(J20&gt;=80,"A",IF(J20&gt;=60,"B",IF(J20&gt;=40,"C",IF(J20&gt;=35,"D","fail")))))</f>
        <v>A</v>
      </c>
    </row>
    <row r="21" spans="1:13" x14ac:dyDescent="0.35">
      <c r="A21" s="14">
        <v>2</v>
      </c>
      <c r="B21" s="14" t="s">
        <v>169</v>
      </c>
      <c r="C21" s="14">
        <v>84</v>
      </c>
      <c r="D21" s="14">
        <v>95</v>
      </c>
      <c r="E21" s="14">
        <v>74</v>
      </c>
      <c r="F21" s="14">
        <v>74</v>
      </c>
      <c r="G21" s="14">
        <v>84</v>
      </c>
      <c r="H21" s="14">
        <v>74</v>
      </c>
      <c r="I21" s="14">
        <f t="shared" ref="I21:I29" si="4">SUM(C21:H21)</f>
        <v>485</v>
      </c>
      <c r="J21" s="45">
        <f t="shared" ref="J21:J29" si="5">AVERAGE(C21:H21)</f>
        <v>80.833333333333329</v>
      </c>
      <c r="K21" s="14" t="str">
        <f t="shared" ref="K21:K29" si="6">IF(I21&gt;=210,"PASS","FAIL")</f>
        <v>PASS</v>
      </c>
      <c r="L21" t="str">
        <f t="shared" ref="L21:L29" si="7">IF(AND(C21&gt;=35,D21&gt;=35,E21&gt;=35,F21&gt;=35,G21&gt;=35,H21&gt;=35),"Pass","Fail")</f>
        <v>Pass</v>
      </c>
      <c r="M21" t="str">
        <f t="shared" ref="M21:M29" si="8">IF(J21&gt;=90,"A+",IF(J21&gt;=80,"A",IF(J21&gt;=60,"B",IF(J21&gt;=40,"C",IF(J21&gt;=35,"D","fail")))))</f>
        <v>A</v>
      </c>
    </row>
    <row r="22" spans="1:13" x14ac:dyDescent="0.35">
      <c r="A22" s="14">
        <v>3</v>
      </c>
      <c r="B22" s="14" t="s">
        <v>170</v>
      </c>
      <c r="C22" s="14">
        <v>74</v>
      </c>
      <c r="D22" s="14">
        <v>74</v>
      </c>
      <c r="E22" s="14">
        <v>95</v>
      </c>
      <c r="F22" s="14">
        <v>74</v>
      </c>
      <c r="G22" s="14">
        <v>75</v>
      </c>
      <c r="H22" s="14">
        <v>84</v>
      </c>
      <c r="I22" s="14">
        <f t="shared" si="4"/>
        <v>476</v>
      </c>
      <c r="J22" s="45">
        <f t="shared" si="5"/>
        <v>79.333333333333329</v>
      </c>
      <c r="K22" s="14" t="str">
        <f t="shared" si="6"/>
        <v>PASS</v>
      </c>
      <c r="L22" t="str">
        <f t="shared" si="7"/>
        <v>Pass</v>
      </c>
      <c r="M22" t="str">
        <f t="shared" si="8"/>
        <v>B</v>
      </c>
    </row>
    <row r="23" spans="1:13" x14ac:dyDescent="0.35">
      <c r="A23" s="14">
        <v>4</v>
      </c>
      <c r="B23" s="14" t="s">
        <v>383</v>
      </c>
      <c r="C23" s="14">
        <v>84</v>
      </c>
      <c r="D23" s="14">
        <v>45</v>
      </c>
      <c r="E23" s="14">
        <v>54</v>
      </c>
      <c r="F23" s="14">
        <v>74</v>
      </c>
      <c r="G23" s="14">
        <v>47</v>
      </c>
      <c r="H23" s="14">
        <v>58</v>
      </c>
      <c r="I23" s="14">
        <f t="shared" si="4"/>
        <v>362</v>
      </c>
      <c r="J23" s="45">
        <f t="shared" si="5"/>
        <v>60.333333333333336</v>
      </c>
      <c r="K23" s="14" t="str">
        <f t="shared" si="6"/>
        <v>PASS</v>
      </c>
      <c r="L23" t="str">
        <f t="shared" si="7"/>
        <v>Pass</v>
      </c>
      <c r="M23" t="str">
        <f t="shared" si="8"/>
        <v>B</v>
      </c>
    </row>
    <row r="24" spans="1:13" x14ac:dyDescent="0.35">
      <c r="A24" s="14">
        <v>5</v>
      </c>
      <c r="B24" s="14" t="s">
        <v>384</v>
      </c>
      <c r="C24" s="14">
        <v>77</v>
      </c>
      <c r="D24" s="14">
        <v>45</v>
      </c>
      <c r="E24" s="14">
        <v>25</v>
      </c>
      <c r="F24" s="14">
        <v>74</v>
      </c>
      <c r="G24" s="14">
        <v>74</v>
      </c>
      <c r="H24" s="14">
        <v>84</v>
      </c>
      <c r="I24" s="14">
        <f t="shared" si="4"/>
        <v>379</v>
      </c>
      <c r="J24" s="45">
        <f t="shared" si="5"/>
        <v>63.166666666666664</v>
      </c>
      <c r="K24" s="14" t="str">
        <f t="shared" si="6"/>
        <v>PASS</v>
      </c>
      <c r="L24" t="str">
        <f t="shared" si="7"/>
        <v>Fail</v>
      </c>
      <c r="M24" t="str">
        <f t="shared" si="8"/>
        <v>B</v>
      </c>
    </row>
    <row r="25" spans="1:13" x14ac:dyDescent="0.35">
      <c r="A25" s="14">
        <v>6</v>
      </c>
      <c r="B25" s="14" t="s">
        <v>386</v>
      </c>
      <c r="C25" s="14">
        <v>25</v>
      </c>
      <c r="D25" s="14">
        <v>24</v>
      </c>
      <c r="E25" s="14">
        <v>25</v>
      </c>
      <c r="F25" s="14">
        <v>21</v>
      </c>
      <c r="G25" s="14">
        <v>23</v>
      </c>
      <c r="H25" s="14">
        <v>42</v>
      </c>
      <c r="I25" s="14">
        <f t="shared" si="4"/>
        <v>160</v>
      </c>
      <c r="J25" s="45">
        <f t="shared" si="5"/>
        <v>26.666666666666668</v>
      </c>
      <c r="K25" s="14" t="str">
        <f t="shared" si="6"/>
        <v>FAIL</v>
      </c>
      <c r="L25" t="str">
        <f t="shared" si="7"/>
        <v>Fail</v>
      </c>
      <c r="M25" t="str">
        <f t="shared" si="8"/>
        <v>fail</v>
      </c>
    </row>
    <row r="26" spans="1:13" x14ac:dyDescent="0.35">
      <c r="A26" s="14">
        <v>7</v>
      </c>
      <c r="B26" s="14" t="s">
        <v>389</v>
      </c>
      <c r="C26" s="14">
        <v>91</v>
      </c>
      <c r="D26" s="14">
        <v>77</v>
      </c>
      <c r="E26" s="14">
        <v>86</v>
      </c>
      <c r="F26" s="14">
        <v>35</v>
      </c>
      <c r="G26" s="14">
        <v>56</v>
      </c>
      <c r="H26" s="14">
        <v>78</v>
      </c>
      <c r="I26" s="14">
        <f t="shared" si="4"/>
        <v>423</v>
      </c>
      <c r="J26" s="45">
        <f t="shared" si="5"/>
        <v>70.5</v>
      </c>
      <c r="K26" s="14" t="str">
        <f t="shared" si="6"/>
        <v>PASS</v>
      </c>
      <c r="L26" t="str">
        <f t="shared" si="7"/>
        <v>Pass</v>
      </c>
      <c r="M26" t="str">
        <f t="shared" si="8"/>
        <v>B</v>
      </c>
    </row>
    <row r="27" spans="1:13" x14ac:dyDescent="0.35">
      <c r="A27" s="14">
        <v>8</v>
      </c>
      <c r="B27" s="14" t="s">
        <v>390</v>
      </c>
      <c r="C27" s="14">
        <v>92</v>
      </c>
      <c r="D27" s="14">
        <v>78</v>
      </c>
      <c r="E27" s="14">
        <v>87</v>
      </c>
      <c r="F27" s="14">
        <v>34</v>
      </c>
      <c r="G27" s="14">
        <v>56</v>
      </c>
      <c r="H27" s="14">
        <v>79</v>
      </c>
      <c r="I27" s="14">
        <f t="shared" si="4"/>
        <v>426</v>
      </c>
      <c r="J27" s="45">
        <f t="shared" si="5"/>
        <v>71</v>
      </c>
      <c r="K27" s="14" t="str">
        <f t="shared" si="6"/>
        <v>PASS</v>
      </c>
      <c r="L27" t="str">
        <f t="shared" si="7"/>
        <v>Fail</v>
      </c>
      <c r="M27" t="str">
        <f t="shared" si="8"/>
        <v>B</v>
      </c>
    </row>
    <row r="28" spans="1:13" x14ac:dyDescent="0.35">
      <c r="A28" s="14">
        <v>9</v>
      </c>
      <c r="B28" s="14" t="s">
        <v>391</v>
      </c>
      <c r="C28" s="14">
        <v>93</v>
      </c>
      <c r="D28" s="14">
        <v>79</v>
      </c>
      <c r="E28" s="14">
        <v>88</v>
      </c>
      <c r="F28" s="14">
        <v>21</v>
      </c>
      <c r="G28" s="14">
        <v>56</v>
      </c>
      <c r="H28" s="14">
        <v>80</v>
      </c>
      <c r="I28" s="14">
        <f t="shared" si="4"/>
        <v>417</v>
      </c>
      <c r="J28" s="45">
        <f t="shared" si="5"/>
        <v>69.5</v>
      </c>
      <c r="K28" s="14" t="str">
        <f t="shared" si="6"/>
        <v>PASS</v>
      </c>
      <c r="L28" t="str">
        <f t="shared" si="7"/>
        <v>Fail</v>
      </c>
      <c r="M28" t="str">
        <f t="shared" si="8"/>
        <v>B</v>
      </c>
    </row>
    <row r="29" spans="1:13" x14ac:dyDescent="0.35">
      <c r="A29" s="14">
        <v>10</v>
      </c>
      <c r="B29" s="14" t="s">
        <v>392</v>
      </c>
      <c r="C29" s="14">
        <v>94</v>
      </c>
      <c r="D29" s="14">
        <v>80</v>
      </c>
      <c r="E29" s="14">
        <v>89</v>
      </c>
      <c r="F29" s="14">
        <v>23</v>
      </c>
      <c r="G29" s="14">
        <v>56</v>
      </c>
      <c r="H29" s="14">
        <v>81</v>
      </c>
      <c r="I29" s="14">
        <f t="shared" si="4"/>
        <v>423</v>
      </c>
      <c r="J29" s="45">
        <f t="shared" si="5"/>
        <v>70.5</v>
      </c>
      <c r="K29" s="14" t="str">
        <f t="shared" si="6"/>
        <v>PASS</v>
      </c>
      <c r="L29" t="str">
        <f t="shared" si="7"/>
        <v>Fail</v>
      </c>
      <c r="M29" t="str">
        <f t="shared" si="8"/>
        <v>B</v>
      </c>
    </row>
    <row r="32" spans="1:13" x14ac:dyDescent="0.35">
      <c r="A32" t="s">
        <v>417</v>
      </c>
      <c r="B32" s="1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9B18-943B-4CA8-B74D-F0B15DAAD085}">
  <sheetPr codeName="Sheet14"/>
  <dimension ref="A2:D110"/>
  <sheetViews>
    <sheetView topLeftCell="A3" zoomScale="95" zoomScaleNormal="95" workbookViewId="0">
      <selection activeCell="G20" sqref="G20"/>
    </sheetView>
  </sheetViews>
  <sheetFormatPr defaultRowHeight="14.5" x14ac:dyDescent="0.35"/>
  <cols>
    <col min="4" max="4" width="9.7265625" customWidth="1"/>
  </cols>
  <sheetData>
    <row r="2" spans="1:4" x14ac:dyDescent="0.35">
      <c r="A2" t="s">
        <v>418</v>
      </c>
    </row>
    <row r="3" spans="1:4" x14ac:dyDescent="0.35">
      <c r="A3" t="s">
        <v>419</v>
      </c>
    </row>
    <row r="5" spans="1:4" x14ac:dyDescent="0.35">
      <c r="A5" t="s">
        <v>420</v>
      </c>
    </row>
    <row r="6" spans="1:4" x14ac:dyDescent="0.35">
      <c r="A6" t="s">
        <v>421</v>
      </c>
    </row>
    <row r="8" spans="1:4" x14ac:dyDescent="0.35">
      <c r="A8" t="s">
        <v>422</v>
      </c>
    </row>
    <row r="9" spans="1:4" x14ac:dyDescent="0.35">
      <c r="A9" t="s">
        <v>423</v>
      </c>
    </row>
    <row r="10" spans="1:4" x14ac:dyDescent="0.35">
      <c r="A10" t="s">
        <v>424</v>
      </c>
    </row>
    <row r="12" spans="1:4" x14ac:dyDescent="0.35">
      <c r="A12" t="s">
        <v>425</v>
      </c>
    </row>
    <row r="13" spans="1:4" x14ac:dyDescent="0.35">
      <c r="A13" s="12" t="s">
        <v>12</v>
      </c>
      <c r="B13" s="12" t="s">
        <v>76</v>
      </c>
      <c r="C13" s="12" t="s">
        <v>395</v>
      </c>
      <c r="D13" s="12" t="s">
        <v>396</v>
      </c>
    </row>
    <row r="14" spans="1:4" x14ac:dyDescent="0.35">
      <c r="A14">
        <v>1</v>
      </c>
      <c r="B14" t="s">
        <v>88</v>
      </c>
      <c r="C14">
        <v>12</v>
      </c>
      <c r="D14" t="s">
        <v>399</v>
      </c>
    </row>
    <row r="15" spans="1:4" x14ac:dyDescent="0.35">
      <c r="A15">
        <v>2</v>
      </c>
      <c r="B15" t="s">
        <v>88</v>
      </c>
      <c r="C15">
        <v>12</v>
      </c>
      <c r="D15" t="s">
        <v>400</v>
      </c>
    </row>
    <row r="16" spans="1:4" x14ac:dyDescent="0.35">
      <c r="A16">
        <v>3</v>
      </c>
      <c r="B16" t="s">
        <v>88</v>
      </c>
      <c r="C16">
        <v>12</v>
      </c>
      <c r="D16" t="s">
        <v>400</v>
      </c>
    </row>
    <row r="17" spans="1:4" x14ac:dyDescent="0.35">
      <c r="A17">
        <v>4</v>
      </c>
      <c r="B17" t="s">
        <v>88</v>
      </c>
      <c r="C17">
        <v>12</v>
      </c>
      <c r="D17" t="s">
        <v>399</v>
      </c>
    </row>
    <row r="18" spans="1:4" x14ac:dyDescent="0.35">
      <c r="A18">
        <v>5</v>
      </c>
      <c r="B18" t="s">
        <v>88</v>
      </c>
      <c r="C18">
        <v>12</v>
      </c>
      <c r="D18" t="s">
        <v>400</v>
      </c>
    </row>
    <row r="19" spans="1:4" x14ac:dyDescent="0.35">
      <c r="A19">
        <v>6</v>
      </c>
      <c r="B19" t="s">
        <v>88</v>
      </c>
      <c r="C19">
        <v>12</v>
      </c>
      <c r="D19" t="s">
        <v>399</v>
      </c>
    </row>
    <row r="20" spans="1:4" x14ac:dyDescent="0.35">
      <c r="A20">
        <v>7</v>
      </c>
      <c r="B20" t="s">
        <v>88</v>
      </c>
      <c r="C20">
        <v>12</v>
      </c>
      <c r="D20" t="s">
        <v>400</v>
      </c>
    </row>
    <row r="21" spans="1:4" x14ac:dyDescent="0.35">
      <c r="A21">
        <v>8</v>
      </c>
      <c r="B21" t="s">
        <v>88</v>
      </c>
      <c r="C21">
        <v>12</v>
      </c>
      <c r="D21" t="s">
        <v>399</v>
      </c>
    </row>
    <row r="22" spans="1:4" x14ac:dyDescent="0.35">
      <c r="A22">
        <v>9</v>
      </c>
      <c r="B22" t="s">
        <v>88</v>
      </c>
      <c r="C22">
        <v>12</v>
      </c>
      <c r="D22" t="s">
        <v>400</v>
      </c>
    </row>
    <row r="23" spans="1:4" x14ac:dyDescent="0.35">
      <c r="A23">
        <v>10</v>
      </c>
      <c r="B23" t="s">
        <v>88</v>
      </c>
      <c r="C23">
        <v>12</v>
      </c>
      <c r="D23" t="s">
        <v>400</v>
      </c>
    </row>
    <row r="24" spans="1:4" x14ac:dyDescent="0.35">
      <c r="A24">
        <v>11</v>
      </c>
      <c r="B24" t="s">
        <v>88</v>
      </c>
      <c r="C24">
        <v>12</v>
      </c>
      <c r="D24" t="s">
        <v>399</v>
      </c>
    </row>
    <row r="25" spans="1:4" x14ac:dyDescent="0.35">
      <c r="A25">
        <v>12</v>
      </c>
      <c r="B25" t="s">
        <v>88</v>
      </c>
      <c r="C25">
        <v>12</v>
      </c>
      <c r="D25" t="s">
        <v>400</v>
      </c>
    </row>
    <row r="26" spans="1:4" x14ac:dyDescent="0.35">
      <c r="A26">
        <v>13</v>
      </c>
      <c r="B26" t="s">
        <v>88</v>
      </c>
      <c r="C26">
        <v>12</v>
      </c>
      <c r="D26" t="s">
        <v>399</v>
      </c>
    </row>
    <row r="27" spans="1:4" x14ac:dyDescent="0.35">
      <c r="A27">
        <v>14</v>
      </c>
      <c r="B27" t="s">
        <v>88</v>
      </c>
      <c r="C27">
        <v>12</v>
      </c>
      <c r="D27" t="s">
        <v>400</v>
      </c>
    </row>
    <row r="28" spans="1:4" x14ac:dyDescent="0.35">
      <c r="A28">
        <v>15</v>
      </c>
      <c r="B28" t="s">
        <v>88</v>
      </c>
      <c r="C28">
        <v>12</v>
      </c>
      <c r="D28" t="s">
        <v>399</v>
      </c>
    </row>
    <row r="29" spans="1:4" x14ac:dyDescent="0.35">
      <c r="A29">
        <v>16</v>
      </c>
      <c r="B29" t="s">
        <v>88</v>
      </c>
      <c r="C29">
        <v>12</v>
      </c>
      <c r="D29" t="s">
        <v>400</v>
      </c>
    </row>
    <row r="30" spans="1:4" x14ac:dyDescent="0.35">
      <c r="A30">
        <v>17</v>
      </c>
      <c r="B30" t="s">
        <v>88</v>
      </c>
      <c r="C30">
        <v>12</v>
      </c>
      <c r="D30" t="s">
        <v>400</v>
      </c>
    </row>
    <row r="31" spans="1:4" x14ac:dyDescent="0.35">
      <c r="A31">
        <v>18</v>
      </c>
      <c r="B31" t="s">
        <v>88</v>
      </c>
      <c r="C31">
        <v>12</v>
      </c>
      <c r="D31" t="s">
        <v>399</v>
      </c>
    </row>
    <row r="32" spans="1:4" x14ac:dyDescent="0.35">
      <c r="A32">
        <v>19</v>
      </c>
      <c r="B32" t="s">
        <v>88</v>
      </c>
      <c r="C32">
        <v>12</v>
      </c>
      <c r="D32" t="s">
        <v>400</v>
      </c>
    </row>
    <row r="33" spans="1:4" x14ac:dyDescent="0.35">
      <c r="A33">
        <v>20</v>
      </c>
      <c r="B33" t="s">
        <v>88</v>
      </c>
      <c r="C33">
        <v>12</v>
      </c>
      <c r="D33" t="s">
        <v>399</v>
      </c>
    </row>
    <row r="34" spans="1:4" x14ac:dyDescent="0.35">
      <c r="A34">
        <v>21</v>
      </c>
      <c r="B34" t="s">
        <v>88</v>
      </c>
      <c r="C34">
        <v>12</v>
      </c>
      <c r="D34" t="s">
        <v>400</v>
      </c>
    </row>
    <row r="35" spans="1:4" x14ac:dyDescent="0.35">
      <c r="A35">
        <v>22</v>
      </c>
      <c r="B35" t="s">
        <v>88</v>
      </c>
      <c r="C35">
        <v>12</v>
      </c>
      <c r="D35" t="s">
        <v>399</v>
      </c>
    </row>
    <row r="36" spans="1:4" x14ac:dyDescent="0.35">
      <c r="A36">
        <v>23</v>
      </c>
      <c r="B36" t="s">
        <v>88</v>
      </c>
      <c r="C36">
        <v>12</v>
      </c>
      <c r="D36" t="s">
        <v>400</v>
      </c>
    </row>
    <row r="37" spans="1:4" x14ac:dyDescent="0.35">
      <c r="A37">
        <v>24</v>
      </c>
      <c r="B37" t="s">
        <v>88</v>
      </c>
      <c r="C37">
        <v>12</v>
      </c>
      <c r="D37" t="s">
        <v>400</v>
      </c>
    </row>
    <row r="38" spans="1:4" x14ac:dyDescent="0.35">
      <c r="A38">
        <v>25</v>
      </c>
      <c r="B38" t="s">
        <v>88</v>
      </c>
      <c r="C38">
        <v>12</v>
      </c>
      <c r="D38" t="s">
        <v>399</v>
      </c>
    </row>
    <row r="39" spans="1:4" x14ac:dyDescent="0.35">
      <c r="A39">
        <v>26</v>
      </c>
      <c r="B39" t="s">
        <v>88</v>
      </c>
      <c r="C39">
        <v>12</v>
      </c>
      <c r="D39" t="s">
        <v>400</v>
      </c>
    </row>
    <row r="40" spans="1:4" x14ac:dyDescent="0.35">
      <c r="A40">
        <v>27</v>
      </c>
      <c r="B40" t="s">
        <v>88</v>
      </c>
      <c r="C40">
        <v>12</v>
      </c>
      <c r="D40" t="s">
        <v>399</v>
      </c>
    </row>
    <row r="41" spans="1:4" x14ac:dyDescent="0.35">
      <c r="A41">
        <v>28</v>
      </c>
      <c r="B41" t="s">
        <v>88</v>
      </c>
      <c r="C41">
        <v>12</v>
      </c>
      <c r="D41" t="s">
        <v>400</v>
      </c>
    </row>
    <row r="42" spans="1:4" x14ac:dyDescent="0.35">
      <c r="A42">
        <v>29</v>
      </c>
      <c r="B42" t="s">
        <v>88</v>
      </c>
      <c r="C42">
        <v>12</v>
      </c>
      <c r="D42" t="s">
        <v>399</v>
      </c>
    </row>
    <row r="43" spans="1:4" x14ac:dyDescent="0.35">
      <c r="A43">
        <v>30</v>
      </c>
      <c r="B43" t="s">
        <v>88</v>
      </c>
      <c r="C43">
        <v>12</v>
      </c>
      <c r="D43" t="s">
        <v>400</v>
      </c>
    </row>
    <row r="44" spans="1:4" x14ac:dyDescent="0.35">
      <c r="A44">
        <v>31</v>
      </c>
      <c r="B44" t="s">
        <v>88</v>
      </c>
      <c r="C44">
        <v>12</v>
      </c>
      <c r="D44" t="s">
        <v>400</v>
      </c>
    </row>
    <row r="45" spans="1:4" x14ac:dyDescent="0.35">
      <c r="A45">
        <v>32</v>
      </c>
      <c r="B45" t="s">
        <v>88</v>
      </c>
      <c r="C45">
        <v>12</v>
      </c>
      <c r="D45" t="s">
        <v>399</v>
      </c>
    </row>
    <row r="46" spans="1:4" x14ac:dyDescent="0.35">
      <c r="A46">
        <v>33</v>
      </c>
      <c r="B46" t="s">
        <v>88</v>
      </c>
      <c r="C46">
        <v>12</v>
      </c>
      <c r="D46" t="s">
        <v>400</v>
      </c>
    </row>
    <row r="47" spans="1:4" x14ac:dyDescent="0.35">
      <c r="A47">
        <v>34</v>
      </c>
      <c r="B47" t="s">
        <v>88</v>
      </c>
      <c r="C47">
        <v>12</v>
      </c>
      <c r="D47" t="s">
        <v>399</v>
      </c>
    </row>
    <row r="48" spans="1:4" x14ac:dyDescent="0.35">
      <c r="A48">
        <v>35</v>
      </c>
      <c r="B48" t="s">
        <v>88</v>
      </c>
      <c r="C48">
        <v>12</v>
      </c>
      <c r="D48" t="s">
        <v>400</v>
      </c>
    </row>
    <row r="49" spans="1:4" x14ac:dyDescent="0.35">
      <c r="A49">
        <v>36</v>
      </c>
      <c r="B49" t="s">
        <v>88</v>
      </c>
      <c r="C49">
        <v>12</v>
      </c>
      <c r="D49" t="s">
        <v>399</v>
      </c>
    </row>
    <row r="50" spans="1:4" x14ac:dyDescent="0.35">
      <c r="A50">
        <v>37</v>
      </c>
      <c r="B50" t="s">
        <v>88</v>
      </c>
      <c r="C50">
        <v>12</v>
      </c>
      <c r="D50" t="s">
        <v>400</v>
      </c>
    </row>
    <row r="51" spans="1:4" x14ac:dyDescent="0.35">
      <c r="A51">
        <v>38</v>
      </c>
      <c r="B51" t="s">
        <v>88</v>
      </c>
      <c r="C51">
        <v>12</v>
      </c>
      <c r="D51" t="s">
        <v>400</v>
      </c>
    </row>
    <row r="52" spans="1:4" x14ac:dyDescent="0.35">
      <c r="A52">
        <v>39</v>
      </c>
      <c r="B52" t="s">
        <v>88</v>
      </c>
      <c r="C52">
        <v>12</v>
      </c>
      <c r="D52" t="s">
        <v>399</v>
      </c>
    </row>
    <row r="53" spans="1:4" x14ac:dyDescent="0.35">
      <c r="A53">
        <v>40</v>
      </c>
      <c r="B53" t="s">
        <v>88</v>
      </c>
      <c r="C53">
        <v>12</v>
      </c>
      <c r="D53" t="s">
        <v>400</v>
      </c>
    </row>
    <row r="54" spans="1:4" x14ac:dyDescent="0.35">
      <c r="A54">
        <v>41</v>
      </c>
      <c r="B54" t="s">
        <v>88</v>
      </c>
      <c r="C54">
        <v>12</v>
      </c>
      <c r="D54" t="s">
        <v>399</v>
      </c>
    </row>
    <row r="55" spans="1:4" x14ac:dyDescent="0.35">
      <c r="A55">
        <v>42</v>
      </c>
      <c r="B55" t="s">
        <v>88</v>
      </c>
      <c r="C55">
        <v>12</v>
      </c>
      <c r="D55" t="s">
        <v>400</v>
      </c>
    </row>
    <row r="56" spans="1:4" x14ac:dyDescent="0.35">
      <c r="A56">
        <v>43</v>
      </c>
      <c r="B56" t="s">
        <v>88</v>
      </c>
      <c r="C56">
        <v>12</v>
      </c>
      <c r="D56" t="s">
        <v>399</v>
      </c>
    </row>
    <row r="57" spans="1:4" x14ac:dyDescent="0.35">
      <c r="A57">
        <v>44</v>
      </c>
      <c r="B57" t="s">
        <v>88</v>
      </c>
      <c r="C57">
        <v>12</v>
      </c>
      <c r="D57" t="s">
        <v>400</v>
      </c>
    </row>
    <row r="58" spans="1:4" x14ac:dyDescent="0.35">
      <c r="A58">
        <v>45</v>
      </c>
      <c r="B58" t="s">
        <v>88</v>
      </c>
      <c r="C58">
        <v>12</v>
      </c>
      <c r="D58" t="s">
        <v>400</v>
      </c>
    </row>
    <row r="59" spans="1:4" x14ac:dyDescent="0.35">
      <c r="A59">
        <v>46</v>
      </c>
      <c r="B59" t="s">
        <v>88</v>
      </c>
      <c r="C59">
        <v>12</v>
      </c>
      <c r="D59" t="s">
        <v>399</v>
      </c>
    </row>
    <row r="60" spans="1:4" x14ac:dyDescent="0.35">
      <c r="A60">
        <v>47</v>
      </c>
      <c r="B60" t="s">
        <v>88</v>
      </c>
      <c r="C60">
        <v>12</v>
      </c>
      <c r="D60" t="s">
        <v>400</v>
      </c>
    </row>
    <row r="61" spans="1:4" x14ac:dyDescent="0.35">
      <c r="A61">
        <v>48</v>
      </c>
      <c r="B61" t="s">
        <v>88</v>
      </c>
      <c r="C61">
        <v>12</v>
      </c>
      <c r="D61" t="s">
        <v>399</v>
      </c>
    </row>
    <row r="64" spans="1:4" x14ac:dyDescent="0.35">
      <c r="A64" t="s">
        <v>426</v>
      </c>
    </row>
    <row r="66" spans="1:4" x14ac:dyDescent="0.35">
      <c r="A66" s="56" t="s">
        <v>12</v>
      </c>
      <c r="B66" s="57" t="s">
        <v>76</v>
      </c>
      <c r="C66" s="57" t="s">
        <v>395</v>
      </c>
      <c r="D66" s="58" t="s">
        <v>396</v>
      </c>
    </row>
    <row r="67" spans="1:4" x14ac:dyDescent="0.35">
      <c r="A67" s="50">
        <v>1</v>
      </c>
      <c r="B67" s="51" t="s">
        <v>88</v>
      </c>
      <c r="C67" s="51">
        <v>12</v>
      </c>
      <c r="D67" s="52" t="s">
        <v>399</v>
      </c>
    </row>
    <row r="68" spans="1:4" x14ac:dyDescent="0.35">
      <c r="A68" s="53">
        <v>2</v>
      </c>
      <c r="B68" s="54" t="s">
        <v>88</v>
      </c>
      <c r="C68" s="54">
        <v>12</v>
      </c>
      <c r="D68" s="55" t="s">
        <v>400</v>
      </c>
    </row>
    <row r="69" spans="1:4" x14ac:dyDescent="0.35">
      <c r="A69" s="50">
        <v>3</v>
      </c>
      <c r="B69" s="51" t="s">
        <v>88</v>
      </c>
      <c r="C69" s="51">
        <v>12</v>
      </c>
      <c r="D69" s="52" t="s">
        <v>400</v>
      </c>
    </row>
    <row r="70" spans="1:4" x14ac:dyDescent="0.35">
      <c r="A70" s="53">
        <v>4</v>
      </c>
      <c r="B70" s="54" t="s">
        <v>88</v>
      </c>
      <c r="C70" s="54">
        <v>12</v>
      </c>
      <c r="D70" s="55" t="s">
        <v>399</v>
      </c>
    </row>
    <row r="71" spans="1:4" x14ac:dyDescent="0.35">
      <c r="A71" s="50">
        <v>5</v>
      </c>
      <c r="B71" s="51" t="s">
        <v>88</v>
      </c>
      <c r="C71" s="51">
        <v>12</v>
      </c>
      <c r="D71" s="52" t="s">
        <v>400</v>
      </c>
    </row>
    <row r="72" spans="1:4" x14ac:dyDescent="0.35">
      <c r="A72" s="53">
        <v>6</v>
      </c>
      <c r="B72" s="54" t="s">
        <v>88</v>
      </c>
      <c r="C72" s="54">
        <v>12</v>
      </c>
      <c r="D72" s="55" t="s">
        <v>399</v>
      </c>
    </row>
    <row r="73" spans="1:4" x14ac:dyDescent="0.35">
      <c r="A73" s="50">
        <v>7</v>
      </c>
      <c r="B73" s="51" t="s">
        <v>88</v>
      </c>
      <c r="C73" s="51">
        <v>12</v>
      </c>
      <c r="D73" s="52" t="s">
        <v>400</v>
      </c>
    </row>
    <row r="74" spans="1:4" x14ac:dyDescent="0.35">
      <c r="A74" s="53">
        <v>8</v>
      </c>
      <c r="B74" s="54" t="s">
        <v>88</v>
      </c>
      <c r="C74" s="54">
        <v>12</v>
      </c>
      <c r="D74" s="55" t="s">
        <v>399</v>
      </c>
    </row>
    <row r="75" spans="1:4" x14ac:dyDescent="0.35">
      <c r="A75" s="50">
        <v>9</v>
      </c>
      <c r="B75" s="51" t="s">
        <v>88</v>
      </c>
      <c r="C75" s="51">
        <v>12</v>
      </c>
      <c r="D75" s="52" t="s">
        <v>400</v>
      </c>
    </row>
    <row r="76" spans="1:4" x14ac:dyDescent="0.35">
      <c r="A76" s="53">
        <v>10</v>
      </c>
      <c r="B76" s="54" t="s">
        <v>88</v>
      </c>
      <c r="C76" s="54">
        <v>12</v>
      </c>
      <c r="D76" s="55" t="s">
        <v>400</v>
      </c>
    </row>
    <row r="77" spans="1:4" x14ac:dyDescent="0.35">
      <c r="A77" s="50">
        <v>11</v>
      </c>
      <c r="B77" s="51" t="s">
        <v>88</v>
      </c>
      <c r="C77" s="51">
        <v>12</v>
      </c>
      <c r="D77" s="52" t="s">
        <v>399</v>
      </c>
    </row>
    <row r="78" spans="1:4" x14ac:dyDescent="0.35">
      <c r="A78" s="53">
        <v>12</v>
      </c>
      <c r="B78" s="54" t="s">
        <v>88</v>
      </c>
      <c r="C78" s="54">
        <v>12</v>
      </c>
      <c r="D78" s="55" t="s">
        <v>400</v>
      </c>
    </row>
    <row r="79" spans="1:4" x14ac:dyDescent="0.35">
      <c r="A79" s="50">
        <v>13</v>
      </c>
      <c r="B79" s="51" t="s">
        <v>88</v>
      </c>
      <c r="C79" s="51">
        <v>12</v>
      </c>
      <c r="D79" s="52" t="s">
        <v>399</v>
      </c>
    </row>
    <row r="80" spans="1:4" x14ac:dyDescent="0.35">
      <c r="A80" s="53">
        <v>14</v>
      </c>
      <c r="B80" s="54" t="s">
        <v>88</v>
      </c>
      <c r="C80" s="54">
        <v>12</v>
      </c>
      <c r="D80" s="55" t="s">
        <v>400</v>
      </c>
    </row>
    <row r="81" spans="1:4" x14ac:dyDescent="0.35">
      <c r="A81" s="50">
        <v>15</v>
      </c>
      <c r="B81" s="51" t="s">
        <v>88</v>
      </c>
      <c r="C81" s="51">
        <v>12</v>
      </c>
      <c r="D81" s="52" t="s">
        <v>399</v>
      </c>
    </row>
    <row r="82" spans="1:4" x14ac:dyDescent="0.35">
      <c r="A82" s="53">
        <v>16</v>
      </c>
      <c r="B82" s="54" t="s">
        <v>88</v>
      </c>
      <c r="C82" s="54">
        <v>12</v>
      </c>
      <c r="D82" s="55" t="s">
        <v>400</v>
      </c>
    </row>
    <row r="83" spans="1:4" x14ac:dyDescent="0.35">
      <c r="A83" s="50">
        <v>17</v>
      </c>
      <c r="B83" s="51" t="s">
        <v>88</v>
      </c>
      <c r="C83" s="51">
        <v>12</v>
      </c>
      <c r="D83" s="52" t="s">
        <v>400</v>
      </c>
    </row>
    <row r="84" spans="1:4" x14ac:dyDescent="0.35">
      <c r="A84" s="53">
        <v>18</v>
      </c>
      <c r="B84" s="54" t="s">
        <v>88</v>
      </c>
      <c r="C84" s="54">
        <v>12</v>
      </c>
      <c r="D84" s="55" t="s">
        <v>399</v>
      </c>
    </row>
    <row r="85" spans="1:4" x14ac:dyDescent="0.35">
      <c r="A85" s="50">
        <v>19</v>
      </c>
      <c r="B85" s="51" t="s">
        <v>88</v>
      </c>
      <c r="C85" s="51">
        <v>12</v>
      </c>
      <c r="D85" s="52" t="s">
        <v>400</v>
      </c>
    </row>
    <row r="86" spans="1:4" x14ac:dyDescent="0.35">
      <c r="A86" s="53">
        <v>20</v>
      </c>
      <c r="B86" s="54" t="s">
        <v>88</v>
      </c>
      <c r="C86" s="54">
        <v>12</v>
      </c>
      <c r="D86" s="55" t="s">
        <v>399</v>
      </c>
    </row>
    <row r="87" spans="1:4" x14ac:dyDescent="0.35">
      <c r="A87" s="50">
        <v>21</v>
      </c>
      <c r="B87" s="51" t="s">
        <v>88</v>
      </c>
      <c r="C87" s="51">
        <v>12</v>
      </c>
      <c r="D87" s="52" t="s">
        <v>400</v>
      </c>
    </row>
    <row r="88" spans="1:4" x14ac:dyDescent="0.35">
      <c r="A88" s="53">
        <v>22</v>
      </c>
      <c r="B88" s="54" t="s">
        <v>88</v>
      </c>
      <c r="C88" s="54">
        <v>12</v>
      </c>
      <c r="D88" s="55" t="s">
        <v>399</v>
      </c>
    </row>
    <row r="89" spans="1:4" x14ac:dyDescent="0.35">
      <c r="A89" s="50">
        <v>23</v>
      </c>
      <c r="B89" s="51" t="s">
        <v>88</v>
      </c>
      <c r="C89" s="51">
        <v>12</v>
      </c>
      <c r="D89" s="52" t="s">
        <v>400</v>
      </c>
    </row>
    <row r="90" spans="1:4" x14ac:dyDescent="0.35">
      <c r="A90" s="53">
        <v>24</v>
      </c>
      <c r="B90" s="54" t="s">
        <v>88</v>
      </c>
      <c r="C90" s="54">
        <v>12</v>
      </c>
      <c r="D90" s="55" t="s">
        <v>400</v>
      </c>
    </row>
    <row r="91" spans="1:4" x14ac:dyDescent="0.35">
      <c r="A91" s="50">
        <v>25</v>
      </c>
      <c r="B91" s="51" t="s">
        <v>88</v>
      </c>
      <c r="C91" s="51">
        <v>12</v>
      </c>
      <c r="D91" s="52" t="s">
        <v>399</v>
      </c>
    </row>
    <row r="92" spans="1:4" x14ac:dyDescent="0.35">
      <c r="A92" s="53">
        <v>26</v>
      </c>
      <c r="B92" s="54" t="s">
        <v>88</v>
      </c>
      <c r="C92" s="54">
        <v>12</v>
      </c>
      <c r="D92" s="55" t="s">
        <v>400</v>
      </c>
    </row>
    <row r="93" spans="1:4" x14ac:dyDescent="0.35">
      <c r="A93" s="50">
        <v>27</v>
      </c>
      <c r="B93" s="51" t="s">
        <v>88</v>
      </c>
      <c r="C93" s="51">
        <v>12</v>
      </c>
      <c r="D93" s="52" t="s">
        <v>399</v>
      </c>
    </row>
    <row r="94" spans="1:4" x14ac:dyDescent="0.35">
      <c r="A94" s="53">
        <v>28</v>
      </c>
      <c r="B94" s="54" t="s">
        <v>88</v>
      </c>
      <c r="C94" s="54">
        <v>12</v>
      </c>
      <c r="D94" s="55" t="s">
        <v>400</v>
      </c>
    </row>
    <row r="95" spans="1:4" x14ac:dyDescent="0.35">
      <c r="A95" s="50">
        <v>29</v>
      </c>
      <c r="B95" s="51" t="s">
        <v>88</v>
      </c>
      <c r="C95" s="51">
        <v>12</v>
      </c>
      <c r="D95" s="52" t="s">
        <v>399</v>
      </c>
    </row>
    <row r="96" spans="1:4" x14ac:dyDescent="0.35">
      <c r="A96" s="53">
        <v>30</v>
      </c>
      <c r="B96" s="54" t="s">
        <v>88</v>
      </c>
      <c r="C96" s="54">
        <v>12</v>
      </c>
      <c r="D96" s="55" t="s">
        <v>400</v>
      </c>
    </row>
    <row r="97" spans="1:4" x14ac:dyDescent="0.35">
      <c r="A97" s="50">
        <v>31</v>
      </c>
      <c r="B97" s="51" t="s">
        <v>88</v>
      </c>
      <c r="C97" s="51">
        <v>12</v>
      </c>
      <c r="D97" s="52" t="s">
        <v>400</v>
      </c>
    </row>
    <row r="98" spans="1:4" x14ac:dyDescent="0.35">
      <c r="A98" s="53">
        <v>32</v>
      </c>
      <c r="B98" s="54" t="s">
        <v>88</v>
      </c>
      <c r="C98" s="54">
        <v>12</v>
      </c>
      <c r="D98" s="55" t="s">
        <v>399</v>
      </c>
    </row>
    <row r="99" spans="1:4" x14ac:dyDescent="0.35">
      <c r="A99" s="50">
        <v>33</v>
      </c>
      <c r="B99" s="51" t="s">
        <v>88</v>
      </c>
      <c r="C99" s="51">
        <v>12</v>
      </c>
      <c r="D99" s="52" t="s">
        <v>400</v>
      </c>
    </row>
    <row r="100" spans="1:4" x14ac:dyDescent="0.35">
      <c r="A100" s="53">
        <v>34</v>
      </c>
      <c r="B100" s="54" t="s">
        <v>88</v>
      </c>
      <c r="C100" s="54">
        <v>12</v>
      </c>
      <c r="D100" s="55" t="s">
        <v>399</v>
      </c>
    </row>
    <row r="101" spans="1:4" x14ac:dyDescent="0.35">
      <c r="A101" s="50">
        <v>35</v>
      </c>
      <c r="B101" s="51" t="s">
        <v>88</v>
      </c>
      <c r="C101" s="51">
        <v>12</v>
      </c>
      <c r="D101" s="52" t="s">
        <v>400</v>
      </c>
    </row>
    <row r="102" spans="1:4" x14ac:dyDescent="0.35">
      <c r="A102" s="53">
        <v>36</v>
      </c>
      <c r="B102" s="54" t="s">
        <v>88</v>
      </c>
      <c r="C102" s="54">
        <v>12</v>
      </c>
      <c r="D102" s="55" t="s">
        <v>399</v>
      </c>
    </row>
    <row r="103" spans="1:4" x14ac:dyDescent="0.35">
      <c r="A103" s="50">
        <v>37</v>
      </c>
      <c r="B103" s="51" t="s">
        <v>88</v>
      </c>
      <c r="C103" s="51">
        <v>12</v>
      </c>
      <c r="D103" s="52" t="s">
        <v>400</v>
      </c>
    </row>
    <row r="104" spans="1:4" x14ac:dyDescent="0.35">
      <c r="A104" s="53">
        <v>38</v>
      </c>
      <c r="B104" s="54" t="s">
        <v>88</v>
      </c>
      <c r="C104" s="54">
        <v>12</v>
      </c>
      <c r="D104" s="55" t="s">
        <v>400</v>
      </c>
    </row>
    <row r="105" spans="1:4" x14ac:dyDescent="0.35">
      <c r="A105" s="50">
        <v>39</v>
      </c>
      <c r="B105" s="51" t="s">
        <v>88</v>
      </c>
      <c r="C105" s="51">
        <v>12</v>
      </c>
      <c r="D105" s="52" t="s">
        <v>399</v>
      </c>
    </row>
    <row r="106" spans="1:4" x14ac:dyDescent="0.35">
      <c r="A106" s="53">
        <v>40</v>
      </c>
      <c r="B106" s="54" t="s">
        <v>88</v>
      </c>
      <c r="C106" s="54">
        <v>12</v>
      </c>
      <c r="D106" s="55" t="s">
        <v>400</v>
      </c>
    </row>
    <row r="110" spans="1:4" x14ac:dyDescent="0.35">
      <c r="A110" t="s">
        <v>427</v>
      </c>
    </row>
  </sheetData>
  <printOptions headings="1" gridLines="1"/>
  <pageMargins left="0.23622047244094488" right="0.23622047244094488" top="0.74803149606299213" bottom="0.74803149606299213" header="0.31496062992125984" footer="0.31496062992125984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Day-01</vt:lpstr>
      <vt:lpstr>Day-02</vt:lpstr>
      <vt:lpstr>Day-03</vt:lpstr>
      <vt:lpstr>Day_04</vt:lpstr>
      <vt:lpstr>Day-05</vt:lpstr>
      <vt:lpstr>,07</vt:lpstr>
      <vt:lpstr>Day-08</vt:lpstr>
      <vt:lpstr>Day-09</vt:lpstr>
      <vt:lpstr>Day-10</vt:lpstr>
      <vt:lpstr>Day-11</vt:lpstr>
      <vt:lpstr>Day-12</vt:lpstr>
      <vt:lpstr>DAY-13</vt:lpstr>
      <vt:lpstr>Day-14</vt:lpstr>
      <vt:lpstr>Sheet6</vt:lpstr>
      <vt:lpstr>Sheet6!Print_Area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Shaik</dc:creator>
  <cp:lastModifiedBy>Salma Shaik</cp:lastModifiedBy>
  <cp:lastPrinted>2024-06-30T04:20:36Z</cp:lastPrinted>
  <dcterms:created xsi:type="dcterms:W3CDTF">2024-06-24T11:10:16Z</dcterms:created>
  <dcterms:modified xsi:type="dcterms:W3CDTF">2024-07-01T10:46:55Z</dcterms:modified>
</cp:coreProperties>
</file>