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d44e819c0808cd8/Desktop/"/>
    </mc:Choice>
  </mc:AlternateContent>
  <xr:revisionPtr revIDLastSave="32" documentId="8_{B8C7C2D8-C430-4821-9F19-0C6EA4D0A6B3}" xr6:coauthVersionLast="47" xr6:coauthVersionMax="47" xr10:uidLastSave="{CFCF3042-81AC-459F-97C4-6BB35E098B47}"/>
  <bookViews>
    <workbookView xWindow="-110" yWindow="-110" windowWidth="22620" windowHeight="13500" xr2:uid="{00000000-000D-0000-FFFF-FFFF00000000}"/>
  </bookViews>
  <sheets>
    <sheet name="Raj" sheetId="1" r:id="rId1"/>
    <sheet name="Arya" sheetId="2" r:id="rId2"/>
    <sheet name="Ali" sheetId="3" r:id="rId3"/>
    <sheet name="Summary" sheetId="4" r:id="rId4"/>
    <sheet name="Employee Data" sheetId="8" r:id="rId5"/>
  </sheets>
  <definedNames>
    <definedName name="_xlnm._FilterDatabase" localSheetId="2" hidden="1">Ali!$A$1:$G$42</definedName>
    <definedName name="_xlnm._FilterDatabase" localSheetId="1" hidden="1">Arya!$A$1:$G$42</definedName>
    <definedName name="_xlnm._FilterDatabase" localSheetId="0" hidden="1">Raj!$A$1:$G$42</definedName>
  </definedNames>
  <calcPr calcId="191029"/>
</workbook>
</file>

<file path=xl/calcChain.xml><?xml version="1.0" encoding="utf-8"?>
<calcChain xmlns="http://schemas.openxmlformats.org/spreadsheetml/2006/main">
  <c r="J44" i="1" l="1"/>
  <c r="K125" i="8"/>
  <c r="J43" i="2"/>
  <c r="B2" i="4"/>
  <c r="D43" i="2"/>
  <c r="C43" i="2"/>
  <c r="H2" i="3"/>
  <c r="H4" i="2"/>
  <c r="I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" i="2"/>
  <c r="N46" i="1"/>
  <c r="J4" i="1"/>
  <c r="O5" i="1"/>
  <c r="O2" i="1"/>
  <c r="J3" i="1" s="1"/>
  <c r="O2" i="3"/>
  <c r="J19" i="3" s="1"/>
  <c r="O5" i="3"/>
  <c r="O2" i="2"/>
  <c r="O5" i="2"/>
  <c r="C25" i="4"/>
  <c r="B7" i="4"/>
  <c r="C7" i="4"/>
  <c r="D7" i="4"/>
  <c r="C26" i="4"/>
  <c r="C24" i="4"/>
  <c r="B24" i="4"/>
  <c r="D14" i="4"/>
  <c r="C14" i="4"/>
  <c r="B14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B25" i="4"/>
  <c r="B2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D11" i="4"/>
  <c r="D10" i="4"/>
  <c r="D9" i="4"/>
  <c r="D2" i="4"/>
  <c r="D3" i="4"/>
  <c r="D4" i="4"/>
  <c r="D5" i="4"/>
  <c r="D6" i="4"/>
  <c r="D8" i="4"/>
  <c r="C8" i="4"/>
  <c r="C3" i="4"/>
  <c r="C4" i="4"/>
  <c r="C5" i="4"/>
  <c r="C6" i="4"/>
  <c r="C9" i="4"/>
  <c r="C10" i="4"/>
  <c r="C11" i="4"/>
  <c r="C2" i="4"/>
  <c r="B11" i="4"/>
  <c r="B10" i="4"/>
  <c r="B9" i="4"/>
  <c r="B8" i="4"/>
  <c r="B6" i="4"/>
  <c r="B5" i="4"/>
  <c r="B4" i="4"/>
  <c r="B3" i="4"/>
  <c r="D26" i="4" l="1"/>
  <c r="J31" i="3"/>
  <c r="K31" i="3" s="1"/>
  <c r="L31" i="3" s="1"/>
  <c r="J42" i="3"/>
  <c r="J10" i="3"/>
  <c r="J41" i="3"/>
  <c r="J25" i="3"/>
  <c r="J9" i="3"/>
  <c r="J34" i="3"/>
  <c r="K34" i="3" s="1"/>
  <c r="L34" i="3" s="1"/>
  <c r="J18" i="3"/>
  <c r="K18" i="3" s="1"/>
  <c r="L18" i="3" s="1"/>
  <c r="J11" i="3"/>
  <c r="J26" i="3"/>
  <c r="J40" i="3"/>
  <c r="J24" i="3"/>
  <c r="K24" i="3" s="1"/>
  <c r="L24" i="3" s="1"/>
  <c r="J8" i="3"/>
  <c r="J30" i="3"/>
  <c r="K30" i="3" s="1"/>
  <c r="L30" i="3" s="1"/>
  <c r="J3" i="3"/>
  <c r="J28" i="3"/>
  <c r="K28" i="3" s="1"/>
  <c r="L28" i="3" s="1"/>
  <c r="J12" i="3"/>
  <c r="K12" i="3" s="1"/>
  <c r="L12" i="3" s="1"/>
  <c r="J2" i="3"/>
  <c r="J39" i="3"/>
  <c r="K39" i="3" s="1"/>
  <c r="L39" i="3" s="1"/>
  <c r="J23" i="3"/>
  <c r="K23" i="3" s="1"/>
  <c r="L23" i="3" s="1"/>
  <c r="J7" i="3"/>
  <c r="J33" i="3"/>
  <c r="K33" i="3" s="1"/>
  <c r="L33" i="3" s="1"/>
  <c r="J32" i="3"/>
  <c r="J29" i="3"/>
  <c r="J38" i="3"/>
  <c r="K38" i="3" s="1"/>
  <c r="L38" i="3" s="1"/>
  <c r="J22" i="3"/>
  <c r="K22" i="3" s="1"/>
  <c r="L22" i="3" s="1"/>
  <c r="J6" i="3"/>
  <c r="K6" i="3" s="1"/>
  <c r="L6" i="3" s="1"/>
  <c r="J17" i="3"/>
  <c r="K17" i="3" s="1"/>
  <c r="L17" i="3" s="1"/>
  <c r="J37" i="3"/>
  <c r="K37" i="3" s="1"/>
  <c r="L37" i="3" s="1"/>
  <c r="J21" i="3"/>
  <c r="K21" i="3" s="1"/>
  <c r="L21" i="3" s="1"/>
  <c r="J5" i="3"/>
  <c r="K5" i="3" s="1"/>
  <c r="L5" i="3" s="1"/>
  <c r="J36" i="3"/>
  <c r="K36" i="3" s="1"/>
  <c r="L36" i="3" s="1"/>
  <c r="J20" i="3"/>
  <c r="K20" i="3" s="1"/>
  <c r="L20" i="3" s="1"/>
  <c r="J4" i="3"/>
  <c r="J16" i="3"/>
  <c r="J15" i="3"/>
  <c r="J14" i="3"/>
  <c r="J13" i="3"/>
  <c r="J27" i="3"/>
  <c r="K27" i="3" s="1"/>
  <c r="L27" i="3" s="1"/>
  <c r="J35" i="3"/>
  <c r="B32" i="4"/>
  <c r="K2" i="3"/>
  <c r="L2" i="3" s="1"/>
  <c r="K11" i="3"/>
  <c r="L11" i="3" s="1"/>
  <c r="K9" i="3"/>
  <c r="L9" i="3" s="1"/>
  <c r="K15" i="3"/>
  <c r="L15" i="3" s="1"/>
  <c r="K29" i="3"/>
  <c r="L29" i="3" s="1"/>
  <c r="K13" i="3"/>
  <c r="L13" i="3" s="1"/>
  <c r="K4" i="3"/>
  <c r="L4" i="3" s="1"/>
  <c r="K14" i="3"/>
  <c r="L14" i="3" s="1"/>
  <c r="K42" i="3"/>
  <c r="L42" i="3" s="1"/>
  <c r="K26" i="3"/>
  <c r="L26" i="3" s="1"/>
  <c r="K10" i="3"/>
  <c r="L10" i="3" s="1"/>
  <c r="K25" i="3"/>
  <c r="L25" i="3" s="1"/>
  <c r="K3" i="3"/>
  <c r="L3" i="3" s="1"/>
  <c r="K35" i="3"/>
  <c r="L35" i="3" s="1"/>
  <c r="K7" i="3"/>
  <c r="L7" i="3" s="1"/>
  <c r="K19" i="3"/>
  <c r="L19" i="3" s="1"/>
  <c r="K32" i="3"/>
  <c r="L32" i="3" s="1"/>
  <c r="K16" i="3"/>
  <c r="L16" i="3" s="1"/>
  <c r="B31" i="4"/>
  <c r="J34" i="1"/>
  <c r="K34" i="1" s="1"/>
  <c r="L34" i="1" s="1"/>
  <c r="J33" i="1"/>
  <c r="K33" i="1" s="1"/>
  <c r="L33" i="1" s="1"/>
  <c r="J18" i="1"/>
  <c r="J17" i="1"/>
  <c r="K17" i="1" s="1"/>
  <c r="L17" i="1" s="1"/>
  <c r="J42" i="1"/>
  <c r="K42" i="1" s="1"/>
  <c r="L42" i="1" s="1"/>
  <c r="J26" i="1"/>
  <c r="K26" i="1" s="1"/>
  <c r="L26" i="1" s="1"/>
  <c r="J10" i="1"/>
  <c r="K10" i="1" s="1"/>
  <c r="L10" i="1" s="1"/>
  <c r="J41" i="1"/>
  <c r="K41" i="1" s="1"/>
  <c r="L41" i="1" s="1"/>
  <c r="J25" i="1"/>
  <c r="K25" i="1" s="1"/>
  <c r="L25" i="1" s="1"/>
  <c r="J9" i="1"/>
  <c r="K9" i="1" s="1"/>
  <c r="L9" i="1" s="1"/>
  <c r="J13" i="1"/>
  <c r="K13" i="1" s="1"/>
  <c r="L13" i="1" s="1"/>
  <c r="J12" i="1"/>
  <c r="J40" i="1"/>
  <c r="K40" i="1" s="1"/>
  <c r="L40" i="1" s="1"/>
  <c r="J24" i="1"/>
  <c r="K24" i="1" s="1"/>
  <c r="L24" i="1" s="1"/>
  <c r="J8" i="1"/>
  <c r="K8" i="1" s="1"/>
  <c r="L8" i="1" s="1"/>
  <c r="J15" i="1"/>
  <c r="K15" i="1" s="1"/>
  <c r="L15" i="1" s="1"/>
  <c r="J30" i="1"/>
  <c r="K30" i="1" s="1"/>
  <c r="L30" i="1" s="1"/>
  <c r="J2" i="1"/>
  <c r="K2" i="1" s="1"/>
  <c r="L2" i="1" s="1"/>
  <c r="J39" i="1"/>
  <c r="K39" i="1" s="1"/>
  <c r="L39" i="1" s="1"/>
  <c r="J23" i="1"/>
  <c r="K23" i="1" s="1"/>
  <c r="L23" i="1" s="1"/>
  <c r="J7" i="1"/>
  <c r="K7" i="1" s="1"/>
  <c r="L7" i="1" s="1"/>
  <c r="J32" i="1"/>
  <c r="K32" i="1" s="1"/>
  <c r="L32" i="1" s="1"/>
  <c r="J28" i="1"/>
  <c r="J38" i="1"/>
  <c r="K38" i="1" s="1"/>
  <c r="L38" i="1" s="1"/>
  <c r="J22" i="1"/>
  <c r="J6" i="1"/>
  <c r="K6" i="1" s="1"/>
  <c r="L6" i="1" s="1"/>
  <c r="J14" i="1"/>
  <c r="K14" i="1" s="1"/>
  <c r="L14" i="1" s="1"/>
  <c r="J11" i="1"/>
  <c r="J37" i="1"/>
  <c r="K37" i="1" s="1"/>
  <c r="L37" i="1" s="1"/>
  <c r="J21" i="1"/>
  <c r="K21" i="1" s="1"/>
  <c r="L21" i="1" s="1"/>
  <c r="J5" i="1"/>
  <c r="K5" i="1" s="1"/>
  <c r="L5" i="1" s="1"/>
  <c r="J29" i="1"/>
  <c r="K29" i="1" s="1"/>
  <c r="L29" i="1" s="1"/>
  <c r="J27" i="1"/>
  <c r="K27" i="1" s="1"/>
  <c r="L27" i="1" s="1"/>
  <c r="J36" i="1"/>
  <c r="K36" i="1" s="1"/>
  <c r="L36" i="1" s="1"/>
  <c r="J20" i="1"/>
  <c r="K20" i="1" s="1"/>
  <c r="L20" i="1" s="1"/>
  <c r="K4" i="1"/>
  <c r="L4" i="1" s="1"/>
  <c r="J16" i="1"/>
  <c r="K16" i="1" s="1"/>
  <c r="L16" i="1" s="1"/>
  <c r="J31" i="1"/>
  <c r="K31" i="1" s="1"/>
  <c r="L31" i="1" s="1"/>
  <c r="J35" i="1"/>
  <c r="K35" i="1" s="1"/>
  <c r="L35" i="1" s="1"/>
  <c r="J19" i="1"/>
  <c r="K19" i="1" s="1"/>
  <c r="L19" i="1" s="1"/>
  <c r="J3" i="2"/>
  <c r="J31" i="2"/>
  <c r="J34" i="2"/>
  <c r="J32" i="2"/>
  <c r="J17" i="2"/>
  <c r="J33" i="2"/>
  <c r="J16" i="2"/>
  <c r="J18" i="2"/>
  <c r="K22" i="1"/>
  <c r="L22" i="1" s="1"/>
  <c r="K3" i="1"/>
  <c r="L3" i="1" s="1"/>
  <c r="K18" i="1"/>
  <c r="L18" i="1" s="1"/>
  <c r="K8" i="3"/>
  <c r="L8" i="3" s="1"/>
  <c r="K40" i="3"/>
  <c r="L40" i="3" s="1"/>
  <c r="K41" i="3"/>
  <c r="L41" i="3" s="1"/>
  <c r="J15" i="2"/>
  <c r="J28" i="2"/>
  <c r="J26" i="2"/>
  <c r="J41" i="2"/>
  <c r="J25" i="2"/>
  <c r="J9" i="2"/>
  <c r="J27" i="2"/>
  <c r="J10" i="2"/>
  <c r="J40" i="2"/>
  <c r="J24" i="2"/>
  <c r="J8" i="2"/>
  <c r="J39" i="2"/>
  <c r="J23" i="2"/>
  <c r="J7" i="2"/>
  <c r="J30" i="2"/>
  <c r="J14" i="2"/>
  <c r="J29" i="2"/>
  <c r="J38" i="2"/>
  <c r="J22" i="2"/>
  <c r="J6" i="2"/>
  <c r="J42" i="2"/>
  <c r="J37" i="2"/>
  <c r="J21" i="2"/>
  <c r="J5" i="2"/>
  <c r="J12" i="2"/>
  <c r="J2" i="2"/>
  <c r="J11" i="2"/>
  <c r="J36" i="2"/>
  <c r="J20" i="2"/>
  <c r="J4" i="2"/>
  <c r="J13" i="2"/>
  <c r="J35" i="2"/>
  <c r="J19" i="2"/>
  <c r="K28" i="1"/>
  <c r="L28" i="1" s="1"/>
  <c r="B30" i="4"/>
  <c r="C20" i="4"/>
  <c r="C19" i="4"/>
  <c r="C18" i="4"/>
  <c r="B18" i="4"/>
  <c r="B19" i="4"/>
  <c r="B20" i="4"/>
  <c r="D24" i="4"/>
  <c r="D25" i="4"/>
  <c r="C12" i="4"/>
  <c r="B12" i="4"/>
  <c r="D12" i="4"/>
  <c r="D13" i="4"/>
  <c r="C13" i="4"/>
  <c r="B13" i="4"/>
  <c r="D19" i="4" l="1"/>
  <c r="D18" i="4"/>
  <c r="Q47" i="3"/>
  <c r="K11" i="1"/>
  <c r="L11" i="1" s="1"/>
  <c r="K12" i="1"/>
  <c r="L12" i="1" s="1"/>
  <c r="D20" i="4"/>
  <c r="L2" i="2" l="1"/>
  <c r="L21" i="2"/>
  <c r="L12" i="2"/>
  <c r="L9" i="2"/>
  <c r="L5" i="2"/>
  <c r="L42" i="2"/>
  <c r="L19" i="2"/>
  <c r="L26" i="2"/>
  <c r="L37" i="2"/>
  <c r="L10" i="2"/>
  <c r="L8" i="2"/>
  <c r="L29" i="2"/>
  <c r="L35" i="2"/>
  <c r="L24" i="2"/>
  <c r="L25" i="2"/>
  <c r="L14" i="2"/>
  <c r="L20" i="2"/>
  <c r="L39" i="2"/>
  <c r="L18" i="2"/>
  <c r="L38" i="2"/>
  <c r="L31" i="2"/>
  <c r="L30" i="2"/>
  <c r="L36" i="2"/>
  <c r="L15" i="2"/>
  <c r="L41" i="2"/>
  <c r="L22" i="2"/>
  <c r="L23" i="2"/>
  <c r="L11" i="2"/>
  <c r="L28" i="2"/>
  <c r="L40" i="2"/>
  <c r="L34" i="2"/>
  <c r="L32" i="2"/>
  <c r="L33" i="2"/>
  <c r="L3" i="2"/>
  <c r="L6" i="2"/>
  <c r="L13" i="2"/>
  <c r="L4" i="2"/>
  <c r="R47" i="2" s="1"/>
  <c r="L17" i="2"/>
  <c r="L16" i="2"/>
  <c r="L27" i="2"/>
  <c r="L7" i="2"/>
</calcChain>
</file>

<file path=xl/sharedStrings.xml><?xml version="1.0" encoding="utf-8"?>
<sst xmlns="http://schemas.openxmlformats.org/spreadsheetml/2006/main" count="1078" uniqueCount="96">
  <si>
    <t>Day</t>
  </si>
  <si>
    <t>Date</t>
  </si>
  <si>
    <t>Leads</t>
  </si>
  <si>
    <t>Time spent on LG (mins)</t>
  </si>
  <si>
    <t>Avg Time Per Lead (mins)</t>
  </si>
  <si>
    <t>Daily Team Review</t>
  </si>
  <si>
    <t>No. of Incomplete Leads</t>
  </si>
  <si>
    <t>Mon</t>
  </si>
  <si>
    <t>Attended</t>
  </si>
  <si>
    <t>Tue</t>
  </si>
  <si>
    <t>Wed</t>
  </si>
  <si>
    <t>Thu</t>
  </si>
  <si>
    <t>Fri</t>
  </si>
  <si>
    <t>Sat</t>
  </si>
  <si>
    <t>Missed</t>
  </si>
  <si>
    <t>Total Leads</t>
  </si>
  <si>
    <t>Metric</t>
  </si>
  <si>
    <t>Raj</t>
  </si>
  <si>
    <t>Arya</t>
  </si>
  <si>
    <t>Ali</t>
  </si>
  <si>
    <t>Average Leads per Day</t>
  </si>
  <si>
    <t>Minimum Leads in a Day</t>
  </si>
  <si>
    <t>Maximum Leads in a Day</t>
  </si>
  <si>
    <t>Std Dev of Leads</t>
  </si>
  <si>
    <t>Total Time Spent on LG (mins)</t>
  </si>
  <si>
    <t>Average Time Per Lead (mins)</t>
  </si>
  <si>
    <t>Total Incomplete Leads</t>
  </si>
  <si>
    <t>Days Attended Reviews</t>
  </si>
  <si>
    <t>Coefficient of Variation (CV)</t>
  </si>
  <si>
    <t>Days Missed Reviews</t>
  </si>
  <si>
    <t>Correlation (Time/Lead vs Leads)</t>
  </si>
  <si>
    <t>Day Type</t>
  </si>
  <si>
    <t>day type</t>
  </si>
  <si>
    <t>Associate</t>
  </si>
  <si>
    <t>Avg Leads (Weekdays)</t>
  </si>
  <si>
    <t>Avg Leads (Weekends)</t>
  </si>
  <si>
    <t>% Difference</t>
  </si>
  <si>
    <t>Avg Leads (Attended)</t>
  </si>
  <si>
    <t>Avg Leads (Missed)</t>
  </si>
  <si>
    <t>Avg Time on Top 10% Days (mins)</t>
  </si>
  <si>
    <t>Top 10% Days</t>
  </si>
  <si>
    <t>Predicted Leads</t>
  </si>
  <si>
    <t>Residual</t>
  </si>
  <si>
    <t>RMSE (Root Mean Squared Error)</t>
  </si>
  <si>
    <t>Squared Error</t>
  </si>
  <si>
    <t>(slope,m)</t>
  </si>
  <si>
    <t>(intercept,b)</t>
  </si>
  <si>
    <t>Predicted leads</t>
  </si>
  <si>
    <t>squared error</t>
  </si>
  <si>
    <t>12/06/2023</t>
  </si>
  <si>
    <t>Weekday</t>
  </si>
  <si>
    <t/>
  </si>
  <si>
    <t>13/06/2023</t>
  </si>
  <si>
    <t>14/06/2023</t>
  </si>
  <si>
    <t>15/06/2023</t>
  </si>
  <si>
    <t>16/06/2023</t>
  </si>
  <si>
    <t>19/06/2023</t>
  </si>
  <si>
    <t>20/06/2023</t>
  </si>
  <si>
    <t>21/06/2023</t>
  </si>
  <si>
    <t>23/06/2023</t>
  </si>
  <si>
    <t>26/06/2023</t>
  </si>
  <si>
    <t>Top 10%</t>
  </si>
  <si>
    <t>27/06/2023</t>
  </si>
  <si>
    <t>28/06/2023</t>
  </si>
  <si>
    <t>30/06/2023</t>
  </si>
  <si>
    <t>03/07/2023</t>
  </si>
  <si>
    <t>04/07/2023</t>
  </si>
  <si>
    <t>05/07/2023</t>
  </si>
  <si>
    <t>06/07/2023</t>
  </si>
  <si>
    <t>07/07/2023</t>
  </si>
  <si>
    <t>10/07/2023</t>
  </si>
  <si>
    <t>11/07/2023</t>
  </si>
  <si>
    <t>12/07/2023</t>
  </si>
  <si>
    <t>13/07/2023</t>
  </si>
  <si>
    <t>17/07/2023</t>
  </si>
  <si>
    <t>18/07/2023</t>
  </si>
  <si>
    <t>19/07/2023</t>
  </si>
  <si>
    <t>20/07/2023</t>
  </si>
  <si>
    <t>21/07/2023</t>
  </si>
  <si>
    <t>24/07/2023</t>
  </si>
  <si>
    <t>25/07/2023</t>
  </si>
  <si>
    <t>26/07/2023</t>
  </si>
  <si>
    <t>28/07/2023</t>
  </si>
  <si>
    <t>31/07/2023</t>
  </si>
  <si>
    <t>02/08/2023</t>
  </si>
  <si>
    <t>03/08/2023</t>
  </si>
  <si>
    <t>04/08/2023</t>
  </si>
  <si>
    <t>05/08/2023</t>
  </si>
  <si>
    <t>Weekend</t>
  </si>
  <si>
    <t>07/08/2023</t>
  </si>
  <si>
    <t>08/08/2023</t>
  </si>
  <si>
    <t>09/08/2023</t>
  </si>
  <si>
    <t>10/08/2023</t>
  </si>
  <si>
    <t>11/08/2023</t>
  </si>
  <si>
    <t>01/08/2023</t>
  </si>
  <si>
    <t>Lead Generation Efficiency (Total Leads / Total Time Spent)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</si>
</sst>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8"/>
      <color theme="1"/>
      <name val="Lexend"/>
    </font>
    <font>
      <sz val="8"/>
      <color theme="1"/>
      <name val="Lexend"/>
    </font>
    <font>
      <sz val="10"/>
      <color rgb="FF000000"/>
      <name val="Arial"/>
      <family val="2"/>
      <scheme val="minor"/>
    </font>
    <font>
      <sz val="10"/>
      <color rgb="FF000000"/>
      <name val="Arial Unicode MS"/>
    </font>
    <font>
      <b/>
      <sz val="10"/>
      <color rgb="FF000000"/>
      <name val="Arial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0" applyFont="1"/>
    <xf numFmtId="1" fontId="2" fillId="0" borderId="0" xfId="0" applyNumberFormat="1" applyFont="1" applyAlignment="1">
      <alignment horizontal="left"/>
    </xf>
    <xf numFmtId="0" fontId="3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1" fontId="3" fillId="0" borderId="0" xfId="0" applyNumberFormat="1" applyFont="1"/>
    <xf numFmtId="1" fontId="3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1" fontId="0" fillId="0" borderId="0" xfId="0" applyNumberFormat="1"/>
    <xf numFmtId="49" fontId="0" fillId="0" borderId="0" xfId="0" applyNumberFormat="1"/>
    <xf numFmtId="0" fontId="6" fillId="0" borderId="0" xfId="0" applyFont="1"/>
    <xf numFmtId="49" fontId="6" fillId="0" borderId="0" xfId="0" applyNumberFormat="1" applyFont="1"/>
    <xf numFmtId="14" fontId="6" fillId="0" borderId="0" xfId="0" applyNumberFormat="1" applyFont="1"/>
    <xf numFmtId="1" fontId="6" fillId="0" borderId="0" xfId="0" applyNumberFormat="1" applyFon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Time Management Correlation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Raj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Raj!$D$2:$D$42</c:f>
              <c:numCache>
                <c:formatCode>0</c:formatCode>
                <c:ptCount val="41"/>
                <c:pt idx="0">
                  <c:v>240</c:v>
                </c:pt>
                <c:pt idx="1">
                  <c:v>360</c:v>
                </c:pt>
                <c:pt idx="2">
                  <c:v>270</c:v>
                </c:pt>
                <c:pt idx="3">
                  <c:v>260</c:v>
                </c:pt>
                <c:pt idx="4">
                  <c:v>240</c:v>
                </c:pt>
                <c:pt idx="5">
                  <c:v>360</c:v>
                </c:pt>
                <c:pt idx="6">
                  <c:v>260</c:v>
                </c:pt>
                <c:pt idx="7">
                  <c:v>240</c:v>
                </c:pt>
                <c:pt idx="8">
                  <c:v>230</c:v>
                </c:pt>
                <c:pt idx="9">
                  <c:v>280</c:v>
                </c:pt>
                <c:pt idx="10">
                  <c:v>260</c:v>
                </c:pt>
                <c:pt idx="11">
                  <c:v>360</c:v>
                </c:pt>
                <c:pt idx="12">
                  <c:v>370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250</c:v>
                </c:pt>
                <c:pt idx="17">
                  <c:v>260</c:v>
                </c:pt>
                <c:pt idx="18">
                  <c:v>260</c:v>
                </c:pt>
                <c:pt idx="19">
                  <c:v>275</c:v>
                </c:pt>
                <c:pt idx="20">
                  <c:v>240</c:v>
                </c:pt>
                <c:pt idx="21">
                  <c:v>260</c:v>
                </c:pt>
                <c:pt idx="22">
                  <c:v>260</c:v>
                </c:pt>
                <c:pt idx="23">
                  <c:v>290</c:v>
                </c:pt>
                <c:pt idx="24">
                  <c:v>285</c:v>
                </c:pt>
                <c:pt idx="25">
                  <c:v>250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260</c:v>
                </c:pt>
                <c:pt idx="30">
                  <c:v>240</c:v>
                </c:pt>
                <c:pt idx="31">
                  <c:v>250</c:v>
                </c:pt>
                <c:pt idx="32">
                  <c:v>45</c:v>
                </c:pt>
                <c:pt idx="33">
                  <c:v>250</c:v>
                </c:pt>
                <c:pt idx="34">
                  <c:v>250</c:v>
                </c:pt>
                <c:pt idx="35">
                  <c:v>270</c:v>
                </c:pt>
                <c:pt idx="36">
                  <c:v>250</c:v>
                </c:pt>
                <c:pt idx="37">
                  <c:v>190</c:v>
                </c:pt>
                <c:pt idx="38">
                  <c:v>190</c:v>
                </c:pt>
                <c:pt idx="39">
                  <c:v>180</c:v>
                </c:pt>
                <c:pt idx="40">
                  <c:v>200</c:v>
                </c:pt>
              </c:numCache>
            </c:numRef>
          </c:xVal>
          <c:yVal>
            <c:numRef>
              <c:f>Raj!$C$1:$C$42</c:f>
              <c:numCache>
                <c:formatCode>0</c:formatCode>
                <c:ptCount val="42"/>
                <c:pt idx="0" formatCode="General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14</c:v>
                </c:pt>
                <c:pt idx="11">
                  <c:v>7</c:v>
                </c:pt>
                <c:pt idx="12">
                  <c:v>19</c:v>
                </c:pt>
                <c:pt idx="13">
                  <c:v>18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10</c:v>
                </c:pt>
                <c:pt idx="31">
                  <c:v>12</c:v>
                </c:pt>
                <c:pt idx="32">
                  <c:v>10</c:v>
                </c:pt>
                <c:pt idx="33">
                  <c:v>4</c:v>
                </c:pt>
                <c:pt idx="34">
                  <c:v>10</c:v>
                </c:pt>
                <c:pt idx="35">
                  <c:v>10</c:v>
                </c:pt>
                <c:pt idx="36">
                  <c:v>16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D-41B1-8D17-609AB915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96351"/>
        <c:axId val="1381095391"/>
      </c:scatterChart>
      <c:valAx>
        <c:axId val="13810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5391"/>
        <c:crosses val="autoZero"/>
        <c:crossBetween val="midCat"/>
      </c:valAx>
      <c:valAx>
        <c:axId val="13810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Raj's Incomplete Leads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Raj!$G$1</c:f>
              <c:strCache>
                <c:ptCount val="1"/>
                <c:pt idx="0">
                  <c:v>No. of Incomplete Leads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387306640184766E-3"/>
                  <c:y val="-8.2388083259550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Raj!$B$2:$B$42</c:f>
              <c:numCache>
                <c:formatCode>m/d/yyyy</c:formatCode>
                <c:ptCount val="41"/>
                <c:pt idx="0">
                  <c:v>45089</c:v>
                </c:pt>
                <c:pt idx="1">
                  <c:v>45090</c:v>
                </c:pt>
                <c:pt idx="2">
                  <c:v>45091</c:v>
                </c:pt>
                <c:pt idx="3">
                  <c:v>45092</c:v>
                </c:pt>
                <c:pt idx="4">
                  <c:v>45093</c:v>
                </c:pt>
                <c:pt idx="5">
                  <c:v>45096</c:v>
                </c:pt>
                <c:pt idx="6">
                  <c:v>45097</c:v>
                </c:pt>
                <c:pt idx="7">
                  <c:v>45098</c:v>
                </c:pt>
                <c:pt idx="8">
                  <c:v>45100</c:v>
                </c:pt>
                <c:pt idx="9">
                  <c:v>45103</c:v>
                </c:pt>
                <c:pt idx="10">
                  <c:v>45104</c:v>
                </c:pt>
                <c:pt idx="11">
                  <c:v>45105</c:v>
                </c:pt>
                <c:pt idx="12">
                  <c:v>45107</c:v>
                </c:pt>
                <c:pt idx="13">
                  <c:v>45110</c:v>
                </c:pt>
                <c:pt idx="14">
                  <c:v>45111</c:v>
                </c:pt>
                <c:pt idx="15">
                  <c:v>45112</c:v>
                </c:pt>
                <c:pt idx="16">
                  <c:v>45113</c:v>
                </c:pt>
                <c:pt idx="17">
                  <c:v>45114</c:v>
                </c:pt>
                <c:pt idx="18">
                  <c:v>45117</c:v>
                </c:pt>
                <c:pt idx="19">
                  <c:v>45118</c:v>
                </c:pt>
                <c:pt idx="20">
                  <c:v>45119</c:v>
                </c:pt>
                <c:pt idx="21">
                  <c:v>45120</c:v>
                </c:pt>
                <c:pt idx="22">
                  <c:v>45124</c:v>
                </c:pt>
                <c:pt idx="23">
                  <c:v>45125</c:v>
                </c:pt>
                <c:pt idx="24">
                  <c:v>45126</c:v>
                </c:pt>
                <c:pt idx="25">
                  <c:v>45127</c:v>
                </c:pt>
                <c:pt idx="26">
                  <c:v>45128</c:v>
                </c:pt>
                <c:pt idx="27">
                  <c:v>45131</c:v>
                </c:pt>
                <c:pt idx="28">
                  <c:v>45132</c:v>
                </c:pt>
                <c:pt idx="29">
                  <c:v>45133</c:v>
                </c:pt>
                <c:pt idx="30">
                  <c:v>45135</c:v>
                </c:pt>
                <c:pt idx="31">
                  <c:v>45138</c:v>
                </c:pt>
                <c:pt idx="32">
                  <c:v>45140</c:v>
                </c:pt>
                <c:pt idx="33">
                  <c:v>45141</c:v>
                </c:pt>
                <c:pt idx="34">
                  <c:v>45142</c:v>
                </c:pt>
                <c:pt idx="35">
                  <c:v>45143</c:v>
                </c:pt>
                <c:pt idx="36">
                  <c:v>45145</c:v>
                </c:pt>
                <c:pt idx="37">
                  <c:v>45146</c:v>
                </c:pt>
                <c:pt idx="38">
                  <c:v>45147</c:v>
                </c:pt>
                <c:pt idx="39">
                  <c:v>45148</c:v>
                </c:pt>
                <c:pt idx="40">
                  <c:v>45149</c:v>
                </c:pt>
              </c:numCache>
            </c:numRef>
          </c:cat>
          <c:val>
            <c:numRef>
              <c:f>Raj!$G$2:$G$42</c:f>
              <c:numCache>
                <c:formatCode>0</c:formatCode>
                <c:ptCount val="4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7-44A7-B482-91A3009BE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08991"/>
        <c:axId val="1339934591"/>
      </c:lineChart>
      <c:dateAx>
        <c:axId val="14962089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34591"/>
        <c:crosses val="autoZero"/>
        <c:auto val="1"/>
        <c:lblOffset val="100"/>
        <c:baseTimeUnit val="days"/>
      </c:dateAx>
      <c:valAx>
        <c:axId val="133993459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Time Management Correlation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Arya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Arya!$D$2:$D$42</c:f>
              <c:numCache>
                <c:formatCode>0</c:formatCode>
                <c:ptCount val="41"/>
                <c:pt idx="0">
                  <c:v>197</c:v>
                </c:pt>
                <c:pt idx="1">
                  <c:v>153</c:v>
                </c:pt>
                <c:pt idx="2">
                  <c:v>161</c:v>
                </c:pt>
                <c:pt idx="3">
                  <c:v>184</c:v>
                </c:pt>
                <c:pt idx="4">
                  <c:v>141</c:v>
                </c:pt>
                <c:pt idx="5">
                  <c:v>145</c:v>
                </c:pt>
                <c:pt idx="6">
                  <c:v>136</c:v>
                </c:pt>
                <c:pt idx="7">
                  <c:v>125</c:v>
                </c:pt>
                <c:pt idx="8">
                  <c:v>110</c:v>
                </c:pt>
                <c:pt idx="9">
                  <c:v>194</c:v>
                </c:pt>
                <c:pt idx="10">
                  <c:v>170</c:v>
                </c:pt>
                <c:pt idx="11">
                  <c:v>161</c:v>
                </c:pt>
                <c:pt idx="12">
                  <c:v>135</c:v>
                </c:pt>
                <c:pt idx="13">
                  <c:v>162</c:v>
                </c:pt>
                <c:pt idx="14">
                  <c:v>150</c:v>
                </c:pt>
                <c:pt idx="15">
                  <c:v>125</c:v>
                </c:pt>
                <c:pt idx="16">
                  <c:v>138</c:v>
                </c:pt>
                <c:pt idx="17">
                  <c:v>126</c:v>
                </c:pt>
                <c:pt idx="18">
                  <c:v>122</c:v>
                </c:pt>
                <c:pt idx="19">
                  <c:v>123</c:v>
                </c:pt>
                <c:pt idx="20">
                  <c:v>119</c:v>
                </c:pt>
                <c:pt idx="21">
                  <c:v>112</c:v>
                </c:pt>
                <c:pt idx="22">
                  <c:v>138</c:v>
                </c:pt>
                <c:pt idx="23">
                  <c:v>130</c:v>
                </c:pt>
                <c:pt idx="24">
                  <c:v>125</c:v>
                </c:pt>
                <c:pt idx="25">
                  <c:v>125</c:v>
                </c:pt>
                <c:pt idx="26">
                  <c:v>169</c:v>
                </c:pt>
                <c:pt idx="27">
                  <c:v>136</c:v>
                </c:pt>
                <c:pt idx="28">
                  <c:v>120</c:v>
                </c:pt>
                <c:pt idx="29">
                  <c:v>130</c:v>
                </c:pt>
                <c:pt idx="30">
                  <c:v>46</c:v>
                </c:pt>
                <c:pt idx="31">
                  <c:v>128</c:v>
                </c:pt>
                <c:pt idx="32">
                  <c:v>120</c:v>
                </c:pt>
                <c:pt idx="33">
                  <c:v>133</c:v>
                </c:pt>
                <c:pt idx="34">
                  <c:v>135</c:v>
                </c:pt>
                <c:pt idx="35">
                  <c:v>125</c:v>
                </c:pt>
                <c:pt idx="36">
                  <c:v>121</c:v>
                </c:pt>
                <c:pt idx="37">
                  <c:v>102</c:v>
                </c:pt>
                <c:pt idx="38">
                  <c:v>115</c:v>
                </c:pt>
                <c:pt idx="39">
                  <c:v>156</c:v>
                </c:pt>
                <c:pt idx="40">
                  <c:v>126</c:v>
                </c:pt>
              </c:numCache>
            </c:numRef>
          </c:xVal>
          <c:yVal>
            <c:numRef>
              <c:f>Arya!$C$2:$C$42</c:f>
              <c:numCache>
                <c:formatCode>0</c:formatCode>
                <c:ptCount val="4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11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11</c:v>
                </c:pt>
                <c:pt idx="25">
                  <c:v>12</c:v>
                </c:pt>
                <c:pt idx="26">
                  <c:v>15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5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12</c:v>
                </c:pt>
                <c:pt idx="39">
                  <c:v>15</c:v>
                </c:pt>
                <c:pt idx="4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8-4EFB-8D25-F8141876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91055"/>
        <c:axId val="1371788655"/>
      </c:scatterChart>
      <c:valAx>
        <c:axId val="137179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88655"/>
        <c:crosses val="autoZero"/>
        <c:crossBetween val="midCat"/>
      </c:valAx>
      <c:valAx>
        <c:axId val="13717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9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Arya's Incomplete Leads Trend Over Time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30257777138991E-2"/>
          <c:y val="0.10700762593007615"/>
          <c:w val="0.95481501727759666"/>
          <c:h val="0.86038617226297542"/>
        </c:manualLayout>
      </c:layout>
      <c:lineChart>
        <c:grouping val="standard"/>
        <c:varyColors val="0"/>
        <c:ser>
          <c:idx val="0"/>
          <c:order val="0"/>
          <c:tx>
            <c:strRef>
              <c:f>Arya!$G$1</c:f>
              <c:strCache>
                <c:ptCount val="1"/>
                <c:pt idx="0">
                  <c:v>No. of Incomplete Leads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280262843942062E-3"/>
                  <c:y val="-7.6372033728396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Arya!$B$2:$B$42</c:f>
              <c:numCache>
                <c:formatCode>m/d/yyyy</c:formatCode>
                <c:ptCount val="41"/>
                <c:pt idx="0">
                  <c:v>45089</c:v>
                </c:pt>
                <c:pt idx="1">
                  <c:v>45090</c:v>
                </c:pt>
                <c:pt idx="2">
                  <c:v>45091</c:v>
                </c:pt>
                <c:pt idx="3">
                  <c:v>45092</c:v>
                </c:pt>
                <c:pt idx="4">
                  <c:v>45093</c:v>
                </c:pt>
                <c:pt idx="5">
                  <c:v>45096</c:v>
                </c:pt>
                <c:pt idx="6">
                  <c:v>45097</c:v>
                </c:pt>
                <c:pt idx="7">
                  <c:v>45098</c:v>
                </c:pt>
                <c:pt idx="8">
                  <c:v>45100</c:v>
                </c:pt>
                <c:pt idx="9">
                  <c:v>45103</c:v>
                </c:pt>
                <c:pt idx="10">
                  <c:v>45104</c:v>
                </c:pt>
                <c:pt idx="11">
                  <c:v>45105</c:v>
                </c:pt>
                <c:pt idx="12">
                  <c:v>45107</c:v>
                </c:pt>
                <c:pt idx="13">
                  <c:v>45110</c:v>
                </c:pt>
                <c:pt idx="14">
                  <c:v>45111</c:v>
                </c:pt>
                <c:pt idx="15">
                  <c:v>45112</c:v>
                </c:pt>
                <c:pt idx="16">
                  <c:v>45113</c:v>
                </c:pt>
                <c:pt idx="17">
                  <c:v>45114</c:v>
                </c:pt>
                <c:pt idx="18">
                  <c:v>45117</c:v>
                </c:pt>
                <c:pt idx="19">
                  <c:v>45118</c:v>
                </c:pt>
                <c:pt idx="20">
                  <c:v>45119</c:v>
                </c:pt>
                <c:pt idx="21">
                  <c:v>45120</c:v>
                </c:pt>
                <c:pt idx="22">
                  <c:v>45124</c:v>
                </c:pt>
                <c:pt idx="23">
                  <c:v>45125</c:v>
                </c:pt>
                <c:pt idx="24">
                  <c:v>45126</c:v>
                </c:pt>
                <c:pt idx="25">
                  <c:v>45127</c:v>
                </c:pt>
                <c:pt idx="26">
                  <c:v>45128</c:v>
                </c:pt>
                <c:pt idx="27">
                  <c:v>45131</c:v>
                </c:pt>
                <c:pt idx="28">
                  <c:v>45132</c:v>
                </c:pt>
                <c:pt idx="29">
                  <c:v>45133</c:v>
                </c:pt>
                <c:pt idx="30">
                  <c:v>45135</c:v>
                </c:pt>
                <c:pt idx="31">
                  <c:v>45138</c:v>
                </c:pt>
                <c:pt idx="32">
                  <c:v>45139</c:v>
                </c:pt>
                <c:pt idx="33">
                  <c:v>45140</c:v>
                </c:pt>
                <c:pt idx="34">
                  <c:v>45141</c:v>
                </c:pt>
                <c:pt idx="35">
                  <c:v>45142</c:v>
                </c:pt>
                <c:pt idx="36">
                  <c:v>45145</c:v>
                </c:pt>
                <c:pt idx="37">
                  <c:v>45146</c:v>
                </c:pt>
                <c:pt idx="38">
                  <c:v>45147</c:v>
                </c:pt>
                <c:pt idx="39">
                  <c:v>45148</c:v>
                </c:pt>
                <c:pt idx="40">
                  <c:v>45149</c:v>
                </c:pt>
              </c:numCache>
            </c:numRef>
          </c:cat>
          <c:val>
            <c:numRef>
              <c:f>Arya!$G$2:$G$42</c:f>
              <c:numCache>
                <c:formatCode>#,##0</c:formatCode>
                <c:ptCount val="41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9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E-4149-ABBA-534EFF7F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197775"/>
        <c:axId val="1477198255"/>
      </c:lineChart>
      <c:dateAx>
        <c:axId val="1477197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98255"/>
        <c:crosses val="autoZero"/>
        <c:auto val="1"/>
        <c:lblOffset val="100"/>
        <c:baseTimeUnit val="days"/>
      </c:dateAx>
      <c:valAx>
        <c:axId val="147719825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9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Time Management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Ali!$D$2:$D$42</c:f>
              <c:numCache>
                <c:formatCode>#,##0</c:formatCode>
                <c:ptCount val="41"/>
                <c:pt idx="0">
                  <c:v>135</c:v>
                </c:pt>
                <c:pt idx="1">
                  <c:v>210</c:v>
                </c:pt>
                <c:pt idx="2" formatCode="General">
                  <c:v>300</c:v>
                </c:pt>
                <c:pt idx="3">
                  <c:v>360</c:v>
                </c:pt>
                <c:pt idx="4">
                  <c:v>300</c:v>
                </c:pt>
                <c:pt idx="5">
                  <c:v>360</c:v>
                </c:pt>
                <c:pt idx="6">
                  <c:v>360</c:v>
                </c:pt>
                <c:pt idx="7">
                  <c:v>280</c:v>
                </c:pt>
                <c:pt idx="8" formatCode="General">
                  <c:v>240</c:v>
                </c:pt>
                <c:pt idx="9">
                  <c:v>260</c:v>
                </c:pt>
                <c:pt idx="10" formatCode="General">
                  <c:v>260</c:v>
                </c:pt>
                <c:pt idx="11" formatCode="General">
                  <c:v>240</c:v>
                </c:pt>
                <c:pt idx="12">
                  <c:v>240</c:v>
                </c:pt>
                <c:pt idx="13">
                  <c:v>200</c:v>
                </c:pt>
                <c:pt idx="14">
                  <c:v>240</c:v>
                </c:pt>
                <c:pt idx="15">
                  <c:v>240</c:v>
                </c:pt>
                <c:pt idx="16">
                  <c:v>200</c:v>
                </c:pt>
                <c:pt idx="17">
                  <c:v>120</c:v>
                </c:pt>
                <c:pt idx="18">
                  <c:v>240</c:v>
                </c:pt>
                <c:pt idx="19">
                  <c:v>260</c:v>
                </c:pt>
                <c:pt idx="20">
                  <c:v>240</c:v>
                </c:pt>
                <c:pt idx="21">
                  <c:v>150</c:v>
                </c:pt>
                <c:pt idx="22">
                  <c:v>160</c:v>
                </c:pt>
                <c:pt idx="23">
                  <c:v>160</c:v>
                </c:pt>
                <c:pt idx="24">
                  <c:v>170</c:v>
                </c:pt>
                <c:pt idx="25">
                  <c:v>190</c:v>
                </c:pt>
                <c:pt idx="26">
                  <c:v>150</c:v>
                </c:pt>
                <c:pt idx="27">
                  <c:v>160</c:v>
                </c:pt>
                <c:pt idx="28">
                  <c:v>180</c:v>
                </c:pt>
                <c:pt idx="29">
                  <c:v>180</c:v>
                </c:pt>
                <c:pt idx="30">
                  <c:v>360</c:v>
                </c:pt>
                <c:pt idx="31">
                  <c:v>160</c:v>
                </c:pt>
                <c:pt idx="32">
                  <c:v>210</c:v>
                </c:pt>
                <c:pt idx="33">
                  <c:v>210</c:v>
                </c:pt>
                <c:pt idx="34">
                  <c:v>120</c:v>
                </c:pt>
                <c:pt idx="35">
                  <c:v>130</c:v>
                </c:pt>
                <c:pt idx="36">
                  <c:v>240</c:v>
                </c:pt>
                <c:pt idx="37">
                  <c:v>300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</c:numCache>
            </c:numRef>
          </c:xVal>
          <c:yVal>
            <c:numRef>
              <c:f>Ali!$C$2:$C$42</c:f>
              <c:numCache>
                <c:formatCode>#,##0</c:formatCode>
                <c:ptCount val="41"/>
                <c:pt idx="0">
                  <c:v>5</c:v>
                </c:pt>
                <c:pt idx="1">
                  <c:v>9</c:v>
                </c:pt>
                <c:pt idx="2" formatCode="General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 formatCode="General">
                  <c:v>10</c:v>
                </c:pt>
                <c:pt idx="9">
                  <c:v>14</c:v>
                </c:pt>
                <c:pt idx="10" formatCode="General">
                  <c:v>15</c:v>
                </c:pt>
                <c:pt idx="11" formatCode="General">
                  <c:v>15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15</c:v>
                </c:pt>
                <c:pt idx="19">
                  <c:v>15</c:v>
                </c:pt>
                <c:pt idx="20">
                  <c:v>12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20</c:v>
                </c:pt>
                <c:pt idx="31">
                  <c:v>10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10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7-45CB-98FC-293FEB129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73807"/>
        <c:axId val="361770927"/>
      </c:scatterChart>
      <c:valAx>
        <c:axId val="36177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70927"/>
        <c:crosses val="autoZero"/>
        <c:crossBetween val="midCat"/>
      </c:valAx>
      <c:valAx>
        <c:axId val="3617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7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Ali's Incomplete Leads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Ali!$G$1</c:f>
              <c:strCache>
                <c:ptCount val="1"/>
                <c:pt idx="0">
                  <c:v>No. of Incomplete Leads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493177051315093E-3"/>
                  <c:y val="-0.1030591405177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Ali!$B$2:$B$42</c:f>
              <c:numCache>
                <c:formatCode>m/d/yyyy</c:formatCode>
                <c:ptCount val="41"/>
                <c:pt idx="0">
                  <c:v>45089</c:v>
                </c:pt>
                <c:pt idx="1">
                  <c:v>45090</c:v>
                </c:pt>
                <c:pt idx="2">
                  <c:v>45091</c:v>
                </c:pt>
                <c:pt idx="3">
                  <c:v>45092</c:v>
                </c:pt>
                <c:pt idx="4">
                  <c:v>45093</c:v>
                </c:pt>
                <c:pt idx="5">
                  <c:v>45096</c:v>
                </c:pt>
                <c:pt idx="6">
                  <c:v>45097</c:v>
                </c:pt>
                <c:pt idx="7">
                  <c:v>45098</c:v>
                </c:pt>
                <c:pt idx="8">
                  <c:v>45100</c:v>
                </c:pt>
                <c:pt idx="9">
                  <c:v>45103</c:v>
                </c:pt>
                <c:pt idx="10">
                  <c:v>45104</c:v>
                </c:pt>
                <c:pt idx="11">
                  <c:v>45105</c:v>
                </c:pt>
                <c:pt idx="12">
                  <c:v>45107</c:v>
                </c:pt>
                <c:pt idx="13">
                  <c:v>45110</c:v>
                </c:pt>
                <c:pt idx="14">
                  <c:v>45111</c:v>
                </c:pt>
                <c:pt idx="15">
                  <c:v>45112</c:v>
                </c:pt>
                <c:pt idx="16">
                  <c:v>45113</c:v>
                </c:pt>
                <c:pt idx="17">
                  <c:v>45114</c:v>
                </c:pt>
                <c:pt idx="18">
                  <c:v>45117</c:v>
                </c:pt>
                <c:pt idx="19">
                  <c:v>45118</c:v>
                </c:pt>
                <c:pt idx="20">
                  <c:v>45119</c:v>
                </c:pt>
                <c:pt idx="21">
                  <c:v>45120</c:v>
                </c:pt>
                <c:pt idx="22">
                  <c:v>45124</c:v>
                </c:pt>
                <c:pt idx="23">
                  <c:v>45125</c:v>
                </c:pt>
                <c:pt idx="24">
                  <c:v>45126</c:v>
                </c:pt>
                <c:pt idx="25">
                  <c:v>45127</c:v>
                </c:pt>
                <c:pt idx="26">
                  <c:v>45128</c:v>
                </c:pt>
                <c:pt idx="27">
                  <c:v>45131</c:v>
                </c:pt>
                <c:pt idx="28">
                  <c:v>45132</c:v>
                </c:pt>
                <c:pt idx="29">
                  <c:v>45133</c:v>
                </c:pt>
                <c:pt idx="30">
                  <c:v>45135</c:v>
                </c:pt>
                <c:pt idx="31">
                  <c:v>45138</c:v>
                </c:pt>
                <c:pt idx="32">
                  <c:v>45139</c:v>
                </c:pt>
                <c:pt idx="33">
                  <c:v>45140</c:v>
                </c:pt>
                <c:pt idx="34">
                  <c:v>45141</c:v>
                </c:pt>
                <c:pt idx="35">
                  <c:v>45142</c:v>
                </c:pt>
                <c:pt idx="36">
                  <c:v>45145</c:v>
                </c:pt>
                <c:pt idx="37">
                  <c:v>45146</c:v>
                </c:pt>
                <c:pt idx="38">
                  <c:v>45147</c:v>
                </c:pt>
                <c:pt idx="39">
                  <c:v>45148</c:v>
                </c:pt>
                <c:pt idx="40">
                  <c:v>45149</c:v>
                </c:pt>
              </c:numCache>
            </c:numRef>
          </c:cat>
          <c:val>
            <c:numRef>
              <c:f>Ali!$G$2:$G$42</c:f>
              <c:numCache>
                <c:formatCode>#,##0</c:formatCode>
                <c:ptCount val="41"/>
                <c:pt idx="0">
                  <c:v>0</c:v>
                </c:pt>
                <c:pt idx="1">
                  <c:v>3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E-40D4-92AC-C233E456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783727"/>
        <c:axId val="1502784687"/>
      </c:lineChart>
      <c:dateAx>
        <c:axId val="150278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84687"/>
        <c:crosses val="autoZero"/>
        <c:auto val="1"/>
        <c:lblOffset val="100"/>
        <c:baseTimeUnit val="days"/>
      </c:dateAx>
      <c:valAx>
        <c:axId val="150278468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8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306552</xdr:colOff>
      <xdr:row>44</xdr:row>
      <xdr:rowOff>186121</xdr:rowOff>
    </xdr:from>
    <xdr:to>
      <xdr:col>4</xdr:col>
      <xdr:colOff>1226206</xdr:colOff>
      <xdr:row>64</xdr:row>
      <xdr:rowOff>43792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820CAB-CE6B-4110-19F0-6082DEB7B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1587498</xdr:colOff>
      <xdr:row>44</xdr:row>
      <xdr:rowOff>188530</xdr:rowOff>
    </xdr:from>
    <xdr:to>
      <xdr:col>10</xdr:col>
      <xdr:colOff>275421</xdr:colOff>
      <xdr:row>64</xdr:row>
      <xdr:rowOff>87586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142CD9-9F0A-7A47-0A40-655D05825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165100</xdr:rowOff>
    </xdr:from>
    <xdr:to>
      <xdr:col>5</xdr:col>
      <xdr:colOff>28223</xdr:colOff>
      <xdr:row>66</xdr:row>
      <xdr:rowOff>183444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E24F8-4406-B26A-1372-4B38AD10C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486834</xdr:colOff>
      <xdr:row>44</xdr:row>
      <xdr:rowOff>4232</xdr:rowOff>
    </xdr:from>
    <xdr:to>
      <xdr:col>14</xdr:col>
      <xdr:colOff>664308</xdr:colOff>
      <xdr:row>65</xdr:row>
      <xdr:rowOff>185616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2DB83-C7A6-4B51-BDA1-749B408E9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405319</xdr:colOff>
      <xdr:row>43</xdr:row>
      <xdr:rowOff>190500</xdr:rowOff>
    </xdr:from>
    <xdr:to>
      <xdr:col>4</xdr:col>
      <xdr:colOff>1323975</xdr:colOff>
      <xdr:row>62</xdr:row>
      <xdr:rowOff>40532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712F3-660A-3279-276E-4A71B59B7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1426791</xdr:colOff>
      <xdr:row>45</xdr:row>
      <xdr:rowOff>148346</xdr:rowOff>
    </xdr:from>
    <xdr:to>
      <xdr:col>13</xdr:col>
      <xdr:colOff>823148</xdr:colOff>
      <xdr:row>63</xdr:row>
      <xdr:rowOff>86234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88527-ADFA-FE91-5D15-A322624D4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EBFDC-6455-4169-8F2C-977BFC063050}" name="Table1" displayName="Table1" ref="A1:D14" totalsRowShown="0" headerRowDxfId="18" dataDxfId="17">
  <autoFilter ref="A1:D14" xr:uid="{E7DEBFDC-6455-4169-8F2C-977BFC063050}">
    <filterColumn colId="0" hiddenButton="1"/>
    <filterColumn colId="1" hiddenButton="1"/>
    <filterColumn colId="2" hiddenButton="1"/>
    <filterColumn colId="3" hiddenButton="1"/>
  </autoFilter>
  <tableColumns count="4">
    <tableColumn id="1" xr3:uid="{DC0A3C1A-B60C-485E-9739-455CAEC2566B}" name="Metric"/>
    <tableColumn id="2" xr3:uid="{220DDA42-A440-4117-86AB-BE6CE40CC3AF}" name="Raj" dataDxfId="16"/>
    <tableColumn id="3" xr3:uid="{D2339D3F-2873-41CE-8D27-CA873C45B88D}" name="Arya" dataDxfId="15"/>
    <tableColumn id="4" xr3:uid="{6450B817-7AC9-4008-B889-DD4B94384E91}" name="Ali" dataDxfId="1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13E81C-3655-4968-B50C-9D4D1CD45C2B}" name="Table2" displayName="Table2" ref="A17:D20" totalsRowShown="0" headerRowDxfId="13">
  <autoFilter ref="A17:D20" xr:uid="{0613E81C-3655-4968-B50C-9D4D1CD45C2B}">
    <filterColumn colId="0" hiddenButton="1"/>
    <filterColumn colId="1" hiddenButton="1"/>
    <filterColumn colId="2" hiddenButton="1"/>
    <filterColumn colId="3" hiddenButton="1"/>
  </autoFilter>
  <tableColumns count="4">
    <tableColumn id="1" xr3:uid="{3A760EF1-0076-42F1-A74D-ACDCE511EBC9}" name="Associate" dataDxfId="12"/>
    <tableColumn id="2" xr3:uid="{3F66093C-4FBB-499F-B2AB-389ECB5CB5D9}" name="Avg Leads (Weekdays)" dataDxfId="11"/>
    <tableColumn id="3" xr3:uid="{C3CE609A-36F8-45AE-A344-9C0497483D83}" name="Avg Leads (Weekends)" dataDxfId="10"/>
    <tableColumn id="4" xr3:uid="{3C5CD43D-C6B9-48BD-B9F3-84263DC6B245}" name="% Difference" dataDxfId="9">
      <calculatedColumnFormula>(B18-C18)/C18</calculatedColumnFormula>
    </tableColumn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A20F12-CDD1-4BA7-8B96-AA77E2E213BE}" name="Table4" displayName="Table4" ref="A23:D26" totalsRowShown="0" headerRowDxfId="8" dataDxfId="7">
  <autoFilter ref="A23:D26" xr:uid="{27A20F12-CDD1-4BA7-8B96-AA77E2E213BE}">
    <filterColumn colId="0" hiddenButton="1"/>
    <filterColumn colId="1" hiddenButton="1"/>
    <filterColumn colId="2" hiddenButton="1"/>
    <filterColumn colId="3" hiddenButton="1"/>
  </autoFilter>
  <tableColumns count="4">
    <tableColumn id="1" xr3:uid="{020B56FD-C1E8-446F-82AA-CBF8629F8FB4}" name="Associate" dataDxfId="6"/>
    <tableColumn id="2" xr3:uid="{BD7B8FCB-0A4E-4D24-8BCC-5DDDD522C60D}" name="Avg Leads (Attended)" dataDxfId="5"/>
    <tableColumn id="3" xr3:uid="{AF73116C-C5E6-45CE-84D8-40F520985E34}" name="Avg Leads (Missed)" dataDxfId="4"/>
    <tableColumn id="4" xr3:uid="{9A4CC167-652A-4AA9-9022-A0E57E578941}" name="% Difference" dataDxfId="3">
      <calculatedColumnFormula>IF(OR(B24=0, C24=0), 0, (B24 - C24) / C24)</calculatedColumnFormula>
    </tableColumn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46BA9B-C30F-4FD8-9364-1E5722E5C350}" name="Table5" displayName="Table5" ref="A29:B32" totalsRowShown="0" headerRowDxfId="2">
  <autoFilter ref="A29:B32" xr:uid="{9146BA9B-C30F-4FD8-9364-1E5722E5C350}">
    <filterColumn colId="0" hiddenButton="1"/>
    <filterColumn colId="1" hiddenButton="1"/>
  </autoFilter>
  <tableColumns count="2">
    <tableColumn id="1" xr3:uid="{A8851A8D-96F3-4A62-B240-23C529267C3B}" name="Associate" dataDxfId="1"/>
    <tableColumn id="2" xr3:uid="{20984A23-F6F9-44AE-98B7-408ED5A75EEE}" name="Avg Time on Top 10% Days (mins)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0"/>
  <sheetViews>
    <sheetView tabSelected="1" zoomScale="83" zoomScaleNormal="102" workbookViewId="0">
      <selection activeCell="J45" sqref="J45"/>
    </sheetView>
  </sheetViews>
  <sheetFormatPr defaultColWidth="12.6328125" defaultRowHeight="15.75" customHeight="1"/>
  <cols>
    <col min="3" max="7" width="27" customWidth="1"/>
    <col min="9" max="10" width="12.632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40</v>
      </c>
      <c r="J1" s="1" t="s">
        <v>41</v>
      </c>
      <c r="K1" s="1" t="s">
        <v>42</v>
      </c>
      <c r="L1" s="1" t="s">
        <v>44</v>
      </c>
      <c r="O1" s="1" t="s">
        <v>45</v>
      </c>
    </row>
    <row r="2" spans="1:15" ht="15.75" customHeight="1">
      <c r="A2" s="5" t="s">
        <v>7</v>
      </c>
      <c r="B2" s="3">
        <v>45089</v>
      </c>
      <c r="C2" s="7">
        <v>7</v>
      </c>
      <c r="D2" s="7">
        <v>240</v>
      </c>
      <c r="E2" s="7">
        <v>34</v>
      </c>
      <c r="F2" s="5" t="s">
        <v>8</v>
      </c>
      <c r="G2" s="7">
        <v>0</v>
      </c>
      <c r="H2" s="20" t="str">
        <f>IF(OR(TEXT(A2,"ddd")="Sat", TEXT(A2,"ddd")="Sun"), "Weekend", "Weekday")</f>
        <v>Weekday</v>
      </c>
      <c r="I2" t="str">
        <f>IF(C2&gt;=_xlfn.PERCENTILE.INC(C$2:C$42, 0.9), "Top 10%", "")</f>
        <v/>
      </c>
      <c r="J2" s="19">
        <f t="shared" ref="J2:J42" si="0">$O$2*D2 + $O$5</f>
        <v>10.33312550882653</v>
      </c>
      <c r="K2" s="19">
        <f t="shared" ref="K2:K42" si="1">ABS(C2 - J2)</f>
        <v>3.3331255088265301</v>
      </c>
      <c r="L2" s="19">
        <f>K2^2</f>
        <v>11.109725657590115</v>
      </c>
      <c r="O2">
        <f>INDEX(LINEST(C2:C42, D2:D42, TRUE, FALSE), 1)</f>
        <v>3.1331347836392305E-2</v>
      </c>
    </row>
    <row r="3" spans="1:15" ht="15.75" customHeight="1">
      <c r="A3" s="5" t="s">
        <v>9</v>
      </c>
      <c r="B3" s="3">
        <v>45090</v>
      </c>
      <c r="C3" s="7">
        <v>10</v>
      </c>
      <c r="D3" s="7">
        <v>360</v>
      </c>
      <c r="E3" s="7">
        <v>36</v>
      </c>
      <c r="F3" s="5" t="s">
        <v>8</v>
      </c>
      <c r="G3" s="7">
        <v>3</v>
      </c>
      <c r="H3" s="20" t="str">
        <f t="shared" ref="H3:H42" si="2">IF(OR(TEXT(A3,"ddd")="Sat", TEXT(A3,"ddd")="Sun"), "Weekend", "Weekday")</f>
        <v>Weekday</v>
      </c>
      <c r="I3" t="str">
        <f t="shared" ref="I3:I42" si="3">IF(C3&gt;=_xlfn.PERCENTILE.INC(C$2:C$42, 0.9), "Top 10%", "")</f>
        <v/>
      </c>
      <c r="J3" s="19">
        <f t="shared" si="0"/>
        <v>14.092887249193605</v>
      </c>
      <c r="K3" s="19">
        <f t="shared" si="1"/>
        <v>4.0928872491936055</v>
      </c>
      <c r="L3" s="19">
        <f t="shared" ref="L3:L42" si="4">K3^2</f>
        <v>16.7517260346116</v>
      </c>
    </row>
    <row r="4" spans="1:15" ht="15.75" customHeight="1">
      <c r="A4" s="5" t="s">
        <v>10</v>
      </c>
      <c r="B4" s="3">
        <v>45091</v>
      </c>
      <c r="C4" s="7">
        <v>10</v>
      </c>
      <c r="D4" s="7">
        <v>270</v>
      </c>
      <c r="E4" s="7">
        <v>27</v>
      </c>
      <c r="F4" s="5" t="s">
        <v>8</v>
      </c>
      <c r="G4" s="7">
        <v>0</v>
      </c>
      <c r="H4" s="20" t="str">
        <f t="shared" si="2"/>
        <v>Weekday</v>
      </c>
      <c r="I4" t="str">
        <f t="shared" si="3"/>
        <v/>
      </c>
      <c r="J4" s="19">
        <f t="shared" si="0"/>
        <v>11.273065943918299</v>
      </c>
      <c r="K4" s="19">
        <f t="shared" si="1"/>
        <v>1.273065943918299</v>
      </c>
      <c r="L4" s="19">
        <f t="shared" si="4"/>
        <v>1.6206968975645895</v>
      </c>
      <c r="O4" s="1" t="s">
        <v>46</v>
      </c>
    </row>
    <row r="5" spans="1:15" ht="15.75" customHeight="1">
      <c r="A5" s="5" t="s">
        <v>11</v>
      </c>
      <c r="B5" s="3">
        <v>45092</v>
      </c>
      <c r="C5" s="7">
        <v>10</v>
      </c>
      <c r="D5" s="7">
        <v>260</v>
      </c>
      <c r="E5" s="7">
        <v>26</v>
      </c>
      <c r="F5" s="5" t="s">
        <v>8</v>
      </c>
      <c r="G5" s="7">
        <v>0</v>
      </c>
      <c r="H5" s="20" t="str">
        <f t="shared" si="2"/>
        <v>Weekday</v>
      </c>
      <c r="I5" t="str">
        <f t="shared" si="3"/>
        <v/>
      </c>
      <c r="J5" s="19">
        <f t="shared" si="0"/>
        <v>10.959752465554375</v>
      </c>
      <c r="K5" s="19">
        <f t="shared" si="1"/>
        <v>0.95975246555437543</v>
      </c>
      <c r="L5" s="19">
        <f t="shared" si="4"/>
        <v>0.92112479513770262</v>
      </c>
      <c r="O5">
        <f>INDEX(LINEST(C2:C42, D2:D42, TRUE, FALSE), 2)</f>
        <v>2.8136020280923759</v>
      </c>
    </row>
    <row r="6" spans="1:15" ht="15.75" customHeight="1">
      <c r="A6" s="5" t="s">
        <v>12</v>
      </c>
      <c r="B6" s="3">
        <v>45093</v>
      </c>
      <c r="C6" s="7">
        <v>10</v>
      </c>
      <c r="D6" s="7">
        <v>240</v>
      </c>
      <c r="E6" s="7">
        <v>24</v>
      </c>
      <c r="F6" s="5" t="s">
        <v>8</v>
      </c>
      <c r="G6" s="7">
        <v>0</v>
      </c>
      <c r="H6" s="20" t="str">
        <f t="shared" si="2"/>
        <v>Weekday</v>
      </c>
      <c r="I6" t="str">
        <f t="shared" si="3"/>
        <v/>
      </c>
      <c r="J6" s="19">
        <f t="shared" si="0"/>
        <v>10.33312550882653</v>
      </c>
      <c r="K6" s="19">
        <f t="shared" si="1"/>
        <v>0.33312550882653014</v>
      </c>
      <c r="L6" s="19">
        <f t="shared" si="4"/>
        <v>0.11097260463093461</v>
      </c>
    </row>
    <row r="7" spans="1:15" ht="15.75" customHeight="1">
      <c r="A7" s="5" t="s">
        <v>7</v>
      </c>
      <c r="B7" s="3">
        <v>45096</v>
      </c>
      <c r="C7" s="7">
        <v>10</v>
      </c>
      <c r="D7" s="7">
        <v>360</v>
      </c>
      <c r="E7" s="7">
        <v>36</v>
      </c>
      <c r="F7" s="5" t="s">
        <v>8</v>
      </c>
      <c r="G7" s="7">
        <v>0</v>
      </c>
      <c r="H7" s="20" t="str">
        <f t="shared" si="2"/>
        <v>Weekday</v>
      </c>
      <c r="I7" t="str">
        <f t="shared" si="3"/>
        <v/>
      </c>
      <c r="J7" s="19">
        <f t="shared" si="0"/>
        <v>14.092887249193605</v>
      </c>
      <c r="K7" s="19">
        <f t="shared" si="1"/>
        <v>4.0928872491936055</v>
      </c>
      <c r="L7" s="19">
        <f t="shared" si="4"/>
        <v>16.7517260346116</v>
      </c>
    </row>
    <row r="8" spans="1:15" ht="15.75" customHeight="1">
      <c r="A8" s="5" t="s">
        <v>9</v>
      </c>
      <c r="B8" s="3">
        <v>45097</v>
      </c>
      <c r="C8" s="7">
        <v>10</v>
      </c>
      <c r="D8" s="7">
        <v>260</v>
      </c>
      <c r="E8" s="7">
        <v>26</v>
      </c>
      <c r="F8" s="5" t="s">
        <v>8</v>
      </c>
      <c r="G8" s="7">
        <v>0</v>
      </c>
      <c r="H8" s="20" t="str">
        <f t="shared" si="2"/>
        <v>Weekday</v>
      </c>
      <c r="I8" t="str">
        <f t="shared" si="3"/>
        <v/>
      </c>
      <c r="J8" s="19">
        <f t="shared" si="0"/>
        <v>10.959752465554375</v>
      </c>
      <c r="K8" s="19">
        <f t="shared" si="1"/>
        <v>0.95975246555437543</v>
      </c>
      <c r="L8" s="19">
        <f t="shared" si="4"/>
        <v>0.92112479513770262</v>
      </c>
    </row>
    <row r="9" spans="1:15" ht="15.75" customHeight="1">
      <c r="A9" s="5" t="s">
        <v>10</v>
      </c>
      <c r="B9" s="3">
        <v>45098</v>
      </c>
      <c r="C9" s="7">
        <v>8</v>
      </c>
      <c r="D9" s="7">
        <v>240</v>
      </c>
      <c r="E9" s="7">
        <v>30</v>
      </c>
      <c r="F9" s="5" t="s">
        <v>8</v>
      </c>
      <c r="G9" s="7">
        <v>2</v>
      </c>
      <c r="H9" s="20" t="str">
        <f t="shared" si="2"/>
        <v>Weekday</v>
      </c>
      <c r="I9" t="str">
        <f t="shared" si="3"/>
        <v/>
      </c>
      <c r="J9" s="19">
        <f t="shared" si="0"/>
        <v>10.33312550882653</v>
      </c>
      <c r="K9" s="19">
        <f t="shared" si="1"/>
        <v>2.3331255088265301</v>
      </c>
      <c r="L9" s="19">
        <f t="shared" si="4"/>
        <v>5.4434746399370555</v>
      </c>
    </row>
    <row r="10" spans="1:15" ht="15.75" customHeight="1">
      <c r="A10" s="5" t="s">
        <v>12</v>
      </c>
      <c r="B10" s="3">
        <v>45100</v>
      </c>
      <c r="C10" s="7">
        <v>9</v>
      </c>
      <c r="D10" s="7">
        <v>230</v>
      </c>
      <c r="E10" s="7">
        <v>26</v>
      </c>
      <c r="F10" s="5" t="s">
        <v>8</v>
      </c>
      <c r="G10" s="7">
        <v>1</v>
      </c>
      <c r="H10" s="20" t="str">
        <f t="shared" si="2"/>
        <v>Weekday</v>
      </c>
      <c r="I10" t="str">
        <f t="shared" si="3"/>
        <v/>
      </c>
      <c r="J10" s="19">
        <f t="shared" si="0"/>
        <v>10.019812030462607</v>
      </c>
      <c r="K10" s="19">
        <f t="shared" si="1"/>
        <v>1.0198120304626066</v>
      </c>
      <c r="L10" s="19">
        <f t="shared" si="4"/>
        <v>1.0400165774762644</v>
      </c>
    </row>
    <row r="11" spans="1:15" ht="15.75" customHeight="1">
      <c r="A11" s="5" t="s">
        <v>7</v>
      </c>
      <c r="B11" s="3">
        <v>45103</v>
      </c>
      <c r="C11" s="7">
        <v>14</v>
      </c>
      <c r="D11" s="7">
        <v>280</v>
      </c>
      <c r="E11" s="7">
        <v>20</v>
      </c>
      <c r="F11" s="5" t="s">
        <v>8</v>
      </c>
      <c r="G11" s="7">
        <v>1</v>
      </c>
      <c r="H11" s="20" t="str">
        <f t="shared" si="2"/>
        <v>Weekday</v>
      </c>
      <c r="I11" t="str">
        <f t="shared" si="3"/>
        <v>Top 10%</v>
      </c>
      <c r="J11" s="19">
        <f t="shared" si="0"/>
        <v>11.586379422282221</v>
      </c>
      <c r="K11" s="19">
        <f t="shared" si="1"/>
        <v>2.4136205777177793</v>
      </c>
      <c r="L11" s="19">
        <f t="shared" si="4"/>
        <v>5.8255642931827065</v>
      </c>
    </row>
    <row r="12" spans="1:15" ht="15.75" customHeight="1">
      <c r="A12" s="5" t="s">
        <v>9</v>
      </c>
      <c r="B12" s="3">
        <v>45104</v>
      </c>
      <c r="C12" s="7">
        <v>7</v>
      </c>
      <c r="D12" s="7">
        <v>260</v>
      </c>
      <c r="E12" s="7">
        <v>37</v>
      </c>
      <c r="F12" s="5" t="s">
        <v>8</v>
      </c>
      <c r="G12" s="7">
        <v>6</v>
      </c>
      <c r="H12" s="20" t="str">
        <f t="shared" si="2"/>
        <v>Weekday</v>
      </c>
      <c r="I12" t="str">
        <f t="shared" si="3"/>
        <v/>
      </c>
      <c r="J12" s="19">
        <f t="shared" si="0"/>
        <v>10.959752465554375</v>
      </c>
      <c r="K12" s="19">
        <f t="shared" si="1"/>
        <v>3.9597524655543754</v>
      </c>
      <c r="L12" s="19">
        <f t="shared" si="4"/>
        <v>15.679639588463955</v>
      </c>
    </row>
    <row r="13" spans="1:15" ht="15.75" customHeight="1">
      <c r="A13" s="5" t="s">
        <v>10</v>
      </c>
      <c r="B13" s="3">
        <v>45105</v>
      </c>
      <c r="C13" s="7">
        <v>19</v>
      </c>
      <c r="D13" s="7">
        <v>360</v>
      </c>
      <c r="E13" s="7">
        <v>19</v>
      </c>
      <c r="F13" s="5" t="s">
        <v>8</v>
      </c>
      <c r="G13" s="7">
        <v>0</v>
      </c>
      <c r="H13" s="20" t="str">
        <f t="shared" si="2"/>
        <v>Weekday</v>
      </c>
      <c r="I13" t="str">
        <f t="shared" si="3"/>
        <v>Top 10%</v>
      </c>
      <c r="J13" s="19">
        <f t="shared" si="0"/>
        <v>14.092887249193605</v>
      </c>
      <c r="K13" s="19">
        <f t="shared" si="1"/>
        <v>4.9071127508063945</v>
      </c>
      <c r="L13" s="19">
        <f t="shared" si="4"/>
        <v>24.079755549126702</v>
      </c>
    </row>
    <row r="14" spans="1:15" ht="12.5">
      <c r="A14" s="5" t="s">
        <v>12</v>
      </c>
      <c r="B14" s="3">
        <v>45107</v>
      </c>
      <c r="C14" s="7">
        <v>18</v>
      </c>
      <c r="D14" s="7">
        <v>370</v>
      </c>
      <c r="E14" s="7">
        <v>21</v>
      </c>
      <c r="F14" s="5" t="s">
        <v>8</v>
      </c>
      <c r="G14" s="7">
        <v>1</v>
      </c>
      <c r="H14" s="20" t="str">
        <f t="shared" si="2"/>
        <v>Weekday</v>
      </c>
      <c r="I14" t="str">
        <f t="shared" si="3"/>
        <v>Top 10%</v>
      </c>
      <c r="J14" s="19">
        <f t="shared" si="0"/>
        <v>14.406200727557529</v>
      </c>
      <c r="K14" s="19">
        <f t="shared" si="1"/>
        <v>3.593799272442471</v>
      </c>
      <c r="L14" s="19">
        <f t="shared" si="4"/>
        <v>12.915393210608034</v>
      </c>
    </row>
    <row r="15" spans="1:15" ht="12.5">
      <c r="A15" s="5" t="s">
        <v>7</v>
      </c>
      <c r="B15" s="3">
        <v>45110</v>
      </c>
      <c r="C15" s="7">
        <v>10</v>
      </c>
      <c r="D15" s="7">
        <v>230</v>
      </c>
      <c r="E15" s="7">
        <v>23</v>
      </c>
      <c r="F15" s="5" t="s">
        <v>8</v>
      </c>
      <c r="G15" s="7">
        <v>0</v>
      </c>
      <c r="H15" s="20" t="str">
        <f t="shared" si="2"/>
        <v>Weekday</v>
      </c>
      <c r="I15" t="str">
        <f t="shared" si="3"/>
        <v/>
      </c>
      <c r="J15" s="19">
        <f t="shared" si="0"/>
        <v>10.019812030462607</v>
      </c>
      <c r="K15" s="19">
        <f t="shared" si="1"/>
        <v>1.98120304626066E-2</v>
      </c>
      <c r="L15" s="19">
        <f t="shared" si="4"/>
        <v>3.9251655105125192E-4</v>
      </c>
    </row>
    <row r="16" spans="1:15" ht="12.5">
      <c r="A16" s="5" t="s">
        <v>9</v>
      </c>
      <c r="B16" s="3">
        <v>45111</v>
      </c>
      <c r="C16" s="7">
        <v>10</v>
      </c>
      <c r="D16" s="7">
        <v>260</v>
      </c>
      <c r="E16" s="7">
        <v>26</v>
      </c>
      <c r="F16" s="5" t="s">
        <v>8</v>
      </c>
      <c r="G16" s="7">
        <v>0</v>
      </c>
      <c r="H16" s="20" t="str">
        <f t="shared" si="2"/>
        <v>Weekday</v>
      </c>
      <c r="I16" t="str">
        <f t="shared" si="3"/>
        <v/>
      </c>
      <c r="J16" s="19">
        <f t="shared" si="0"/>
        <v>10.959752465554375</v>
      </c>
      <c r="K16" s="19">
        <f t="shared" si="1"/>
        <v>0.95975246555437543</v>
      </c>
      <c r="L16" s="19">
        <f t="shared" si="4"/>
        <v>0.92112479513770262</v>
      </c>
    </row>
    <row r="17" spans="1:12" ht="12.5">
      <c r="A17" s="5" t="s">
        <v>10</v>
      </c>
      <c r="B17" s="3">
        <v>45112</v>
      </c>
      <c r="C17" s="7">
        <v>12</v>
      </c>
      <c r="D17" s="7">
        <v>290</v>
      </c>
      <c r="E17" s="7">
        <v>24</v>
      </c>
      <c r="F17" s="5" t="s">
        <v>8</v>
      </c>
      <c r="G17" s="7">
        <v>0</v>
      </c>
      <c r="H17" s="20" t="str">
        <f t="shared" si="2"/>
        <v>Weekday</v>
      </c>
      <c r="I17" t="str">
        <f t="shared" si="3"/>
        <v/>
      </c>
      <c r="J17" s="19">
        <f t="shared" si="0"/>
        <v>11.899692900646144</v>
      </c>
      <c r="K17" s="19">
        <f t="shared" si="1"/>
        <v>0.10030709935385573</v>
      </c>
      <c r="L17" s="19">
        <f t="shared" si="4"/>
        <v>1.0061514180784286E-2</v>
      </c>
    </row>
    <row r="18" spans="1:12" ht="12.5">
      <c r="A18" s="5" t="s">
        <v>11</v>
      </c>
      <c r="B18" s="3">
        <v>45113</v>
      </c>
      <c r="C18" s="7">
        <v>10</v>
      </c>
      <c r="D18" s="7">
        <v>250</v>
      </c>
      <c r="E18" s="7">
        <v>25</v>
      </c>
      <c r="F18" s="5" t="s">
        <v>8</v>
      </c>
      <c r="G18" s="7">
        <v>0</v>
      </c>
      <c r="H18" s="20" t="str">
        <f t="shared" si="2"/>
        <v>Weekday</v>
      </c>
      <c r="I18" t="str">
        <f t="shared" si="3"/>
        <v/>
      </c>
      <c r="J18" s="19">
        <f t="shared" si="0"/>
        <v>10.646438987190452</v>
      </c>
      <c r="K18" s="19">
        <f t="shared" si="1"/>
        <v>0.6464389871904519</v>
      </c>
      <c r="L18" s="19">
        <f t="shared" si="4"/>
        <v>0.41788336415981725</v>
      </c>
    </row>
    <row r="19" spans="1:12" ht="12.5">
      <c r="A19" s="5" t="s">
        <v>12</v>
      </c>
      <c r="B19" s="3">
        <v>45114</v>
      </c>
      <c r="C19" s="7">
        <v>10</v>
      </c>
      <c r="D19" s="7">
        <v>260</v>
      </c>
      <c r="E19" s="7">
        <v>26</v>
      </c>
      <c r="F19" s="5" t="s">
        <v>8</v>
      </c>
      <c r="G19" s="7">
        <v>0</v>
      </c>
      <c r="H19" s="20" t="str">
        <f t="shared" si="2"/>
        <v>Weekday</v>
      </c>
      <c r="I19" t="str">
        <f t="shared" si="3"/>
        <v/>
      </c>
      <c r="J19" s="19">
        <f t="shared" si="0"/>
        <v>10.959752465554375</v>
      </c>
      <c r="K19" s="19">
        <f t="shared" si="1"/>
        <v>0.95975246555437543</v>
      </c>
      <c r="L19" s="19">
        <f t="shared" si="4"/>
        <v>0.92112479513770262</v>
      </c>
    </row>
    <row r="20" spans="1:12" ht="12.5">
      <c r="A20" s="5" t="s">
        <v>7</v>
      </c>
      <c r="B20" s="3">
        <v>45117</v>
      </c>
      <c r="C20" s="7">
        <v>11</v>
      </c>
      <c r="D20" s="7">
        <v>260</v>
      </c>
      <c r="E20" s="7">
        <v>24</v>
      </c>
      <c r="F20" s="5" t="s">
        <v>8</v>
      </c>
      <c r="G20" s="7">
        <v>0</v>
      </c>
      <c r="H20" s="20" t="str">
        <f t="shared" si="2"/>
        <v>Weekday</v>
      </c>
      <c r="I20" t="str">
        <f t="shared" si="3"/>
        <v/>
      </c>
      <c r="J20" s="19">
        <f t="shared" si="0"/>
        <v>10.959752465554375</v>
      </c>
      <c r="K20" s="19">
        <f t="shared" si="1"/>
        <v>4.0247534445624567E-2</v>
      </c>
      <c r="L20" s="19">
        <f t="shared" si="4"/>
        <v>1.6198640289517359E-3</v>
      </c>
    </row>
    <row r="21" spans="1:12" ht="12.5">
      <c r="A21" s="5" t="s">
        <v>9</v>
      </c>
      <c r="B21" s="3">
        <v>45118</v>
      </c>
      <c r="C21" s="7">
        <v>12</v>
      </c>
      <c r="D21" s="7">
        <v>275</v>
      </c>
      <c r="E21" s="7">
        <v>23</v>
      </c>
      <c r="F21" s="5" t="s">
        <v>8</v>
      </c>
      <c r="G21" s="7">
        <v>0</v>
      </c>
      <c r="H21" s="20" t="str">
        <f t="shared" si="2"/>
        <v>Weekday</v>
      </c>
      <c r="I21" t="str">
        <f t="shared" si="3"/>
        <v/>
      </c>
      <c r="J21" s="19">
        <f t="shared" si="0"/>
        <v>11.429722683100259</v>
      </c>
      <c r="K21" s="19">
        <f t="shared" si="1"/>
        <v>0.57027731689974104</v>
      </c>
      <c r="L21" s="19">
        <f t="shared" si="4"/>
        <v>0.32521621817036767</v>
      </c>
    </row>
    <row r="22" spans="1:12" ht="12.5">
      <c r="A22" s="5" t="s">
        <v>10</v>
      </c>
      <c r="B22" s="3">
        <v>45119</v>
      </c>
      <c r="C22" s="7">
        <v>11</v>
      </c>
      <c r="D22" s="7">
        <v>240</v>
      </c>
      <c r="E22" s="7">
        <v>22</v>
      </c>
      <c r="F22" s="5" t="s">
        <v>8</v>
      </c>
      <c r="G22" s="7">
        <v>0</v>
      </c>
      <c r="H22" s="20" t="str">
        <f t="shared" si="2"/>
        <v>Weekday</v>
      </c>
      <c r="I22" t="str">
        <f t="shared" si="3"/>
        <v/>
      </c>
      <c r="J22" s="19">
        <f t="shared" si="0"/>
        <v>10.33312550882653</v>
      </c>
      <c r="K22" s="19">
        <f t="shared" si="1"/>
        <v>0.66687449117346986</v>
      </c>
      <c r="L22" s="19">
        <f t="shared" si="4"/>
        <v>0.44472158697787434</v>
      </c>
    </row>
    <row r="23" spans="1:12" ht="12.5">
      <c r="A23" s="5" t="s">
        <v>11</v>
      </c>
      <c r="B23" s="3">
        <v>45120</v>
      </c>
      <c r="C23" s="7">
        <v>12</v>
      </c>
      <c r="D23" s="7">
        <v>260</v>
      </c>
      <c r="E23" s="7">
        <v>22</v>
      </c>
      <c r="F23" s="5" t="s">
        <v>8</v>
      </c>
      <c r="G23" s="7">
        <v>0</v>
      </c>
      <c r="H23" s="20" t="str">
        <f t="shared" si="2"/>
        <v>Weekday</v>
      </c>
      <c r="I23" t="str">
        <f t="shared" si="3"/>
        <v/>
      </c>
      <c r="J23" s="19">
        <f t="shared" si="0"/>
        <v>10.959752465554375</v>
      </c>
      <c r="K23" s="19">
        <f t="shared" si="1"/>
        <v>1.0402475344456246</v>
      </c>
      <c r="L23" s="19">
        <f t="shared" si="4"/>
        <v>1.0821149329202009</v>
      </c>
    </row>
    <row r="24" spans="1:12" ht="12.5">
      <c r="A24" s="5" t="s">
        <v>7</v>
      </c>
      <c r="B24" s="3">
        <v>45124</v>
      </c>
      <c r="C24" s="7">
        <v>10</v>
      </c>
      <c r="D24" s="7">
        <v>260</v>
      </c>
      <c r="E24" s="7">
        <v>26</v>
      </c>
      <c r="F24" s="5" t="s">
        <v>8</v>
      </c>
      <c r="G24" s="7">
        <v>0</v>
      </c>
      <c r="H24" s="20" t="str">
        <f t="shared" si="2"/>
        <v>Weekday</v>
      </c>
      <c r="I24" t="str">
        <f t="shared" si="3"/>
        <v/>
      </c>
      <c r="J24" s="19">
        <f t="shared" si="0"/>
        <v>10.959752465554375</v>
      </c>
      <c r="K24" s="19">
        <f t="shared" si="1"/>
        <v>0.95975246555437543</v>
      </c>
      <c r="L24" s="19">
        <f t="shared" si="4"/>
        <v>0.92112479513770262</v>
      </c>
    </row>
    <row r="25" spans="1:12" ht="12.5">
      <c r="A25" s="5" t="s">
        <v>9</v>
      </c>
      <c r="B25" s="3">
        <v>45125</v>
      </c>
      <c r="C25" s="7">
        <v>10</v>
      </c>
      <c r="D25" s="7">
        <v>290</v>
      </c>
      <c r="E25" s="7">
        <v>29</v>
      </c>
      <c r="F25" s="5" t="s">
        <v>8</v>
      </c>
      <c r="G25" s="7">
        <v>0</v>
      </c>
      <c r="H25" s="20" t="str">
        <f t="shared" si="2"/>
        <v>Weekday</v>
      </c>
      <c r="I25" t="str">
        <f t="shared" si="3"/>
        <v/>
      </c>
      <c r="J25" s="19">
        <f t="shared" si="0"/>
        <v>11.899692900646144</v>
      </c>
      <c r="K25" s="19">
        <f t="shared" si="1"/>
        <v>1.8996929006461443</v>
      </c>
      <c r="L25" s="19">
        <f t="shared" si="4"/>
        <v>3.6088331167653616</v>
      </c>
    </row>
    <row r="26" spans="1:12" ht="12.5">
      <c r="A26" s="5" t="s">
        <v>10</v>
      </c>
      <c r="B26" s="3">
        <v>45126</v>
      </c>
      <c r="C26" s="7">
        <v>12</v>
      </c>
      <c r="D26" s="7">
        <v>285</v>
      </c>
      <c r="E26" s="7">
        <v>24</v>
      </c>
      <c r="F26" s="5" t="s">
        <v>8</v>
      </c>
      <c r="G26" s="7">
        <v>0</v>
      </c>
      <c r="H26" s="20" t="str">
        <f t="shared" si="2"/>
        <v>Weekday</v>
      </c>
      <c r="I26" t="str">
        <f t="shared" si="3"/>
        <v/>
      </c>
      <c r="J26" s="19">
        <f t="shared" si="0"/>
        <v>11.743036161464182</v>
      </c>
      <c r="K26" s="19">
        <f t="shared" si="1"/>
        <v>0.2569638385358175</v>
      </c>
      <c r="L26" s="19">
        <f t="shared" si="4"/>
        <v>6.6030414315061681E-2</v>
      </c>
    </row>
    <row r="27" spans="1:12" ht="12.5">
      <c r="A27" s="5" t="s">
        <v>11</v>
      </c>
      <c r="B27" s="3">
        <v>45127</v>
      </c>
      <c r="C27" s="7">
        <v>11</v>
      </c>
      <c r="D27" s="7">
        <v>250</v>
      </c>
      <c r="E27" s="7">
        <v>23</v>
      </c>
      <c r="F27" s="5" t="s">
        <v>8</v>
      </c>
      <c r="G27" s="7">
        <v>0</v>
      </c>
      <c r="H27" s="20" t="str">
        <f t="shared" si="2"/>
        <v>Weekday</v>
      </c>
      <c r="I27" t="str">
        <f t="shared" si="3"/>
        <v/>
      </c>
      <c r="J27" s="19">
        <f t="shared" si="0"/>
        <v>10.646438987190452</v>
      </c>
      <c r="K27" s="19">
        <f t="shared" si="1"/>
        <v>0.3535610128095481</v>
      </c>
      <c r="L27" s="19">
        <f t="shared" si="4"/>
        <v>0.12500538977891343</v>
      </c>
    </row>
    <row r="28" spans="1:12" ht="12.5">
      <c r="A28" s="5" t="s">
        <v>12</v>
      </c>
      <c r="B28" s="3">
        <v>45128</v>
      </c>
      <c r="C28" s="7">
        <v>14</v>
      </c>
      <c r="D28" s="7">
        <v>290</v>
      </c>
      <c r="E28" s="7">
        <v>21</v>
      </c>
      <c r="F28" s="5" t="s">
        <v>8</v>
      </c>
      <c r="G28" s="7">
        <v>0</v>
      </c>
      <c r="H28" s="20" t="str">
        <f t="shared" si="2"/>
        <v>Weekday</v>
      </c>
      <c r="I28" t="str">
        <f t="shared" si="3"/>
        <v>Top 10%</v>
      </c>
      <c r="J28" s="19">
        <f t="shared" si="0"/>
        <v>11.899692900646144</v>
      </c>
      <c r="K28" s="19">
        <f t="shared" si="1"/>
        <v>2.1003070993538557</v>
      </c>
      <c r="L28" s="19">
        <f t="shared" si="4"/>
        <v>4.4112899115962074</v>
      </c>
    </row>
    <row r="29" spans="1:12" ht="12.5">
      <c r="A29" s="5" t="s">
        <v>7</v>
      </c>
      <c r="B29" s="3">
        <v>45131</v>
      </c>
      <c r="C29" s="7">
        <v>13</v>
      </c>
      <c r="D29" s="7">
        <v>290</v>
      </c>
      <c r="E29" s="7">
        <v>22</v>
      </c>
      <c r="F29" s="5" t="s">
        <v>8</v>
      </c>
      <c r="G29" s="7">
        <v>0</v>
      </c>
      <c r="H29" s="20" t="str">
        <f t="shared" si="2"/>
        <v>Weekday</v>
      </c>
      <c r="I29" t="str">
        <f t="shared" si="3"/>
        <v/>
      </c>
      <c r="J29" s="19">
        <f t="shared" si="0"/>
        <v>11.899692900646144</v>
      </c>
      <c r="K29" s="19">
        <f t="shared" si="1"/>
        <v>1.1003070993538557</v>
      </c>
      <c r="L29" s="19">
        <f t="shared" si="4"/>
        <v>1.2106757128884957</v>
      </c>
    </row>
    <row r="30" spans="1:12" ht="12.5">
      <c r="A30" s="5" t="s">
        <v>9</v>
      </c>
      <c r="B30" s="3">
        <v>45132</v>
      </c>
      <c r="C30" s="7">
        <v>13</v>
      </c>
      <c r="D30" s="7">
        <v>290</v>
      </c>
      <c r="E30" s="7">
        <v>22</v>
      </c>
      <c r="F30" s="5" t="s">
        <v>8</v>
      </c>
      <c r="G30" s="7">
        <v>0</v>
      </c>
      <c r="H30" s="20" t="str">
        <f t="shared" si="2"/>
        <v>Weekday</v>
      </c>
      <c r="I30" t="str">
        <f t="shared" si="3"/>
        <v/>
      </c>
      <c r="J30" s="19">
        <f t="shared" si="0"/>
        <v>11.899692900646144</v>
      </c>
      <c r="K30" s="19">
        <f t="shared" si="1"/>
        <v>1.1003070993538557</v>
      </c>
      <c r="L30" s="19">
        <f t="shared" si="4"/>
        <v>1.2106757128884957</v>
      </c>
    </row>
    <row r="31" spans="1:12" ht="12.5">
      <c r="A31" s="5" t="s">
        <v>10</v>
      </c>
      <c r="B31" s="3">
        <v>45133</v>
      </c>
      <c r="C31" s="7">
        <v>10</v>
      </c>
      <c r="D31" s="7">
        <v>260</v>
      </c>
      <c r="E31" s="7">
        <v>26</v>
      </c>
      <c r="F31" s="5" t="s">
        <v>8</v>
      </c>
      <c r="G31" s="7">
        <v>0</v>
      </c>
      <c r="H31" s="20" t="str">
        <f t="shared" si="2"/>
        <v>Weekday</v>
      </c>
      <c r="I31" t="str">
        <f t="shared" si="3"/>
        <v/>
      </c>
      <c r="J31" s="19">
        <f t="shared" si="0"/>
        <v>10.959752465554375</v>
      </c>
      <c r="K31" s="19">
        <f t="shared" si="1"/>
        <v>0.95975246555437543</v>
      </c>
      <c r="L31" s="19">
        <f t="shared" si="4"/>
        <v>0.92112479513770262</v>
      </c>
    </row>
    <row r="32" spans="1:12" ht="12.5">
      <c r="A32" s="5" t="s">
        <v>12</v>
      </c>
      <c r="B32" s="3">
        <v>45135</v>
      </c>
      <c r="C32" s="7">
        <v>12</v>
      </c>
      <c r="D32" s="7">
        <v>240</v>
      </c>
      <c r="E32" s="7">
        <v>20</v>
      </c>
      <c r="F32" s="5" t="s">
        <v>8</v>
      </c>
      <c r="G32" s="7">
        <v>0</v>
      </c>
      <c r="H32" s="20" t="str">
        <f t="shared" si="2"/>
        <v>Weekday</v>
      </c>
      <c r="I32" t="str">
        <f t="shared" si="3"/>
        <v/>
      </c>
      <c r="J32" s="19">
        <f t="shared" si="0"/>
        <v>10.33312550882653</v>
      </c>
      <c r="K32" s="19">
        <f t="shared" si="1"/>
        <v>1.6668744911734699</v>
      </c>
      <c r="L32" s="19">
        <f t="shared" si="4"/>
        <v>2.778470569324814</v>
      </c>
    </row>
    <row r="33" spans="1:14" ht="12.5">
      <c r="A33" s="5" t="s">
        <v>7</v>
      </c>
      <c r="B33" s="3">
        <v>45138</v>
      </c>
      <c r="C33" s="7">
        <v>10</v>
      </c>
      <c r="D33" s="7">
        <v>250</v>
      </c>
      <c r="E33" s="7">
        <v>25</v>
      </c>
      <c r="F33" s="5" t="s">
        <v>8</v>
      </c>
      <c r="G33" s="7">
        <v>0</v>
      </c>
      <c r="H33" s="20" t="str">
        <f t="shared" si="2"/>
        <v>Weekday</v>
      </c>
      <c r="I33" t="str">
        <f t="shared" si="3"/>
        <v/>
      </c>
      <c r="J33" s="19">
        <f t="shared" si="0"/>
        <v>10.646438987190452</v>
      </c>
      <c r="K33" s="19">
        <f t="shared" si="1"/>
        <v>0.6464389871904519</v>
      </c>
      <c r="L33" s="19">
        <f t="shared" si="4"/>
        <v>0.41788336415981725</v>
      </c>
    </row>
    <row r="34" spans="1:14" ht="12.5">
      <c r="A34" s="5" t="s">
        <v>10</v>
      </c>
      <c r="B34" s="3">
        <v>45140</v>
      </c>
      <c r="C34" s="7">
        <v>4</v>
      </c>
      <c r="D34" s="7">
        <v>45</v>
      </c>
      <c r="E34" s="7">
        <v>11</v>
      </c>
      <c r="F34" s="5" t="s">
        <v>8</v>
      </c>
      <c r="G34" s="7">
        <v>0</v>
      </c>
      <c r="H34" s="20" t="str">
        <f t="shared" si="2"/>
        <v>Weekday</v>
      </c>
      <c r="I34" t="str">
        <f t="shared" si="3"/>
        <v/>
      </c>
      <c r="J34" s="19">
        <f t="shared" si="0"/>
        <v>4.2235126807300301</v>
      </c>
      <c r="K34" s="19">
        <f t="shared" si="1"/>
        <v>0.22351268073003006</v>
      </c>
      <c r="L34" s="19">
        <f t="shared" si="4"/>
        <v>4.9957918447124348E-2</v>
      </c>
    </row>
    <row r="35" spans="1:14" ht="12.5">
      <c r="A35" s="5" t="s">
        <v>11</v>
      </c>
      <c r="B35" s="3">
        <v>45141</v>
      </c>
      <c r="C35" s="7">
        <v>10</v>
      </c>
      <c r="D35" s="7">
        <v>250</v>
      </c>
      <c r="E35" s="7">
        <v>25</v>
      </c>
      <c r="F35" s="5" t="s">
        <v>8</v>
      </c>
      <c r="G35" s="7">
        <v>0</v>
      </c>
      <c r="H35" s="20" t="str">
        <f t="shared" si="2"/>
        <v>Weekday</v>
      </c>
      <c r="I35" t="str">
        <f t="shared" si="3"/>
        <v/>
      </c>
      <c r="J35" s="19">
        <f t="shared" si="0"/>
        <v>10.646438987190452</v>
      </c>
      <c r="K35" s="19">
        <f t="shared" si="1"/>
        <v>0.6464389871904519</v>
      </c>
      <c r="L35" s="19">
        <f t="shared" si="4"/>
        <v>0.41788336415981725</v>
      </c>
    </row>
    <row r="36" spans="1:14" ht="12.5">
      <c r="A36" s="5" t="s">
        <v>12</v>
      </c>
      <c r="B36" s="3">
        <v>45142</v>
      </c>
      <c r="C36" s="7">
        <v>10</v>
      </c>
      <c r="D36" s="7">
        <v>250</v>
      </c>
      <c r="E36" s="7">
        <v>25</v>
      </c>
      <c r="F36" s="5" t="s">
        <v>8</v>
      </c>
      <c r="G36" s="7">
        <v>0</v>
      </c>
      <c r="H36" s="20" t="str">
        <f t="shared" si="2"/>
        <v>Weekday</v>
      </c>
      <c r="I36" t="str">
        <f t="shared" si="3"/>
        <v/>
      </c>
      <c r="J36" s="19">
        <f t="shared" si="0"/>
        <v>10.646438987190452</v>
      </c>
      <c r="K36" s="19">
        <f t="shared" si="1"/>
        <v>0.6464389871904519</v>
      </c>
      <c r="L36" s="19">
        <f t="shared" si="4"/>
        <v>0.41788336415981725</v>
      </c>
    </row>
    <row r="37" spans="1:14" ht="12.5">
      <c r="A37" s="5" t="s">
        <v>13</v>
      </c>
      <c r="B37" s="3">
        <v>45143</v>
      </c>
      <c r="C37" s="7">
        <v>16</v>
      </c>
      <c r="D37" s="7">
        <v>270</v>
      </c>
      <c r="E37" s="7">
        <v>17</v>
      </c>
      <c r="F37" s="5" t="s">
        <v>8</v>
      </c>
      <c r="G37" s="7">
        <v>0</v>
      </c>
      <c r="H37" s="20" t="str">
        <f t="shared" si="2"/>
        <v>Weekend</v>
      </c>
      <c r="I37" t="str">
        <f t="shared" si="3"/>
        <v>Top 10%</v>
      </c>
      <c r="J37" s="19">
        <f t="shared" si="0"/>
        <v>11.273065943918299</v>
      </c>
      <c r="K37" s="19">
        <f t="shared" si="1"/>
        <v>4.726934056081701</v>
      </c>
      <c r="L37" s="19">
        <f t="shared" si="4"/>
        <v>22.343905570545001</v>
      </c>
    </row>
    <row r="38" spans="1:14" ht="12.5">
      <c r="A38" s="5" t="s">
        <v>7</v>
      </c>
      <c r="B38" s="3">
        <v>45145</v>
      </c>
      <c r="C38" s="7">
        <v>11</v>
      </c>
      <c r="D38" s="7">
        <v>250</v>
      </c>
      <c r="E38" s="7">
        <v>23</v>
      </c>
      <c r="F38" s="5" t="s">
        <v>8</v>
      </c>
      <c r="G38" s="7">
        <v>0</v>
      </c>
      <c r="H38" s="20" t="str">
        <f t="shared" si="2"/>
        <v>Weekday</v>
      </c>
      <c r="I38" t="str">
        <f t="shared" si="3"/>
        <v/>
      </c>
      <c r="J38" s="19">
        <f t="shared" si="0"/>
        <v>10.646438987190452</v>
      </c>
      <c r="K38" s="19">
        <f t="shared" si="1"/>
        <v>0.3535610128095481</v>
      </c>
      <c r="L38" s="19">
        <f t="shared" si="4"/>
        <v>0.12500538977891343</v>
      </c>
    </row>
    <row r="39" spans="1:14" ht="12.5">
      <c r="A39" s="5" t="s">
        <v>9</v>
      </c>
      <c r="B39" s="3">
        <v>45146</v>
      </c>
      <c r="C39" s="7">
        <v>10</v>
      </c>
      <c r="D39" s="7">
        <v>190</v>
      </c>
      <c r="E39" s="7">
        <v>19</v>
      </c>
      <c r="F39" s="5" t="s">
        <v>8</v>
      </c>
      <c r="G39" s="7">
        <v>0</v>
      </c>
      <c r="H39" s="20" t="str">
        <f t="shared" si="2"/>
        <v>Weekday</v>
      </c>
      <c r="I39" t="str">
        <f t="shared" si="3"/>
        <v/>
      </c>
      <c r="J39" s="19">
        <f t="shared" si="0"/>
        <v>8.7665581170069142</v>
      </c>
      <c r="K39" s="19">
        <f t="shared" si="1"/>
        <v>1.2334418829930858</v>
      </c>
      <c r="L39" s="19">
        <f t="shared" si="4"/>
        <v>1.521378878721529</v>
      </c>
    </row>
    <row r="40" spans="1:14" ht="12.5">
      <c r="A40" s="5" t="s">
        <v>10</v>
      </c>
      <c r="B40" s="3">
        <v>45147</v>
      </c>
      <c r="C40" s="7">
        <v>10</v>
      </c>
      <c r="D40" s="7">
        <v>190</v>
      </c>
      <c r="E40" s="7">
        <v>19</v>
      </c>
      <c r="F40" s="5" t="s">
        <v>8</v>
      </c>
      <c r="G40" s="7">
        <v>0</v>
      </c>
      <c r="H40" s="20" t="str">
        <f t="shared" si="2"/>
        <v>Weekday</v>
      </c>
      <c r="I40" t="str">
        <f t="shared" si="3"/>
        <v/>
      </c>
      <c r="J40" s="19">
        <f t="shared" si="0"/>
        <v>8.7665581170069142</v>
      </c>
      <c r="K40" s="19">
        <f t="shared" si="1"/>
        <v>1.2334418829930858</v>
      </c>
      <c r="L40" s="19">
        <f t="shared" si="4"/>
        <v>1.521378878721529</v>
      </c>
    </row>
    <row r="41" spans="1:14" ht="12.5">
      <c r="A41" s="5" t="s">
        <v>11</v>
      </c>
      <c r="B41" s="3">
        <v>45148</v>
      </c>
      <c r="C41" s="7">
        <v>10</v>
      </c>
      <c r="D41" s="7">
        <v>180</v>
      </c>
      <c r="E41" s="7">
        <v>18</v>
      </c>
      <c r="F41" s="5" t="s">
        <v>14</v>
      </c>
      <c r="G41" s="7">
        <v>0</v>
      </c>
      <c r="H41" s="20" t="str">
        <f t="shared" si="2"/>
        <v>Weekday</v>
      </c>
      <c r="I41" t="str">
        <f t="shared" si="3"/>
        <v/>
      </c>
      <c r="J41" s="19">
        <f t="shared" si="0"/>
        <v>8.4532446386429907</v>
      </c>
      <c r="K41" s="19">
        <f t="shared" si="1"/>
        <v>1.5467553613570093</v>
      </c>
      <c r="L41" s="19">
        <f t="shared" si="4"/>
        <v>2.3924521478866523</v>
      </c>
    </row>
    <row r="42" spans="1:14" ht="12.5">
      <c r="A42" s="5" t="s">
        <v>12</v>
      </c>
      <c r="B42" s="3">
        <v>45149</v>
      </c>
      <c r="C42" s="7">
        <v>11</v>
      </c>
      <c r="D42" s="7">
        <v>200</v>
      </c>
      <c r="E42" s="7">
        <v>18</v>
      </c>
      <c r="F42" s="2" t="s">
        <v>14</v>
      </c>
      <c r="G42" s="2">
        <v>0</v>
      </c>
      <c r="H42" s="20" t="str">
        <f t="shared" si="2"/>
        <v>Weekday</v>
      </c>
      <c r="I42" t="str">
        <f t="shared" si="3"/>
        <v/>
      </c>
      <c r="J42" s="19">
        <f t="shared" si="0"/>
        <v>9.079871595370836</v>
      </c>
      <c r="K42" s="19">
        <f t="shared" si="1"/>
        <v>1.920128404629164</v>
      </c>
      <c r="L42" s="19">
        <f t="shared" si="4"/>
        <v>3.6868930902637387</v>
      </c>
    </row>
    <row r="43" spans="1:14" ht="15.75" customHeight="1">
      <c r="C43" s="6"/>
    </row>
    <row r="44" spans="1:14" ht="15.75" customHeight="1">
      <c r="C44" s="19"/>
      <c r="J44" s="19">
        <f>SUM(J2:J42)</f>
        <v>446.99999999999994</v>
      </c>
    </row>
    <row r="45" spans="1:14" ht="15.75" customHeight="1">
      <c r="B45" s="6"/>
    </row>
    <row r="46" spans="1:14" ht="15.75" customHeight="1">
      <c r="L46" s="6" t="s">
        <v>43</v>
      </c>
      <c r="N46">
        <f>SQRT(AVERAGE(L2:L42))</f>
        <v>2.0087798301700595</v>
      </c>
    </row>
    <row r="48" spans="1:14" ht="15.75" customHeight="1">
      <c r="L48" s="6"/>
    </row>
    <row r="50" spans="12:12" ht="15.75" customHeight="1">
      <c r="L50" s="6"/>
    </row>
  </sheetData>
  <conditionalFormatting sqref="C2:C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47"/>
  <sheetViews>
    <sheetView zoomScale="65" workbookViewId="0">
      <selection activeCell="J43" sqref="J43"/>
    </sheetView>
  </sheetViews>
  <sheetFormatPr defaultColWidth="12.6328125" defaultRowHeight="15.75" customHeight="1"/>
  <cols>
    <col min="2" max="2" width="16.26953125" customWidth="1"/>
    <col min="3" max="7" width="25.632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40</v>
      </c>
      <c r="J1" s="1" t="s">
        <v>47</v>
      </c>
      <c r="K1" s="1" t="s">
        <v>42</v>
      </c>
      <c r="L1" s="1" t="s">
        <v>44</v>
      </c>
      <c r="O1" s="1" t="s">
        <v>45</v>
      </c>
    </row>
    <row r="2" spans="1:15" ht="15.75" customHeight="1">
      <c r="A2" s="5" t="s">
        <v>7</v>
      </c>
      <c r="B2" s="3">
        <v>45089</v>
      </c>
      <c r="C2" s="7">
        <v>7</v>
      </c>
      <c r="D2" s="7">
        <v>197</v>
      </c>
      <c r="E2" s="7">
        <v>28</v>
      </c>
      <c r="F2" s="5" t="s">
        <v>8</v>
      </c>
      <c r="G2" s="4">
        <v>0</v>
      </c>
      <c r="H2" s="20" t="str">
        <f>IF(OR(TEXT(A2,"ddd")="Sat", TEXT(A2,"ddd")="Sun"), "Weekend", "Weekday")</f>
        <v>Weekday</v>
      </c>
      <c r="I2" t="str">
        <f>IF(C2 &gt;= _xlfn.PERCENTILE.INC(C$2:C$42, 0.9), "Top 10%", "")</f>
        <v/>
      </c>
      <c r="J2" s="19">
        <f t="shared" ref="J2:J42" si="0">$O$2*D2 + $O$5</f>
        <v>13.142259612100448</v>
      </c>
      <c r="K2" s="10">
        <f>ABS(C2 - J2)</f>
        <v>6.1422596121004478</v>
      </c>
      <c r="L2" s="19">
        <f>K2^2</f>
        <v>37.727353142440343</v>
      </c>
      <c r="O2">
        <f>INDEX(LINEST(C2:C42, D2:D42, TRUE, FALSE), 1)</f>
        <v>2.5850336561450724E-2</v>
      </c>
    </row>
    <row r="3" spans="1:15" ht="15.75" customHeight="1">
      <c r="A3" s="5" t="s">
        <v>9</v>
      </c>
      <c r="B3" s="3">
        <v>45090</v>
      </c>
      <c r="C3" s="7">
        <v>8</v>
      </c>
      <c r="D3" s="7">
        <v>153</v>
      </c>
      <c r="E3" s="7">
        <v>19</v>
      </c>
      <c r="F3" s="5" t="s">
        <v>8</v>
      </c>
      <c r="G3" s="4">
        <v>0</v>
      </c>
      <c r="H3" s="20" t="str">
        <f t="shared" ref="H3:H42" si="1">IF(OR(TEXT(A3,"ddd")="Sat", TEXT(A3,"ddd")="Sun"), "Weekend", "Weekday")</f>
        <v>Weekday</v>
      </c>
      <c r="I3" t="str">
        <f t="shared" ref="I3:I42" si="2">IF(C3 &gt;= _xlfn.PERCENTILE.INC(C$2:C$42, 0.9), "Top 10%", "")</f>
        <v/>
      </c>
      <c r="J3" s="19">
        <f t="shared" si="0"/>
        <v>12.004844803396615</v>
      </c>
      <c r="K3" s="10">
        <f t="shared" ref="K3:K42" si="3">ABS(C3 - J3)</f>
        <v>4.0048448033966153</v>
      </c>
      <c r="L3" s="19">
        <f t="shared" ref="L3:L42" si="4">K3^2</f>
        <v>16.038781899292875</v>
      </c>
    </row>
    <row r="4" spans="1:15" ht="15.75" customHeight="1">
      <c r="A4" s="5" t="s">
        <v>10</v>
      </c>
      <c r="B4" s="3">
        <v>45091</v>
      </c>
      <c r="C4" s="7">
        <v>9</v>
      </c>
      <c r="D4" s="7">
        <v>161</v>
      </c>
      <c r="E4" s="7">
        <v>18</v>
      </c>
      <c r="F4" s="5" t="s">
        <v>8</v>
      </c>
      <c r="G4" s="2">
        <v>0</v>
      </c>
      <c r="H4" s="20" t="str">
        <f t="shared" si="1"/>
        <v>Weekday</v>
      </c>
      <c r="I4" t="str">
        <f t="shared" si="2"/>
        <v/>
      </c>
      <c r="J4" s="19">
        <f t="shared" si="0"/>
        <v>12.211647495888222</v>
      </c>
      <c r="K4" s="10">
        <f t="shared" si="3"/>
        <v>3.2116474958882222</v>
      </c>
      <c r="L4" s="19">
        <f t="shared" si="4"/>
        <v>10.314679637845089</v>
      </c>
      <c r="O4" s="1" t="s">
        <v>46</v>
      </c>
    </row>
    <row r="5" spans="1:15" ht="15.75" customHeight="1">
      <c r="A5" s="5" t="s">
        <v>11</v>
      </c>
      <c r="B5" s="3">
        <v>45092</v>
      </c>
      <c r="C5" s="7">
        <v>9</v>
      </c>
      <c r="D5" s="7">
        <v>184</v>
      </c>
      <c r="E5" s="7">
        <v>20</v>
      </c>
      <c r="F5" s="5" t="s">
        <v>8</v>
      </c>
      <c r="G5" s="4">
        <v>0</v>
      </c>
      <c r="H5" s="20" t="str">
        <f t="shared" si="1"/>
        <v>Weekday</v>
      </c>
      <c r="I5" t="str">
        <f t="shared" si="2"/>
        <v/>
      </c>
      <c r="J5" s="19">
        <f t="shared" si="0"/>
        <v>12.806205236801588</v>
      </c>
      <c r="K5" s="10">
        <f t="shared" si="3"/>
        <v>3.8062052368015884</v>
      </c>
      <c r="L5" s="19">
        <f t="shared" si="4"/>
        <v>14.487198304655836</v>
      </c>
      <c r="O5">
        <f>INDEX(LINEST(C2:C42, D2:D42, TRUE, FALSE), 2)</f>
        <v>8.0497433094946551</v>
      </c>
    </row>
    <row r="6" spans="1:15" ht="15.75" customHeight="1">
      <c r="A6" s="5" t="s">
        <v>12</v>
      </c>
      <c r="B6" s="3">
        <v>45093</v>
      </c>
      <c r="C6" s="7">
        <v>10</v>
      </c>
      <c r="D6" s="7">
        <v>141</v>
      </c>
      <c r="E6" s="7">
        <v>14</v>
      </c>
      <c r="F6" s="5" t="s">
        <v>8</v>
      </c>
      <c r="G6" s="4">
        <v>0</v>
      </c>
      <c r="H6" s="20" t="str">
        <f t="shared" si="1"/>
        <v>Weekday</v>
      </c>
      <c r="I6" t="str">
        <f t="shared" si="2"/>
        <v/>
      </c>
      <c r="J6" s="19">
        <f t="shared" si="0"/>
        <v>11.694640764659207</v>
      </c>
      <c r="K6" s="10">
        <f t="shared" si="3"/>
        <v>1.6946407646592068</v>
      </c>
      <c r="L6" s="19">
        <f t="shared" si="4"/>
        <v>2.871807321244741</v>
      </c>
    </row>
    <row r="7" spans="1:15" ht="15.75" customHeight="1">
      <c r="A7" s="5" t="s">
        <v>7</v>
      </c>
      <c r="B7" s="3">
        <v>45096</v>
      </c>
      <c r="C7" s="7">
        <v>10</v>
      </c>
      <c r="D7" s="7">
        <v>145</v>
      </c>
      <c r="E7" s="7">
        <v>15</v>
      </c>
      <c r="F7" s="5" t="s">
        <v>8</v>
      </c>
      <c r="G7" s="4">
        <v>0</v>
      </c>
      <c r="H7" s="20" t="str">
        <f t="shared" si="1"/>
        <v>Weekday</v>
      </c>
      <c r="I7" t="str">
        <f t="shared" si="2"/>
        <v/>
      </c>
      <c r="J7" s="19">
        <f t="shared" si="0"/>
        <v>11.79804211090501</v>
      </c>
      <c r="K7" s="10">
        <f t="shared" si="3"/>
        <v>1.7980421109050102</v>
      </c>
      <c r="L7" s="19">
        <f t="shared" si="4"/>
        <v>3.2329554325877452</v>
      </c>
    </row>
    <row r="8" spans="1:15" ht="15.75" customHeight="1">
      <c r="A8" s="5" t="s">
        <v>9</v>
      </c>
      <c r="B8" s="3">
        <v>45097</v>
      </c>
      <c r="C8" s="7">
        <v>10</v>
      </c>
      <c r="D8" s="7">
        <v>136</v>
      </c>
      <c r="E8" s="7">
        <v>14</v>
      </c>
      <c r="F8" s="5" t="s">
        <v>8</v>
      </c>
      <c r="G8" s="4">
        <v>0</v>
      </c>
      <c r="H8" s="20" t="str">
        <f t="shared" si="1"/>
        <v>Weekday</v>
      </c>
      <c r="I8" t="str">
        <f t="shared" si="2"/>
        <v/>
      </c>
      <c r="J8" s="19">
        <f t="shared" si="0"/>
        <v>11.565389081851954</v>
      </c>
      <c r="K8" s="10">
        <f t="shared" si="3"/>
        <v>1.5653890818519542</v>
      </c>
      <c r="L8" s="19">
        <f t="shared" si="4"/>
        <v>2.4504429775813041</v>
      </c>
    </row>
    <row r="9" spans="1:15" ht="15.75" customHeight="1">
      <c r="A9" s="5" t="s">
        <v>10</v>
      </c>
      <c r="B9" s="3">
        <v>45098</v>
      </c>
      <c r="C9" s="7">
        <v>12</v>
      </c>
      <c r="D9" s="7">
        <v>125</v>
      </c>
      <c r="E9" s="7">
        <v>10</v>
      </c>
      <c r="F9" s="5" t="s">
        <v>8</v>
      </c>
      <c r="G9" s="4">
        <v>0</v>
      </c>
      <c r="H9" s="20" t="str">
        <f t="shared" si="1"/>
        <v>Weekday</v>
      </c>
      <c r="I9" t="str">
        <f t="shared" si="2"/>
        <v/>
      </c>
      <c r="J9" s="19">
        <f t="shared" si="0"/>
        <v>11.281035379675995</v>
      </c>
      <c r="K9" s="10">
        <f t="shared" si="3"/>
        <v>0.71896462032400521</v>
      </c>
      <c r="L9" s="19">
        <f t="shared" si="4"/>
        <v>0.51691012527764102</v>
      </c>
    </row>
    <row r="10" spans="1:15" ht="15.75" customHeight="1">
      <c r="A10" s="5" t="s">
        <v>12</v>
      </c>
      <c r="B10" s="3">
        <v>45100</v>
      </c>
      <c r="C10" s="7">
        <v>10</v>
      </c>
      <c r="D10" s="7">
        <v>110</v>
      </c>
      <c r="E10" s="7">
        <v>11</v>
      </c>
      <c r="F10" s="5" t="s">
        <v>8</v>
      </c>
      <c r="G10" s="2">
        <v>9</v>
      </c>
      <c r="H10" s="20" t="str">
        <f t="shared" si="1"/>
        <v>Weekday</v>
      </c>
      <c r="I10" t="str">
        <f t="shared" si="2"/>
        <v/>
      </c>
      <c r="J10" s="19">
        <f t="shared" si="0"/>
        <v>10.893280331254235</v>
      </c>
      <c r="K10" s="10">
        <f t="shared" si="3"/>
        <v>0.89328033125423545</v>
      </c>
      <c r="L10" s="19">
        <f t="shared" si="4"/>
        <v>0.7979497502056766</v>
      </c>
    </row>
    <row r="11" spans="1:15" ht="15.75" customHeight="1">
      <c r="A11" s="5" t="s">
        <v>7</v>
      </c>
      <c r="B11" s="3">
        <v>45103</v>
      </c>
      <c r="C11" s="7">
        <v>14</v>
      </c>
      <c r="D11" s="7">
        <v>194</v>
      </c>
      <c r="E11" s="7">
        <v>14</v>
      </c>
      <c r="F11" s="5" t="s">
        <v>8</v>
      </c>
      <c r="G11" s="4">
        <v>0</v>
      </c>
      <c r="H11" s="20" t="str">
        <f t="shared" si="1"/>
        <v>Weekday</v>
      </c>
      <c r="I11" t="str">
        <f t="shared" si="2"/>
        <v/>
      </c>
      <c r="J11" s="19">
        <f t="shared" si="0"/>
        <v>13.064708602416095</v>
      </c>
      <c r="K11" s="10">
        <f t="shared" si="3"/>
        <v>0.93529139758390478</v>
      </c>
      <c r="L11" s="19">
        <f t="shared" si="4"/>
        <v>0.8747699983944538</v>
      </c>
    </row>
    <row r="12" spans="1:15" ht="15.75" customHeight="1">
      <c r="A12" s="5" t="s">
        <v>9</v>
      </c>
      <c r="B12" s="3">
        <v>45104</v>
      </c>
      <c r="C12" s="7">
        <v>15</v>
      </c>
      <c r="D12" s="7">
        <v>170</v>
      </c>
      <c r="E12" s="7">
        <v>11</v>
      </c>
      <c r="F12" s="5" t="s">
        <v>8</v>
      </c>
      <c r="G12" s="2">
        <v>0</v>
      </c>
      <c r="H12" s="20" t="str">
        <f t="shared" si="1"/>
        <v>Weekday</v>
      </c>
      <c r="I12" t="str">
        <f t="shared" si="2"/>
        <v>Top 10%</v>
      </c>
      <c r="J12" s="19">
        <f t="shared" si="0"/>
        <v>12.444300524941278</v>
      </c>
      <c r="K12" s="10">
        <f t="shared" si="3"/>
        <v>2.5556994750587219</v>
      </c>
      <c r="L12" s="19">
        <f t="shared" si="4"/>
        <v>6.5315998068154268</v>
      </c>
    </row>
    <row r="13" spans="1:15" ht="15.75" customHeight="1">
      <c r="A13" s="5" t="s">
        <v>10</v>
      </c>
      <c r="B13" s="3">
        <v>45105</v>
      </c>
      <c r="C13" s="7">
        <v>15</v>
      </c>
      <c r="D13" s="7">
        <v>161</v>
      </c>
      <c r="E13" s="7">
        <v>11</v>
      </c>
      <c r="F13" s="5" t="s">
        <v>8</v>
      </c>
      <c r="G13" s="2">
        <v>0</v>
      </c>
      <c r="H13" s="20" t="str">
        <f t="shared" si="1"/>
        <v>Weekday</v>
      </c>
      <c r="I13" t="str">
        <f t="shared" si="2"/>
        <v>Top 10%</v>
      </c>
      <c r="J13" s="19">
        <f t="shared" si="0"/>
        <v>12.211647495888222</v>
      </c>
      <c r="K13" s="10">
        <f t="shared" si="3"/>
        <v>2.7883525041117778</v>
      </c>
      <c r="L13" s="19">
        <f t="shared" si="4"/>
        <v>7.7749096871864216</v>
      </c>
    </row>
    <row r="14" spans="1:15" ht="12.5">
      <c r="A14" s="5" t="s">
        <v>12</v>
      </c>
      <c r="B14" s="3">
        <v>45107</v>
      </c>
      <c r="C14" s="7">
        <v>12</v>
      </c>
      <c r="D14" s="7">
        <v>135</v>
      </c>
      <c r="E14" s="7">
        <v>11</v>
      </c>
      <c r="F14" s="5" t="s">
        <v>8</v>
      </c>
      <c r="G14" s="4">
        <v>0</v>
      </c>
      <c r="H14" s="20" t="str">
        <f t="shared" si="1"/>
        <v>Weekday</v>
      </c>
      <c r="I14" t="str">
        <f t="shared" si="2"/>
        <v/>
      </c>
      <c r="J14" s="19">
        <f t="shared" si="0"/>
        <v>11.539538745290503</v>
      </c>
      <c r="K14" s="10">
        <f t="shared" si="3"/>
        <v>0.46046125470949661</v>
      </c>
      <c r="L14" s="19">
        <f t="shared" si="4"/>
        <v>0.21202456708864392</v>
      </c>
    </row>
    <row r="15" spans="1:15" ht="12.5">
      <c r="A15" s="5" t="s">
        <v>7</v>
      </c>
      <c r="B15" s="3">
        <v>45110</v>
      </c>
      <c r="C15" s="7">
        <v>12</v>
      </c>
      <c r="D15" s="7">
        <v>162</v>
      </c>
      <c r="E15" s="7">
        <v>14</v>
      </c>
      <c r="F15" s="5" t="s">
        <v>8</v>
      </c>
      <c r="G15" s="4">
        <v>0</v>
      </c>
      <c r="H15" s="20" t="str">
        <f t="shared" si="1"/>
        <v>Weekday</v>
      </c>
      <c r="I15" t="str">
        <f t="shared" si="2"/>
        <v/>
      </c>
      <c r="J15" s="19">
        <f t="shared" si="0"/>
        <v>12.237497832449673</v>
      </c>
      <c r="K15" s="10">
        <f t="shared" si="3"/>
        <v>0.23749783244967304</v>
      </c>
      <c r="L15" s="19">
        <f t="shared" si="4"/>
        <v>5.6405220418292969E-2</v>
      </c>
    </row>
    <row r="16" spans="1:15" ht="12.5">
      <c r="A16" s="5" t="s">
        <v>9</v>
      </c>
      <c r="B16" s="3">
        <v>45111</v>
      </c>
      <c r="C16" s="7">
        <v>15</v>
      </c>
      <c r="D16" s="7">
        <v>150</v>
      </c>
      <c r="E16" s="7">
        <v>10</v>
      </c>
      <c r="F16" s="5" t="s">
        <v>8</v>
      </c>
      <c r="G16" s="4">
        <v>0</v>
      </c>
      <c r="H16" s="20" t="str">
        <f t="shared" si="1"/>
        <v>Weekday</v>
      </c>
      <c r="I16" t="str">
        <f t="shared" si="2"/>
        <v>Top 10%</v>
      </c>
      <c r="J16" s="19">
        <f t="shared" si="0"/>
        <v>11.927293793712263</v>
      </c>
      <c r="K16" s="10">
        <f t="shared" si="3"/>
        <v>3.0727062062877373</v>
      </c>
      <c r="L16" s="19">
        <f t="shared" si="4"/>
        <v>9.4415234301591795</v>
      </c>
    </row>
    <row r="17" spans="1:12" ht="12.5">
      <c r="A17" s="5" t="s">
        <v>10</v>
      </c>
      <c r="B17" s="3">
        <v>45112</v>
      </c>
      <c r="C17" s="7">
        <v>11</v>
      </c>
      <c r="D17" s="7">
        <v>125</v>
      </c>
      <c r="E17" s="7">
        <v>11</v>
      </c>
      <c r="F17" s="5" t="s">
        <v>8</v>
      </c>
      <c r="G17" s="4">
        <v>0</v>
      </c>
      <c r="H17" s="20" t="str">
        <f t="shared" si="1"/>
        <v>Weekday</v>
      </c>
      <c r="I17" t="str">
        <f t="shared" si="2"/>
        <v/>
      </c>
      <c r="J17" s="19">
        <f t="shared" si="0"/>
        <v>11.281035379675995</v>
      </c>
      <c r="K17" s="10">
        <f t="shared" si="3"/>
        <v>0.28103537967599479</v>
      </c>
      <c r="L17" s="19">
        <f t="shared" si="4"/>
        <v>7.8980884629630543E-2</v>
      </c>
    </row>
    <row r="18" spans="1:12" ht="12.5">
      <c r="A18" s="5" t="s">
        <v>11</v>
      </c>
      <c r="B18" s="3">
        <v>45113</v>
      </c>
      <c r="C18" s="7">
        <v>13</v>
      </c>
      <c r="D18" s="7">
        <v>138</v>
      </c>
      <c r="E18" s="7">
        <v>11</v>
      </c>
      <c r="F18" s="5" t="s">
        <v>8</v>
      </c>
      <c r="G18" s="4">
        <v>0</v>
      </c>
      <c r="H18" s="20" t="str">
        <f t="shared" si="1"/>
        <v>Weekday</v>
      </c>
      <c r="I18" t="str">
        <f t="shared" si="2"/>
        <v/>
      </c>
      <c r="J18" s="19">
        <f t="shared" si="0"/>
        <v>11.617089754974856</v>
      </c>
      <c r="K18" s="10">
        <f t="shared" si="3"/>
        <v>1.382910245025144</v>
      </c>
      <c r="L18" s="19">
        <f t="shared" si="4"/>
        <v>1.9124407457955039</v>
      </c>
    </row>
    <row r="19" spans="1:12" ht="12.5">
      <c r="A19" s="5" t="s">
        <v>12</v>
      </c>
      <c r="B19" s="3">
        <v>45114</v>
      </c>
      <c r="C19" s="7">
        <v>11</v>
      </c>
      <c r="D19" s="7">
        <v>126</v>
      </c>
      <c r="E19" s="7">
        <v>11</v>
      </c>
      <c r="F19" s="5" t="s">
        <v>8</v>
      </c>
      <c r="G19" s="4">
        <v>0</v>
      </c>
      <c r="H19" s="20" t="str">
        <f t="shared" si="1"/>
        <v>Weekday</v>
      </c>
      <c r="I19" t="str">
        <f t="shared" si="2"/>
        <v/>
      </c>
      <c r="J19" s="19">
        <f t="shared" si="0"/>
        <v>11.306885716237446</v>
      </c>
      <c r="K19" s="10">
        <f t="shared" si="3"/>
        <v>0.30688571623744565</v>
      </c>
      <c r="L19" s="19">
        <f t="shared" si="4"/>
        <v>9.4178842830570014E-2</v>
      </c>
    </row>
    <row r="20" spans="1:12" ht="12.5">
      <c r="A20" s="5" t="s">
        <v>7</v>
      </c>
      <c r="B20" s="3">
        <v>45117</v>
      </c>
      <c r="C20" s="7">
        <v>11</v>
      </c>
      <c r="D20" s="7">
        <v>122</v>
      </c>
      <c r="E20" s="7">
        <v>11</v>
      </c>
      <c r="F20" s="5" t="s">
        <v>8</v>
      </c>
      <c r="G20" s="4">
        <v>0</v>
      </c>
      <c r="H20" s="20" t="str">
        <f t="shared" si="1"/>
        <v>Weekday</v>
      </c>
      <c r="I20" t="str">
        <f t="shared" si="2"/>
        <v/>
      </c>
      <c r="J20" s="19">
        <f t="shared" si="0"/>
        <v>11.203484369991644</v>
      </c>
      <c r="K20" s="10">
        <f t="shared" si="3"/>
        <v>0.20348436999164399</v>
      </c>
      <c r="L20" s="19">
        <f t="shared" si="4"/>
        <v>4.1405888830896263E-2</v>
      </c>
    </row>
    <row r="21" spans="1:12" ht="12.5">
      <c r="A21" s="5" t="s">
        <v>9</v>
      </c>
      <c r="B21" s="3">
        <v>45118</v>
      </c>
      <c r="C21" s="7">
        <v>12</v>
      </c>
      <c r="D21" s="7">
        <v>123</v>
      </c>
      <c r="E21" s="7">
        <v>10</v>
      </c>
      <c r="F21" s="5" t="s">
        <v>8</v>
      </c>
      <c r="G21" s="4">
        <v>0</v>
      </c>
      <c r="H21" s="20" t="str">
        <f t="shared" si="1"/>
        <v>Weekday</v>
      </c>
      <c r="I21" t="str">
        <f t="shared" si="2"/>
        <v/>
      </c>
      <c r="J21" s="19">
        <f t="shared" si="0"/>
        <v>11.229334706553095</v>
      </c>
      <c r="K21" s="10">
        <f t="shared" si="3"/>
        <v>0.77066529344690515</v>
      </c>
      <c r="L21" s="19">
        <f t="shared" si="4"/>
        <v>0.59392499452360448</v>
      </c>
    </row>
    <row r="22" spans="1:12" ht="12.5">
      <c r="A22" s="5" t="s">
        <v>10</v>
      </c>
      <c r="B22" s="3">
        <v>45119</v>
      </c>
      <c r="C22" s="7">
        <v>10</v>
      </c>
      <c r="D22" s="7">
        <v>119</v>
      </c>
      <c r="E22" s="7">
        <v>12</v>
      </c>
      <c r="F22" s="5" t="s">
        <v>8</v>
      </c>
      <c r="G22" s="4">
        <v>0</v>
      </c>
      <c r="H22" s="20" t="str">
        <f t="shared" si="1"/>
        <v>Weekday</v>
      </c>
      <c r="I22" t="str">
        <f t="shared" si="2"/>
        <v/>
      </c>
      <c r="J22" s="19">
        <f t="shared" si="0"/>
        <v>11.125933360307291</v>
      </c>
      <c r="K22" s="10">
        <f t="shared" si="3"/>
        <v>1.1259333603072914</v>
      </c>
      <c r="L22" s="19">
        <f t="shared" si="4"/>
        <v>1.2677259318528689</v>
      </c>
    </row>
    <row r="23" spans="1:12" ht="12.5">
      <c r="A23" s="5" t="s">
        <v>11</v>
      </c>
      <c r="B23" s="3">
        <v>45120</v>
      </c>
      <c r="C23" s="7">
        <v>11</v>
      </c>
      <c r="D23" s="7">
        <v>112</v>
      </c>
      <c r="E23" s="7">
        <v>10</v>
      </c>
      <c r="F23" s="5" t="s">
        <v>8</v>
      </c>
      <c r="G23" s="4">
        <v>0</v>
      </c>
      <c r="H23" s="20" t="str">
        <f t="shared" si="1"/>
        <v>Weekday</v>
      </c>
      <c r="I23" t="str">
        <f t="shared" si="2"/>
        <v/>
      </c>
      <c r="J23" s="19">
        <f t="shared" si="0"/>
        <v>10.944981004377137</v>
      </c>
      <c r="K23" s="10">
        <f t="shared" si="3"/>
        <v>5.5018995622862832E-2</v>
      </c>
      <c r="L23" s="19">
        <f t="shared" si="4"/>
        <v>3.0270898793485993E-3</v>
      </c>
    </row>
    <row r="24" spans="1:12" ht="12.5">
      <c r="A24" s="5" t="s">
        <v>7</v>
      </c>
      <c r="B24" s="3">
        <v>45124</v>
      </c>
      <c r="C24" s="7">
        <v>12</v>
      </c>
      <c r="D24" s="7">
        <v>138</v>
      </c>
      <c r="E24" s="7">
        <v>12</v>
      </c>
      <c r="F24" s="5" t="s">
        <v>8</v>
      </c>
      <c r="G24" s="4">
        <v>0</v>
      </c>
      <c r="H24" s="20" t="str">
        <f t="shared" si="1"/>
        <v>Weekday</v>
      </c>
      <c r="I24" t="str">
        <f t="shared" si="2"/>
        <v/>
      </c>
      <c r="J24" s="19">
        <f t="shared" si="0"/>
        <v>11.617089754974856</v>
      </c>
      <c r="K24" s="10">
        <f t="shared" si="3"/>
        <v>0.38291024502514404</v>
      </c>
      <c r="L24" s="19">
        <f t="shared" si="4"/>
        <v>0.14662025574521584</v>
      </c>
    </row>
    <row r="25" spans="1:12" ht="12.5">
      <c r="A25" s="5" t="s">
        <v>9</v>
      </c>
      <c r="B25" s="3">
        <v>45125</v>
      </c>
      <c r="C25" s="7">
        <v>14</v>
      </c>
      <c r="D25" s="7">
        <v>130</v>
      </c>
      <c r="E25" s="7">
        <v>9</v>
      </c>
      <c r="F25" s="5" t="s">
        <v>8</v>
      </c>
      <c r="G25" s="4">
        <v>0</v>
      </c>
      <c r="H25" s="20" t="str">
        <f t="shared" si="1"/>
        <v>Weekday</v>
      </c>
      <c r="I25" t="str">
        <f t="shared" si="2"/>
        <v/>
      </c>
      <c r="J25" s="19">
        <f t="shared" si="0"/>
        <v>11.410287062483249</v>
      </c>
      <c r="K25" s="10">
        <f t="shared" si="3"/>
        <v>2.5897129375167509</v>
      </c>
      <c r="L25" s="19">
        <f t="shared" si="4"/>
        <v>6.7066130987416388</v>
      </c>
    </row>
    <row r="26" spans="1:12" ht="12.5">
      <c r="A26" s="5" t="s">
        <v>10</v>
      </c>
      <c r="B26" s="3">
        <v>45126</v>
      </c>
      <c r="C26" s="7">
        <v>11</v>
      </c>
      <c r="D26" s="7">
        <v>125</v>
      </c>
      <c r="E26" s="7">
        <v>11</v>
      </c>
      <c r="F26" s="5" t="s">
        <v>8</v>
      </c>
      <c r="G26" s="4">
        <v>0</v>
      </c>
      <c r="H26" s="20" t="str">
        <f t="shared" si="1"/>
        <v>Weekday</v>
      </c>
      <c r="I26" t="str">
        <f t="shared" si="2"/>
        <v/>
      </c>
      <c r="J26" s="19">
        <f t="shared" si="0"/>
        <v>11.281035379675995</v>
      </c>
      <c r="K26" s="10">
        <f t="shared" si="3"/>
        <v>0.28103537967599479</v>
      </c>
      <c r="L26" s="19">
        <f t="shared" si="4"/>
        <v>7.8980884629630543E-2</v>
      </c>
    </row>
    <row r="27" spans="1:12" ht="12.5">
      <c r="A27" s="5" t="s">
        <v>11</v>
      </c>
      <c r="B27" s="3">
        <v>45127</v>
      </c>
      <c r="C27" s="7">
        <v>12</v>
      </c>
      <c r="D27" s="7">
        <v>125</v>
      </c>
      <c r="E27" s="7">
        <v>10</v>
      </c>
      <c r="F27" s="5" t="s">
        <v>8</v>
      </c>
      <c r="G27" s="4">
        <v>0</v>
      </c>
      <c r="H27" s="20" t="str">
        <f t="shared" si="1"/>
        <v>Weekday</v>
      </c>
      <c r="I27" t="str">
        <f t="shared" si="2"/>
        <v/>
      </c>
      <c r="J27" s="19">
        <f t="shared" si="0"/>
        <v>11.281035379675995</v>
      </c>
      <c r="K27" s="10">
        <f t="shared" si="3"/>
        <v>0.71896462032400521</v>
      </c>
      <c r="L27" s="19">
        <f t="shared" si="4"/>
        <v>0.51691012527764102</v>
      </c>
    </row>
    <row r="28" spans="1:12" ht="12.5">
      <c r="A28" s="5" t="s">
        <v>12</v>
      </c>
      <c r="B28" s="3">
        <v>45128</v>
      </c>
      <c r="C28" s="7">
        <v>15</v>
      </c>
      <c r="D28" s="7">
        <v>169</v>
      </c>
      <c r="E28" s="7">
        <v>11</v>
      </c>
      <c r="F28" s="5" t="s">
        <v>8</v>
      </c>
      <c r="G28" s="4">
        <v>0</v>
      </c>
      <c r="H28" s="20" t="str">
        <f t="shared" si="1"/>
        <v>Weekday</v>
      </c>
      <c r="I28" t="str">
        <f t="shared" si="2"/>
        <v>Top 10%</v>
      </c>
      <c r="J28" s="19">
        <f t="shared" si="0"/>
        <v>12.418450188379827</v>
      </c>
      <c r="K28" s="10">
        <f t="shared" si="3"/>
        <v>2.5815498116201727</v>
      </c>
      <c r="L28" s="19">
        <f t="shared" si="4"/>
        <v>6.6643994298761493</v>
      </c>
    </row>
    <row r="29" spans="1:12" ht="12.5">
      <c r="A29" s="5" t="s">
        <v>7</v>
      </c>
      <c r="B29" s="3">
        <v>45131</v>
      </c>
      <c r="C29" s="7">
        <v>12</v>
      </c>
      <c r="D29" s="7">
        <v>136</v>
      </c>
      <c r="E29" s="7">
        <v>11</v>
      </c>
      <c r="F29" s="5" t="s">
        <v>8</v>
      </c>
      <c r="G29" s="4">
        <v>0</v>
      </c>
      <c r="H29" s="20" t="str">
        <f t="shared" si="1"/>
        <v>Weekday</v>
      </c>
      <c r="I29" t="str">
        <f t="shared" si="2"/>
        <v/>
      </c>
      <c r="J29" s="19">
        <f t="shared" si="0"/>
        <v>11.565389081851954</v>
      </c>
      <c r="K29" s="10">
        <f t="shared" si="3"/>
        <v>0.43461091814804576</v>
      </c>
      <c r="L29" s="19">
        <f t="shared" si="4"/>
        <v>0.18888665017348732</v>
      </c>
    </row>
    <row r="30" spans="1:12" ht="12.5">
      <c r="A30" s="5" t="s">
        <v>9</v>
      </c>
      <c r="B30" s="3">
        <v>45132</v>
      </c>
      <c r="C30" s="7">
        <v>11</v>
      </c>
      <c r="D30" s="7">
        <v>120</v>
      </c>
      <c r="E30" s="7">
        <v>11</v>
      </c>
      <c r="F30" s="5" t="s">
        <v>8</v>
      </c>
      <c r="G30" s="4">
        <v>0</v>
      </c>
      <c r="H30" s="20" t="str">
        <f t="shared" si="1"/>
        <v>Weekday</v>
      </c>
      <c r="I30" t="str">
        <f t="shared" si="2"/>
        <v/>
      </c>
      <c r="J30" s="19">
        <f t="shared" si="0"/>
        <v>11.151783696868742</v>
      </c>
      <c r="K30" s="10">
        <f t="shared" si="3"/>
        <v>0.15178369686874227</v>
      </c>
      <c r="L30" s="19">
        <f t="shared" si="4"/>
        <v>2.303829063514224E-2</v>
      </c>
    </row>
    <row r="31" spans="1:12" ht="12.5">
      <c r="A31" s="5" t="s">
        <v>10</v>
      </c>
      <c r="B31" s="3">
        <v>45133</v>
      </c>
      <c r="C31" s="7">
        <v>12</v>
      </c>
      <c r="D31" s="7">
        <v>130</v>
      </c>
      <c r="E31" s="7">
        <v>11</v>
      </c>
      <c r="F31" s="5" t="s">
        <v>8</v>
      </c>
      <c r="G31" s="4">
        <v>0</v>
      </c>
      <c r="H31" s="20" t="str">
        <f t="shared" si="1"/>
        <v>Weekday</v>
      </c>
      <c r="I31" t="str">
        <f t="shared" si="2"/>
        <v/>
      </c>
      <c r="J31" s="19">
        <f t="shared" si="0"/>
        <v>11.410287062483249</v>
      </c>
      <c r="K31" s="10">
        <f t="shared" si="3"/>
        <v>0.58971293751675091</v>
      </c>
      <c r="L31" s="19">
        <f t="shared" si="4"/>
        <v>0.34776134867463537</v>
      </c>
    </row>
    <row r="32" spans="1:12" ht="12.5">
      <c r="A32" s="5" t="s">
        <v>12</v>
      </c>
      <c r="B32" s="3">
        <v>45135</v>
      </c>
      <c r="C32" s="7">
        <v>5</v>
      </c>
      <c r="D32" s="7">
        <v>46</v>
      </c>
      <c r="E32" s="7">
        <v>9</v>
      </c>
      <c r="F32" s="5" t="s">
        <v>8</v>
      </c>
      <c r="G32" s="4">
        <v>0</v>
      </c>
      <c r="H32" s="20" t="str">
        <f t="shared" si="1"/>
        <v>Weekday</v>
      </c>
      <c r="I32" t="str">
        <f t="shared" si="2"/>
        <v/>
      </c>
      <c r="J32" s="19">
        <f t="shared" si="0"/>
        <v>9.2388587913213875</v>
      </c>
      <c r="K32" s="10">
        <f t="shared" si="3"/>
        <v>4.2388587913213875</v>
      </c>
      <c r="L32" s="19">
        <f t="shared" si="4"/>
        <v>17.967923852762613</v>
      </c>
    </row>
    <row r="33" spans="1:18" ht="12.5">
      <c r="A33" s="5" t="s">
        <v>7</v>
      </c>
      <c r="B33" s="3">
        <v>45138</v>
      </c>
      <c r="C33" s="7">
        <v>12</v>
      </c>
      <c r="D33" s="7">
        <v>128</v>
      </c>
      <c r="E33" s="7">
        <v>11</v>
      </c>
      <c r="F33" s="5" t="s">
        <v>8</v>
      </c>
      <c r="G33" s="4">
        <v>0</v>
      </c>
      <c r="H33" s="20" t="str">
        <f t="shared" si="1"/>
        <v>Weekday</v>
      </c>
      <c r="I33" t="str">
        <f t="shared" si="2"/>
        <v/>
      </c>
      <c r="J33" s="19">
        <f t="shared" si="0"/>
        <v>11.358586389360347</v>
      </c>
      <c r="K33" s="10">
        <f t="shared" si="3"/>
        <v>0.64141361063965263</v>
      </c>
      <c r="L33" s="19">
        <f t="shared" si="4"/>
        <v>0.41141141991379593</v>
      </c>
    </row>
    <row r="34" spans="1:18" ht="12.5">
      <c r="A34" s="5" t="s">
        <v>9</v>
      </c>
      <c r="B34" s="3">
        <v>45139</v>
      </c>
      <c r="C34" s="7">
        <v>12</v>
      </c>
      <c r="D34" s="7">
        <v>120</v>
      </c>
      <c r="E34" s="7">
        <v>10</v>
      </c>
      <c r="F34" s="5" t="s">
        <v>8</v>
      </c>
      <c r="G34" s="4">
        <v>0</v>
      </c>
      <c r="H34" s="20" t="str">
        <f t="shared" si="1"/>
        <v>Weekday</v>
      </c>
      <c r="I34" t="str">
        <f t="shared" si="2"/>
        <v/>
      </c>
      <c r="J34" s="19">
        <f t="shared" si="0"/>
        <v>11.151783696868742</v>
      </c>
      <c r="K34" s="10">
        <f t="shared" si="3"/>
        <v>0.84821630313125773</v>
      </c>
      <c r="L34" s="19">
        <f t="shared" si="4"/>
        <v>0.71947089689765775</v>
      </c>
    </row>
    <row r="35" spans="1:18" ht="12.5">
      <c r="A35" s="5" t="s">
        <v>10</v>
      </c>
      <c r="B35" s="3">
        <v>45140</v>
      </c>
      <c r="C35" s="7">
        <v>12</v>
      </c>
      <c r="D35" s="7">
        <v>133</v>
      </c>
      <c r="E35" s="7">
        <v>11</v>
      </c>
      <c r="F35" s="5" t="s">
        <v>8</v>
      </c>
      <c r="G35" s="4">
        <v>0</v>
      </c>
      <c r="H35" s="20" t="str">
        <f t="shared" si="1"/>
        <v>Weekday</v>
      </c>
      <c r="I35" t="str">
        <f t="shared" si="2"/>
        <v/>
      </c>
      <c r="J35" s="19">
        <f t="shared" si="0"/>
        <v>11.487838072167602</v>
      </c>
      <c r="K35" s="10">
        <f t="shared" si="3"/>
        <v>0.51216192783239833</v>
      </c>
      <c r="L35" s="19">
        <f t="shared" si="4"/>
        <v>0.2623098403209988</v>
      </c>
    </row>
    <row r="36" spans="1:18" ht="12.5">
      <c r="A36" s="5" t="s">
        <v>11</v>
      </c>
      <c r="B36" s="3">
        <v>45141</v>
      </c>
      <c r="C36" s="7">
        <v>13</v>
      </c>
      <c r="D36" s="7">
        <v>135</v>
      </c>
      <c r="E36" s="7">
        <v>10</v>
      </c>
      <c r="F36" s="5" t="s">
        <v>8</v>
      </c>
      <c r="G36" s="4">
        <v>0</v>
      </c>
      <c r="H36" s="20" t="str">
        <f t="shared" si="1"/>
        <v>Weekday</v>
      </c>
      <c r="I36" t="str">
        <f t="shared" si="2"/>
        <v/>
      </c>
      <c r="J36" s="19">
        <f t="shared" si="0"/>
        <v>11.539538745290503</v>
      </c>
      <c r="K36" s="10">
        <f t="shared" si="3"/>
        <v>1.4604612547094966</v>
      </c>
      <c r="L36" s="19">
        <f t="shared" si="4"/>
        <v>2.1329470765076373</v>
      </c>
    </row>
    <row r="37" spans="1:18" ht="12.5">
      <c r="A37" s="5" t="s">
        <v>12</v>
      </c>
      <c r="B37" s="3">
        <v>45142</v>
      </c>
      <c r="C37" s="7">
        <v>12</v>
      </c>
      <c r="D37" s="7">
        <v>125</v>
      </c>
      <c r="E37" s="7">
        <v>10</v>
      </c>
      <c r="F37" s="5" t="s">
        <v>8</v>
      </c>
      <c r="G37" s="4">
        <v>0</v>
      </c>
      <c r="H37" s="20" t="str">
        <f t="shared" si="1"/>
        <v>Weekday</v>
      </c>
      <c r="I37" t="str">
        <f t="shared" si="2"/>
        <v/>
      </c>
      <c r="J37" s="19">
        <f t="shared" si="0"/>
        <v>11.281035379675995</v>
      </c>
      <c r="K37" s="10">
        <f t="shared" si="3"/>
        <v>0.71896462032400521</v>
      </c>
      <c r="L37" s="19">
        <f t="shared" si="4"/>
        <v>0.51691012527764102</v>
      </c>
    </row>
    <row r="38" spans="1:18" ht="12.5">
      <c r="A38" s="5" t="s">
        <v>7</v>
      </c>
      <c r="B38" s="3">
        <v>45145</v>
      </c>
      <c r="C38" s="7">
        <v>12</v>
      </c>
      <c r="D38" s="7">
        <v>121</v>
      </c>
      <c r="E38" s="7">
        <v>10</v>
      </c>
      <c r="F38" s="5" t="s">
        <v>8</v>
      </c>
      <c r="G38" s="4">
        <v>0</v>
      </c>
      <c r="H38" s="20" t="str">
        <f t="shared" si="1"/>
        <v>Weekday</v>
      </c>
      <c r="I38" t="str">
        <f t="shared" si="2"/>
        <v/>
      </c>
      <c r="J38" s="19">
        <f t="shared" si="0"/>
        <v>11.177634033430193</v>
      </c>
      <c r="K38" s="10">
        <f t="shared" si="3"/>
        <v>0.82236596656980687</v>
      </c>
      <c r="L38" s="19">
        <f t="shared" si="4"/>
        <v>0.67628578297229269</v>
      </c>
    </row>
    <row r="39" spans="1:18" ht="12.5">
      <c r="A39" s="5" t="s">
        <v>9</v>
      </c>
      <c r="B39" s="3">
        <v>45146</v>
      </c>
      <c r="C39" s="7">
        <v>10</v>
      </c>
      <c r="D39" s="7">
        <v>102</v>
      </c>
      <c r="E39" s="7">
        <v>10</v>
      </c>
      <c r="F39" s="5" t="s">
        <v>8</v>
      </c>
      <c r="G39" s="4">
        <v>0</v>
      </c>
      <c r="H39" s="20" t="str">
        <f t="shared" si="1"/>
        <v>Weekday</v>
      </c>
      <c r="I39" t="str">
        <f t="shared" si="2"/>
        <v/>
      </c>
      <c r="J39" s="19">
        <f t="shared" si="0"/>
        <v>10.686477638762629</v>
      </c>
      <c r="K39" s="10">
        <f t="shared" si="3"/>
        <v>0.68647763876262857</v>
      </c>
      <c r="L39" s="19">
        <f t="shared" si="4"/>
        <v>0.47125154852111395</v>
      </c>
    </row>
    <row r="40" spans="1:18" ht="12.5">
      <c r="A40" s="5" t="s">
        <v>10</v>
      </c>
      <c r="B40" s="3">
        <v>45147</v>
      </c>
      <c r="C40" s="7">
        <v>12</v>
      </c>
      <c r="D40" s="7">
        <v>115</v>
      </c>
      <c r="E40" s="7">
        <v>10</v>
      </c>
      <c r="F40" s="5" t="s">
        <v>8</v>
      </c>
      <c r="G40" s="4">
        <v>0</v>
      </c>
      <c r="H40" s="20" t="str">
        <f t="shared" si="1"/>
        <v>Weekday</v>
      </c>
      <c r="I40" t="str">
        <f t="shared" si="2"/>
        <v/>
      </c>
      <c r="J40" s="19">
        <f t="shared" si="0"/>
        <v>11.022532014061488</v>
      </c>
      <c r="K40" s="10">
        <f t="shared" si="3"/>
        <v>0.97746798593851203</v>
      </c>
      <c r="L40" s="19">
        <f t="shared" si="4"/>
        <v>0.95544366353469112</v>
      </c>
    </row>
    <row r="41" spans="1:18" ht="12.5">
      <c r="A41" s="5" t="s">
        <v>11</v>
      </c>
      <c r="B41" s="3">
        <v>45148</v>
      </c>
      <c r="C41" s="7">
        <v>15</v>
      </c>
      <c r="D41" s="7">
        <v>156</v>
      </c>
      <c r="E41" s="7">
        <v>10</v>
      </c>
      <c r="F41" s="5" t="s">
        <v>8</v>
      </c>
      <c r="G41" s="4">
        <v>0</v>
      </c>
      <c r="H41" s="20" t="str">
        <f t="shared" si="1"/>
        <v>Weekday</v>
      </c>
      <c r="I41" t="str">
        <f t="shared" si="2"/>
        <v>Top 10%</v>
      </c>
      <c r="J41" s="19">
        <f t="shared" si="0"/>
        <v>12.082395813080968</v>
      </c>
      <c r="K41" s="10">
        <f t="shared" si="3"/>
        <v>2.9176041869190321</v>
      </c>
      <c r="L41" s="19">
        <f t="shared" si="4"/>
        <v>8.5124141915274674</v>
      </c>
    </row>
    <row r="42" spans="1:18" ht="12.5">
      <c r="A42" s="5" t="s">
        <v>12</v>
      </c>
      <c r="B42" s="3">
        <v>45149</v>
      </c>
      <c r="C42" s="7">
        <v>13</v>
      </c>
      <c r="D42" s="7">
        <v>126</v>
      </c>
      <c r="E42" s="7">
        <v>10</v>
      </c>
      <c r="F42" s="5" t="s">
        <v>8</v>
      </c>
      <c r="G42" s="4">
        <v>0</v>
      </c>
      <c r="H42" s="20" t="str">
        <f t="shared" si="1"/>
        <v>Weekday</v>
      </c>
      <c r="I42" t="str">
        <f t="shared" si="2"/>
        <v/>
      </c>
      <c r="J42" s="19">
        <f t="shared" si="0"/>
        <v>11.306885716237446</v>
      </c>
      <c r="K42" s="10">
        <f t="shared" si="3"/>
        <v>1.6931142837625544</v>
      </c>
      <c r="L42" s="19">
        <f t="shared" si="4"/>
        <v>2.8666359778807875</v>
      </c>
    </row>
    <row r="43" spans="1:18" ht="15.75" customHeight="1">
      <c r="C43" s="19">
        <f>SUM(C2:C42)</f>
        <v>474</v>
      </c>
      <c r="D43" s="19">
        <f>SUM(D2:D42)</f>
        <v>5569</v>
      </c>
      <c r="J43" s="19" t="e">
        <f>sum</f>
        <v>#NAME?</v>
      </c>
    </row>
    <row r="47" spans="1:18" ht="15.75" customHeight="1">
      <c r="P47" s="6" t="s">
        <v>43</v>
      </c>
      <c r="R47">
        <f>SQRT(AVERAGE(L2:L42))</f>
        <v>2.0211516286115643</v>
      </c>
    </row>
  </sheetData>
  <conditionalFormatting sqref="C2:C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47"/>
  <sheetViews>
    <sheetView topLeftCell="A45" zoomScale="81" workbookViewId="0">
      <selection activeCell="K66" sqref="K66"/>
    </sheetView>
  </sheetViews>
  <sheetFormatPr defaultColWidth="12.6328125" defaultRowHeight="15.75" customHeight="1"/>
  <cols>
    <col min="3" max="7" width="23.3632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  <c r="I1" s="1" t="s">
        <v>40</v>
      </c>
      <c r="J1" s="1" t="s">
        <v>41</v>
      </c>
      <c r="K1" s="1" t="s">
        <v>42</v>
      </c>
      <c r="L1" s="1" t="s">
        <v>48</v>
      </c>
      <c r="O1" s="1" t="s">
        <v>45</v>
      </c>
    </row>
    <row r="2" spans="1:15" ht="15.75" customHeight="1">
      <c r="A2" s="5" t="s">
        <v>7</v>
      </c>
      <c r="B2" s="3">
        <v>45089</v>
      </c>
      <c r="C2" s="4">
        <v>5</v>
      </c>
      <c r="D2" s="4">
        <v>135</v>
      </c>
      <c r="E2" s="4">
        <v>27</v>
      </c>
      <c r="F2" s="5" t="s">
        <v>8</v>
      </c>
      <c r="G2" s="4">
        <v>0</v>
      </c>
      <c r="H2" s="20" t="str">
        <f t="shared" ref="H2:H42" si="0">IF(OR(TEXT(A2,"ddd")="Sat", TEXT(A2,"ddd")="Sun"), "Weekend", "Weekday")</f>
        <v>Weekday</v>
      </c>
      <c r="I2" t="str">
        <f>IF(C2 &gt;= _xlfn.PERCENTILE.INC(C$2:C$42, 0.9), "Top 10%", "")</f>
        <v/>
      </c>
      <c r="J2" s="19">
        <f>$O$2*D2 +$O$5</f>
        <v>9.7467939859598687</v>
      </c>
      <c r="K2" s="10">
        <f t="shared" ref="K2:K42" si="1">ABS(C2 - J2)</f>
        <v>4.7467939859598687</v>
      </c>
      <c r="L2" s="19">
        <f>K2^2</f>
        <v>22.532053145144779</v>
      </c>
      <c r="O2">
        <f>INDEX(LINEST(C2:C42, D2:D42, TRUE, FALSE), 1)</f>
        <v>2.3886877452877136E-2</v>
      </c>
    </row>
    <row r="3" spans="1:15" ht="15.75" customHeight="1">
      <c r="A3" s="5" t="s">
        <v>9</v>
      </c>
      <c r="B3" s="3">
        <v>45090</v>
      </c>
      <c r="C3" s="4">
        <v>9</v>
      </c>
      <c r="D3" s="4">
        <v>210</v>
      </c>
      <c r="E3" s="4">
        <v>23</v>
      </c>
      <c r="F3" s="5" t="s">
        <v>8</v>
      </c>
      <c r="G3" s="4">
        <v>3</v>
      </c>
      <c r="H3" s="20" t="str">
        <f t="shared" si="0"/>
        <v>Weekday</v>
      </c>
      <c r="I3" t="str">
        <f t="shared" ref="I3:I42" si="2">IF(C3 &gt;= _xlfn.PERCENTILE.INC(C$2:C$42, 0.9), "Top 10%", "")</f>
        <v/>
      </c>
      <c r="J3" s="19">
        <f>$O$2*D3 +$O$5</f>
        <v>11.538309794925652</v>
      </c>
      <c r="K3" s="10">
        <f t="shared" si="1"/>
        <v>2.5383097949256523</v>
      </c>
      <c r="L3" s="19">
        <f t="shared" ref="L3:L42" si="3">K3^2</f>
        <v>6.443016615015507</v>
      </c>
    </row>
    <row r="4" spans="1:15" ht="15.75" customHeight="1">
      <c r="A4" s="5" t="s">
        <v>10</v>
      </c>
      <c r="B4" s="3">
        <v>45091</v>
      </c>
      <c r="C4" s="2">
        <v>13</v>
      </c>
      <c r="D4" s="2">
        <v>300</v>
      </c>
      <c r="E4" s="2">
        <v>23</v>
      </c>
      <c r="F4" s="5" t="s">
        <v>8</v>
      </c>
      <c r="G4" s="2">
        <v>0</v>
      </c>
      <c r="H4" s="20" t="str">
        <f t="shared" si="0"/>
        <v>Weekday</v>
      </c>
      <c r="I4" t="str">
        <f t="shared" si="2"/>
        <v/>
      </c>
      <c r="J4" s="19">
        <f t="shared" ref="J4:J42" si="4">$O$2*D4 +$O$5</f>
        <v>13.688128765684596</v>
      </c>
      <c r="K4" s="10">
        <f t="shared" si="1"/>
        <v>0.68812876568459558</v>
      </c>
      <c r="L4" s="19">
        <f t="shared" si="3"/>
        <v>0.47352119816260502</v>
      </c>
      <c r="O4" s="1" t="s">
        <v>46</v>
      </c>
    </row>
    <row r="5" spans="1:15" ht="15.75" customHeight="1">
      <c r="A5" s="5" t="s">
        <v>11</v>
      </c>
      <c r="B5" s="3">
        <v>45092</v>
      </c>
      <c r="C5" s="4">
        <v>9</v>
      </c>
      <c r="D5" s="4">
        <v>360</v>
      </c>
      <c r="E5" s="4">
        <v>40</v>
      </c>
      <c r="F5" s="5" t="s">
        <v>8</v>
      </c>
      <c r="G5" s="4">
        <v>0</v>
      </c>
      <c r="H5" s="20" t="str">
        <f t="shared" si="0"/>
        <v>Weekday</v>
      </c>
      <c r="I5" t="str">
        <f t="shared" si="2"/>
        <v/>
      </c>
      <c r="J5" s="19">
        <f t="shared" si="4"/>
        <v>15.121341412857223</v>
      </c>
      <c r="K5" s="10">
        <f t="shared" si="1"/>
        <v>6.1213414128572232</v>
      </c>
      <c r="L5" s="19">
        <f t="shared" si="3"/>
        <v>37.470820692760867</v>
      </c>
      <c r="O5">
        <f>INDEX(LINEST(C2:C42, D2:D42, TRUE, FALSE), 2)</f>
        <v>6.5220655298214547</v>
      </c>
    </row>
    <row r="6" spans="1:15" ht="15.75" customHeight="1">
      <c r="A6" s="5" t="s">
        <v>12</v>
      </c>
      <c r="B6" s="3">
        <v>45093</v>
      </c>
      <c r="C6" s="4">
        <v>11</v>
      </c>
      <c r="D6" s="4">
        <v>300</v>
      </c>
      <c r="E6" s="4">
        <v>27</v>
      </c>
      <c r="F6" s="5" t="s">
        <v>8</v>
      </c>
      <c r="G6" s="4">
        <v>0</v>
      </c>
      <c r="H6" s="20" t="str">
        <f t="shared" si="0"/>
        <v>Weekday</v>
      </c>
      <c r="I6" t="str">
        <f t="shared" si="2"/>
        <v/>
      </c>
      <c r="J6" s="19">
        <f t="shared" si="4"/>
        <v>13.688128765684596</v>
      </c>
      <c r="K6" s="10">
        <f t="shared" si="1"/>
        <v>2.6881287656845956</v>
      </c>
      <c r="L6" s="19">
        <f t="shared" si="3"/>
        <v>7.2260362609009876</v>
      </c>
    </row>
    <row r="7" spans="1:15" ht="15.75" customHeight="1">
      <c r="A7" s="5" t="s">
        <v>7</v>
      </c>
      <c r="B7" s="3">
        <v>45096</v>
      </c>
      <c r="C7" s="4">
        <v>10</v>
      </c>
      <c r="D7" s="4">
        <v>360</v>
      </c>
      <c r="E7" s="4">
        <v>36</v>
      </c>
      <c r="F7" s="5" t="s">
        <v>8</v>
      </c>
      <c r="G7" s="4">
        <v>0</v>
      </c>
      <c r="H7" s="20" t="str">
        <f t="shared" si="0"/>
        <v>Weekday</v>
      </c>
      <c r="I7" t="str">
        <f t="shared" si="2"/>
        <v/>
      </c>
      <c r="J7" s="19">
        <f t="shared" si="4"/>
        <v>15.121341412857223</v>
      </c>
      <c r="K7" s="10">
        <f t="shared" si="1"/>
        <v>5.1213414128572232</v>
      </c>
      <c r="L7" s="19">
        <f t="shared" si="3"/>
        <v>26.228137867046421</v>
      </c>
    </row>
    <row r="8" spans="1:15" ht="15.75" customHeight="1">
      <c r="A8" s="5" t="s">
        <v>9</v>
      </c>
      <c r="B8" s="3">
        <v>45097</v>
      </c>
      <c r="C8" s="4">
        <v>14</v>
      </c>
      <c r="D8" s="4">
        <v>360</v>
      </c>
      <c r="E8" s="4">
        <v>26</v>
      </c>
      <c r="F8" s="5" t="s">
        <v>8</v>
      </c>
      <c r="G8" s="4">
        <v>0</v>
      </c>
      <c r="H8" s="20" t="str">
        <f t="shared" si="0"/>
        <v>Weekday</v>
      </c>
      <c r="I8" t="str">
        <f t="shared" si="2"/>
        <v/>
      </c>
      <c r="J8" s="19">
        <f t="shared" si="4"/>
        <v>15.121341412857223</v>
      </c>
      <c r="K8" s="10">
        <f t="shared" si="1"/>
        <v>1.1213414128572232</v>
      </c>
      <c r="L8" s="19">
        <f t="shared" si="3"/>
        <v>1.2574065641886336</v>
      </c>
    </row>
    <row r="9" spans="1:15" ht="15.75" customHeight="1">
      <c r="A9" s="5" t="s">
        <v>10</v>
      </c>
      <c r="B9" s="3">
        <v>45098</v>
      </c>
      <c r="C9" s="4">
        <v>9</v>
      </c>
      <c r="D9" s="4">
        <v>280</v>
      </c>
      <c r="E9" s="4">
        <v>31</v>
      </c>
      <c r="F9" s="5" t="s">
        <v>8</v>
      </c>
      <c r="G9" s="4">
        <v>0</v>
      </c>
      <c r="H9" s="20" t="str">
        <f t="shared" si="0"/>
        <v>Weekday</v>
      </c>
      <c r="I9" t="str">
        <f t="shared" si="2"/>
        <v/>
      </c>
      <c r="J9" s="19">
        <f t="shared" si="4"/>
        <v>13.210391216627052</v>
      </c>
      <c r="K9" s="10">
        <f t="shared" si="1"/>
        <v>4.2103912166270518</v>
      </c>
      <c r="L9" s="19">
        <f t="shared" si="3"/>
        <v>17.727394197050227</v>
      </c>
    </row>
    <row r="10" spans="1:15" ht="15.75" customHeight="1">
      <c r="A10" s="5" t="s">
        <v>12</v>
      </c>
      <c r="B10" s="3">
        <v>45100</v>
      </c>
      <c r="C10" s="2">
        <v>10</v>
      </c>
      <c r="D10" s="2">
        <v>240</v>
      </c>
      <c r="E10" s="2">
        <v>24</v>
      </c>
      <c r="F10" s="5" t="s">
        <v>8</v>
      </c>
      <c r="G10" s="2">
        <v>0</v>
      </c>
      <c r="H10" s="20" t="str">
        <f t="shared" si="0"/>
        <v>Weekday</v>
      </c>
      <c r="I10" t="str">
        <f t="shared" si="2"/>
        <v/>
      </c>
      <c r="J10" s="19">
        <f t="shared" si="4"/>
        <v>12.254916118511968</v>
      </c>
      <c r="K10" s="10">
        <f t="shared" si="1"/>
        <v>2.2549161185119679</v>
      </c>
      <c r="L10" s="19">
        <f t="shared" si="3"/>
        <v>5.0846467015250791</v>
      </c>
    </row>
    <row r="11" spans="1:15" ht="15.75" customHeight="1">
      <c r="A11" s="5" t="s">
        <v>7</v>
      </c>
      <c r="B11" s="3">
        <v>45103</v>
      </c>
      <c r="C11" s="4">
        <v>14</v>
      </c>
      <c r="D11" s="4">
        <v>260</v>
      </c>
      <c r="E11" s="4">
        <v>19</v>
      </c>
      <c r="F11" s="5" t="s">
        <v>8</v>
      </c>
      <c r="G11" s="4">
        <v>0</v>
      </c>
      <c r="H11" s="20" t="str">
        <f t="shared" si="0"/>
        <v>Weekday</v>
      </c>
      <c r="I11" t="str">
        <f t="shared" si="2"/>
        <v/>
      </c>
      <c r="J11" s="19">
        <f t="shared" si="4"/>
        <v>12.73265366756951</v>
      </c>
      <c r="K11" s="10">
        <f t="shared" si="1"/>
        <v>1.2673463324304901</v>
      </c>
      <c r="L11" s="19">
        <f t="shared" si="3"/>
        <v>1.6061667263250143</v>
      </c>
    </row>
    <row r="12" spans="1:15" ht="15.75" customHeight="1">
      <c r="A12" s="5" t="s">
        <v>9</v>
      </c>
      <c r="B12" s="3">
        <v>45104</v>
      </c>
      <c r="C12" s="2">
        <v>15</v>
      </c>
      <c r="D12" s="2">
        <v>260</v>
      </c>
      <c r="E12" s="2">
        <v>17</v>
      </c>
      <c r="F12" s="5" t="s">
        <v>8</v>
      </c>
      <c r="G12" s="2">
        <v>0</v>
      </c>
      <c r="H12" s="20" t="str">
        <f t="shared" si="0"/>
        <v>Weekday</v>
      </c>
      <c r="I12" t="str">
        <f t="shared" si="2"/>
        <v>Top 10%</v>
      </c>
      <c r="J12" s="19">
        <f t="shared" si="4"/>
        <v>12.73265366756951</v>
      </c>
      <c r="K12" s="10">
        <f t="shared" si="1"/>
        <v>2.2673463324304901</v>
      </c>
      <c r="L12" s="19">
        <f t="shared" si="3"/>
        <v>5.1408593911859946</v>
      </c>
    </row>
    <row r="13" spans="1:15" ht="15.75" customHeight="1">
      <c r="A13" s="5" t="s">
        <v>10</v>
      </c>
      <c r="B13" s="3">
        <v>45105</v>
      </c>
      <c r="C13" s="2">
        <v>15</v>
      </c>
      <c r="D13" s="2">
        <v>240</v>
      </c>
      <c r="E13" s="2">
        <v>16</v>
      </c>
      <c r="F13" s="5" t="s">
        <v>8</v>
      </c>
      <c r="G13" s="2">
        <v>0</v>
      </c>
      <c r="H13" s="20" t="str">
        <f t="shared" si="0"/>
        <v>Weekday</v>
      </c>
      <c r="I13" t="str">
        <f t="shared" si="2"/>
        <v>Top 10%</v>
      </c>
      <c r="J13" s="19">
        <f t="shared" si="4"/>
        <v>12.254916118511968</v>
      </c>
      <c r="K13" s="10">
        <f t="shared" si="1"/>
        <v>2.7450838814880321</v>
      </c>
      <c r="L13" s="19">
        <f t="shared" si="3"/>
        <v>7.5354855164053998</v>
      </c>
    </row>
    <row r="14" spans="1:15" ht="12.5">
      <c r="A14" s="5" t="s">
        <v>12</v>
      </c>
      <c r="B14" s="3">
        <v>45107</v>
      </c>
      <c r="C14" s="4">
        <v>15</v>
      </c>
      <c r="D14" s="4">
        <v>240</v>
      </c>
      <c r="E14" s="4">
        <v>16</v>
      </c>
      <c r="F14" s="5" t="s">
        <v>8</v>
      </c>
      <c r="G14" s="4">
        <v>0</v>
      </c>
      <c r="H14" s="20" t="str">
        <f t="shared" si="0"/>
        <v>Weekday</v>
      </c>
      <c r="I14" t="str">
        <f t="shared" si="2"/>
        <v>Top 10%</v>
      </c>
      <c r="J14" s="19">
        <f t="shared" si="4"/>
        <v>12.254916118511968</v>
      </c>
      <c r="K14" s="10">
        <f t="shared" si="1"/>
        <v>2.7450838814880321</v>
      </c>
      <c r="L14" s="19">
        <f t="shared" si="3"/>
        <v>7.5354855164053998</v>
      </c>
    </row>
    <row r="15" spans="1:15" ht="12.5">
      <c r="A15" s="5" t="s">
        <v>7</v>
      </c>
      <c r="B15" s="3">
        <v>45110</v>
      </c>
      <c r="C15" s="4">
        <v>10</v>
      </c>
      <c r="D15" s="4">
        <v>200</v>
      </c>
      <c r="E15" s="4">
        <v>20</v>
      </c>
      <c r="F15" s="5" t="s">
        <v>8</v>
      </c>
      <c r="G15" s="4">
        <v>0</v>
      </c>
      <c r="H15" s="20" t="str">
        <f t="shared" si="0"/>
        <v>Weekday</v>
      </c>
      <c r="I15" t="str">
        <f t="shared" si="2"/>
        <v/>
      </c>
      <c r="J15" s="19">
        <f t="shared" si="4"/>
        <v>11.299441020396882</v>
      </c>
      <c r="K15" s="10">
        <f t="shared" si="1"/>
        <v>1.2994410203968823</v>
      </c>
      <c r="L15" s="19">
        <f t="shared" si="3"/>
        <v>1.6885469654900906</v>
      </c>
    </row>
    <row r="16" spans="1:15" ht="12.5">
      <c r="A16" s="5" t="s">
        <v>9</v>
      </c>
      <c r="B16" s="3">
        <v>45111</v>
      </c>
      <c r="C16" s="4">
        <v>15</v>
      </c>
      <c r="D16" s="4">
        <v>240</v>
      </c>
      <c r="E16" s="4">
        <v>16</v>
      </c>
      <c r="F16" s="5" t="s">
        <v>8</v>
      </c>
      <c r="G16" s="4">
        <v>0</v>
      </c>
      <c r="H16" s="20" t="str">
        <f t="shared" si="0"/>
        <v>Weekday</v>
      </c>
      <c r="I16" t="str">
        <f t="shared" si="2"/>
        <v>Top 10%</v>
      </c>
      <c r="J16" s="19">
        <f t="shared" si="4"/>
        <v>12.254916118511968</v>
      </c>
      <c r="K16" s="10">
        <f t="shared" si="1"/>
        <v>2.7450838814880321</v>
      </c>
      <c r="L16" s="19">
        <f t="shared" si="3"/>
        <v>7.5354855164053998</v>
      </c>
    </row>
    <row r="17" spans="1:12" ht="12.5">
      <c r="A17" s="5" t="s">
        <v>10</v>
      </c>
      <c r="B17" s="3">
        <v>45112</v>
      </c>
      <c r="C17" s="4">
        <v>10</v>
      </c>
      <c r="D17" s="4">
        <v>240</v>
      </c>
      <c r="E17" s="4">
        <v>24</v>
      </c>
      <c r="F17" s="5" t="s">
        <v>8</v>
      </c>
      <c r="G17" s="4">
        <v>0</v>
      </c>
      <c r="H17" s="20" t="str">
        <f t="shared" si="0"/>
        <v>Weekday</v>
      </c>
      <c r="I17" t="str">
        <f t="shared" si="2"/>
        <v/>
      </c>
      <c r="J17" s="19">
        <f t="shared" si="4"/>
        <v>12.254916118511968</v>
      </c>
      <c r="K17" s="10">
        <f t="shared" si="1"/>
        <v>2.2549161185119679</v>
      </c>
      <c r="L17" s="19">
        <f t="shared" si="3"/>
        <v>5.0846467015250791</v>
      </c>
    </row>
    <row r="18" spans="1:12" ht="12.5">
      <c r="A18" s="5" t="s">
        <v>11</v>
      </c>
      <c r="B18" s="3">
        <v>45113</v>
      </c>
      <c r="C18" s="4">
        <v>11</v>
      </c>
      <c r="D18" s="4">
        <v>200</v>
      </c>
      <c r="E18" s="4">
        <v>18</v>
      </c>
      <c r="F18" s="5" t="s">
        <v>8</v>
      </c>
      <c r="G18" s="4">
        <v>0</v>
      </c>
      <c r="H18" s="20" t="str">
        <f t="shared" si="0"/>
        <v>Weekday</v>
      </c>
      <c r="I18" t="str">
        <f t="shared" si="2"/>
        <v/>
      </c>
      <c r="J18" s="19">
        <f t="shared" si="4"/>
        <v>11.299441020396882</v>
      </c>
      <c r="K18" s="10">
        <f t="shared" si="1"/>
        <v>0.29944102039688225</v>
      </c>
      <c r="L18" s="19">
        <f t="shared" si="3"/>
        <v>8.9664924696326059E-2</v>
      </c>
    </row>
    <row r="19" spans="1:12" ht="12.5">
      <c r="A19" s="5" t="s">
        <v>12</v>
      </c>
      <c r="B19" s="3">
        <v>45114</v>
      </c>
      <c r="C19" s="4">
        <v>6</v>
      </c>
      <c r="D19" s="4">
        <v>120</v>
      </c>
      <c r="E19" s="4">
        <v>20</v>
      </c>
      <c r="F19" s="5" t="s">
        <v>8</v>
      </c>
      <c r="G19" s="4">
        <v>0</v>
      </c>
      <c r="H19" s="20" t="str">
        <f t="shared" si="0"/>
        <v>Weekday</v>
      </c>
      <c r="I19" t="str">
        <f t="shared" si="2"/>
        <v/>
      </c>
      <c r="J19" s="19">
        <f t="shared" si="4"/>
        <v>9.3884908241667109</v>
      </c>
      <c r="K19" s="10">
        <f t="shared" si="1"/>
        <v>3.3884908241667109</v>
      </c>
      <c r="L19" s="19">
        <f t="shared" si="3"/>
        <v>11.481870065461996</v>
      </c>
    </row>
    <row r="20" spans="1:12" ht="12.5">
      <c r="A20" s="5" t="s">
        <v>7</v>
      </c>
      <c r="B20" s="3">
        <v>45117</v>
      </c>
      <c r="C20" s="4">
        <v>15</v>
      </c>
      <c r="D20" s="4">
        <v>240</v>
      </c>
      <c r="E20" s="4">
        <v>16</v>
      </c>
      <c r="F20" s="5" t="s">
        <v>8</v>
      </c>
      <c r="G20" s="4">
        <v>0</v>
      </c>
      <c r="H20" s="20" t="str">
        <f t="shared" si="0"/>
        <v>Weekday</v>
      </c>
      <c r="I20" t="str">
        <f t="shared" si="2"/>
        <v>Top 10%</v>
      </c>
      <c r="J20" s="19">
        <f t="shared" si="4"/>
        <v>12.254916118511968</v>
      </c>
      <c r="K20" s="10">
        <f t="shared" si="1"/>
        <v>2.7450838814880321</v>
      </c>
      <c r="L20" s="19">
        <f t="shared" si="3"/>
        <v>7.5354855164053998</v>
      </c>
    </row>
    <row r="21" spans="1:12" ht="12.5">
      <c r="A21" s="5" t="s">
        <v>9</v>
      </c>
      <c r="B21" s="3">
        <v>45118</v>
      </c>
      <c r="C21" s="4">
        <v>15</v>
      </c>
      <c r="D21" s="4">
        <v>260</v>
      </c>
      <c r="E21" s="4">
        <v>17</v>
      </c>
      <c r="F21" s="5" t="s">
        <v>8</v>
      </c>
      <c r="G21" s="4">
        <v>0</v>
      </c>
      <c r="H21" s="20" t="str">
        <f t="shared" si="0"/>
        <v>Weekday</v>
      </c>
      <c r="I21" t="str">
        <f t="shared" si="2"/>
        <v>Top 10%</v>
      </c>
      <c r="J21" s="19">
        <f t="shared" si="4"/>
        <v>12.73265366756951</v>
      </c>
      <c r="K21" s="10">
        <f t="shared" si="1"/>
        <v>2.2673463324304901</v>
      </c>
      <c r="L21" s="19">
        <f t="shared" si="3"/>
        <v>5.1408593911859946</v>
      </c>
    </row>
    <row r="22" spans="1:12" ht="12.5">
      <c r="A22" s="5" t="s">
        <v>10</v>
      </c>
      <c r="B22" s="3">
        <v>45119</v>
      </c>
      <c r="C22" s="4">
        <v>12</v>
      </c>
      <c r="D22" s="4">
        <v>240</v>
      </c>
      <c r="E22" s="4">
        <v>20</v>
      </c>
      <c r="F22" s="5" t="s">
        <v>8</v>
      </c>
      <c r="G22" s="4">
        <v>0</v>
      </c>
      <c r="H22" s="20" t="str">
        <f t="shared" si="0"/>
        <v>Weekday</v>
      </c>
      <c r="I22" t="str">
        <f t="shared" si="2"/>
        <v/>
      </c>
      <c r="J22" s="19">
        <f t="shared" si="4"/>
        <v>12.254916118511968</v>
      </c>
      <c r="K22" s="10">
        <f t="shared" si="1"/>
        <v>0.25491611851196794</v>
      </c>
      <c r="L22" s="19">
        <f t="shared" si="3"/>
        <v>6.498222747720768E-2</v>
      </c>
    </row>
    <row r="23" spans="1:12" ht="12.5">
      <c r="A23" s="5" t="s">
        <v>11</v>
      </c>
      <c r="B23" s="3">
        <v>45120</v>
      </c>
      <c r="C23" s="4">
        <v>9</v>
      </c>
      <c r="D23" s="4">
        <v>150</v>
      </c>
      <c r="E23" s="4">
        <v>17</v>
      </c>
      <c r="F23" s="5" t="s">
        <v>8</v>
      </c>
      <c r="G23" s="4">
        <v>0</v>
      </c>
      <c r="H23" s="20" t="str">
        <f t="shared" si="0"/>
        <v>Weekday</v>
      </c>
      <c r="I23" t="str">
        <f t="shared" si="2"/>
        <v/>
      </c>
      <c r="J23" s="19">
        <f t="shared" si="4"/>
        <v>10.105097147753025</v>
      </c>
      <c r="K23" s="10">
        <f t="shared" si="1"/>
        <v>1.1050971477530247</v>
      </c>
      <c r="L23" s="19">
        <f t="shared" si="3"/>
        <v>1.2212397059718705</v>
      </c>
    </row>
    <row r="24" spans="1:12" ht="12.5">
      <c r="A24" s="5" t="s">
        <v>7</v>
      </c>
      <c r="B24" s="3">
        <v>45124</v>
      </c>
      <c r="C24" s="4">
        <v>10</v>
      </c>
      <c r="D24" s="4">
        <v>160</v>
      </c>
      <c r="E24" s="4">
        <v>16</v>
      </c>
      <c r="F24" s="5" t="s">
        <v>8</v>
      </c>
      <c r="G24" s="4">
        <v>0</v>
      </c>
      <c r="H24" s="20" t="str">
        <f t="shared" si="0"/>
        <v>Weekday</v>
      </c>
      <c r="I24" t="str">
        <f t="shared" si="2"/>
        <v/>
      </c>
      <c r="J24" s="19">
        <f t="shared" si="4"/>
        <v>10.343965922281797</v>
      </c>
      <c r="K24" s="10">
        <f t="shared" si="1"/>
        <v>0.34396592228179657</v>
      </c>
      <c r="L24" s="19">
        <f t="shared" si="3"/>
        <v>0.11831255569116692</v>
      </c>
    </row>
    <row r="25" spans="1:12" ht="12.5">
      <c r="A25" s="5" t="s">
        <v>9</v>
      </c>
      <c r="B25" s="3">
        <v>45125</v>
      </c>
      <c r="C25" s="4">
        <v>10</v>
      </c>
      <c r="D25" s="4">
        <v>160</v>
      </c>
      <c r="E25" s="4">
        <v>16</v>
      </c>
      <c r="F25" s="5" t="s">
        <v>8</v>
      </c>
      <c r="G25" s="4">
        <v>0</v>
      </c>
      <c r="H25" s="20" t="str">
        <f t="shared" si="0"/>
        <v>Weekday</v>
      </c>
      <c r="I25" t="str">
        <f t="shared" si="2"/>
        <v/>
      </c>
      <c r="J25" s="19">
        <f t="shared" si="4"/>
        <v>10.343965922281797</v>
      </c>
      <c r="K25" s="10">
        <f t="shared" si="1"/>
        <v>0.34396592228179657</v>
      </c>
      <c r="L25" s="19">
        <f t="shared" si="3"/>
        <v>0.11831255569116692</v>
      </c>
    </row>
    <row r="26" spans="1:12" ht="12.5">
      <c r="A26" s="5" t="s">
        <v>10</v>
      </c>
      <c r="B26" s="3">
        <v>45126</v>
      </c>
      <c r="C26" s="4">
        <v>10</v>
      </c>
      <c r="D26" s="4">
        <v>170</v>
      </c>
      <c r="E26" s="4">
        <v>17</v>
      </c>
      <c r="F26" s="5" t="s">
        <v>8</v>
      </c>
      <c r="G26" s="4">
        <v>0</v>
      </c>
      <c r="H26" s="20" t="str">
        <f t="shared" si="0"/>
        <v>Weekday</v>
      </c>
      <c r="I26" t="str">
        <f t="shared" si="2"/>
        <v/>
      </c>
      <c r="J26" s="19">
        <f t="shared" si="4"/>
        <v>10.582834696810568</v>
      </c>
      <c r="K26" s="10">
        <f t="shared" si="1"/>
        <v>0.58283469681056843</v>
      </c>
      <c r="L26" s="19">
        <f t="shared" si="3"/>
        <v>0.33969628380626721</v>
      </c>
    </row>
    <row r="27" spans="1:12" ht="12.5">
      <c r="A27" s="5" t="s">
        <v>11</v>
      </c>
      <c r="B27" s="3">
        <v>45127</v>
      </c>
      <c r="C27" s="4">
        <v>10</v>
      </c>
      <c r="D27" s="4">
        <v>190</v>
      </c>
      <c r="E27" s="4">
        <v>19</v>
      </c>
      <c r="F27" s="5" t="s">
        <v>8</v>
      </c>
      <c r="G27" s="4">
        <v>0</v>
      </c>
      <c r="H27" s="20" t="str">
        <f t="shared" si="0"/>
        <v>Weekday</v>
      </c>
      <c r="I27" t="str">
        <f t="shared" si="2"/>
        <v/>
      </c>
      <c r="J27" s="19">
        <f t="shared" si="4"/>
        <v>11.06057224586811</v>
      </c>
      <c r="K27" s="10">
        <f t="shared" si="1"/>
        <v>1.0605722458681104</v>
      </c>
      <c r="L27" s="19">
        <f t="shared" si="3"/>
        <v>1.1248134887057275</v>
      </c>
    </row>
    <row r="28" spans="1:12" ht="12.5">
      <c r="A28" s="5" t="s">
        <v>12</v>
      </c>
      <c r="B28" s="3">
        <v>45128</v>
      </c>
      <c r="C28" s="4">
        <v>10</v>
      </c>
      <c r="D28" s="4">
        <v>150</v>
      </c>
      <c r="E28" s="4">
        <v>15</v>
      </c>
      <c r="F28" s="5" t="s">
        <v>8</v>
      </c>
      <c r="G28" s="4">
        <v>0</v>
      </c>
      <c r="H28" s="20" t="str">
        <f t="shared" si="0"/>
        <v>Weekday</v>
      </c>
      <c r="I28" t="str">
        <f t="shared" si="2"/>
        <v/>
      </c>
      <c r="J28" s="19">
        <f t="shared" si="4"/>
        <v>10.105097147753025</v>
      </c>
      <c r="K28" s="10">
        <f t="shared" si="1"/>
        <v>0.1050971477530247</v>
      </c>
      <c r="L28" s="19">
        <f t="shared" si="3"/>
        <v>1.1045410465821104E-2</v>
      </c>
    </row>
    <row r="29" spans="1:12" ht="12.5">
      <c r="A29" s="5" t="s">
        <v>7</v>
      </c>
      <c r="B29" s="3">
        <v>45131</v>
      </c>
      <c r="C29" s="4">
        <v>10</v>
      </c>
      <c r="D29" s="4">
        <v>160</v>
      </c>
      <c r="E29" s="4">
        <v>16</v>
      </c>
      <c r="F29" s="5" t="s">
        <v>8</v>
      </c>
      <c r="G29" s="4">
        <v>0</v>
      </c>
      <c r="H29" s="20" t="str">
        <f t="shared" si="0"/>
        <v>Weekday</v>
      </c>
      <c r="I29" t="str">
        <f t="shared" si="2"/>
        <v/>
      </c>
      <c r="J29" s="19">
        <f t="shared" si="4"/>
        <v>10.343965922281797</v>
      </c>
      <c r="K29" s="10">
        <f t="shared" si="1"/>
        <v>0.34396592228179657</v>
      </c>
      <c r="L29" s="19">
        <f t="shared" si="3"/>
        <v>0.11831255569116692</v>
      </c>
    </row>
    <row r="30" spans="1:12" ht="12.5">
      <c r="A30" s="5" t="s">
        <v>9</v>
      </c>
      <c r="B30" s="3">
        <v>45132</v>
      </c>
      <c r="C30" s="4">
        <v>10</v>
      </c>
      <c r="D30" s="4">
        <v>180</v>
      </c>
      <c r="E30" s="4">
        <v>18</v>
      </c>
      <c r="F30" s="5" t="s">
        <v>8</v>
      </c>
      <c r="G30" s="4">
        <v>0</v>
      </c>
      <c r="H30" s="20" t="str">
        <f t="shared" si="0"/>
        <v>Weekday</v>
      </c>
      <c r="I30" t="str">
        <f t="shared" si="2"/>
        <v/>
      </c>
      <c r="J30" s="19">
        <f t="shared" si="4"/>
        <v>10.82170347133934</v>
      </c>
      <c r="K30" s="10">
        <f t="shared" si="1"/>
        <v>0.8217034713393403</v>
      </c>
      <c r="L30" s="19">
        <f t="shared" si="3"/>
        <v>0.67519659481112204</v>
      </c>
    </row>
    <row r="31" spans="1:12" ht="12.5">
      <c r="A31" s="5" t="s">
        <v>10</v>
      </c>
      <c r="B31" s="3">
        <v>45133</v>
      </c>
      <c r="C31" s="4">
        <v>11</v>
      </c>
      <c r="D31" s="4">
        <v>180</v>
      </c>
      <c r="E31" s="4">
        <v>16</v>
      </c>
      <c r="F31" s="5" t="s">
        <v>14</v>
      </c>
      <c r="G31" s="4">
        <v>0</v>
      </c>
      <c r="H31" s="20" t="str">
        <f t="shared" si="0"/>
        <v>Weekday</v>
      </c>
      <c r="I31" t="str">
        <f t="shared" si="2"/>
        <v/>
      </c>
      <c r="J31" s="19">
        <f t="shared" si="4"/>
        <v>10.82170347133934</v>
      </c>
      <c r="K31" s="10">
        <f t="shared" si="1"/>
        <v>0.1782965286606597</v>
      </c>
      <c r="L31" s="19">
        <f t="shared" si="3"/>
        <v>3.1789652132441448E-2</v>
      </c>
    </row>
    <row r="32" spans="1:12" ht="12.5">
      <c r="A32" s="5" t="s">
        <v>12</v>
      </c>
      <c r="B32" s="3">
        <v>45135</v>
      </c>
      <c r="C32" s="4">
        <v>20</v>
      </c>
      <c r="D32" s="4">
        <v>360</v>
      </c>
      <c r="E32" s="4">
        <v>18</v>
      </c>
      <c r="F32" s="5" t="s">
        <v>8</v>
      </c>
      <c r="G32" s="4">
        <v>0</v>
      </c>
      <c r="H32" s="20" t="str">
        <f t="shared" si="0"/>
        <v>Weekday</v>
      </c>
      <c r="I32" t="str">
        <f t="shared" si="2"/>
        <v>Top 10%</v>
      </c>
      <c r="J32" s="19">
        <f t="shared" si="4"/>
        <v>15.121341412857223</v>
      </c>
      <c r="K32" s="10">
        <f t="shared" si="1"/>
        <v>4.8786585871427768</v>
      </c>
      <c r="L32" s="19">
        <f t="shared" si="3"/>
        <v>23.801309609901956</v>
      </c>
    </row>
    <row r="33" spans="1:17" ht="12.5">
      <c r="A33" s="5" t="s">
        <v>7</v>
      </c>
      <c r="B33" s="3">
        <v>45138</v>
      </c>
      <c r="C33" s="4">
        <v>10</v>
      </c>
      <c r="D33" s="4">
        <v>160</v>
      </c>
      <c r="E33" s="4">
        <v>16</v>
      </c>
      <c r="F33" s="5" t="s">
        <v>8</v>
      </c>
      <c r="G33" s="4">
        <v>0</v>
      </c>
      <c r="H33" s="20" t="str">
        <f t="shared" si="0"/>
        <v>Weekday</v>
      </c>
      <c r="I33" t="str">
        <f t="shared" si="2"/>
        <v/>
      </c>
      <c r="J33" s="19">
        <f t="shared" si="4"/>
        <v>10.343965922281797</v>
      </c>
      <c r="K33" s="10">
        <f t="shared" si="1"/>
        <v>0.34396592228179657</v>
      </c>
      <c r="L33" s="19">
        <f t="shared" si="3"/>
        <v>0.11831255569116692</v>
      </c>
    </row>
    <row r="34" spans="1:17" ht="12.5">
      <c r="A34" s="5" t="s">
        <v>9</v>
      </c>
      <c r="B34" s="3">
        <v>45139</v>
      </c>
      <c r="C34" s="4">
        <v>15</v>
      </c>
      <c r="D34" s="4">
        <v>210</v>
      </c>
      <c r="E34" s="4">
        <v>14</v>
      </c>
      <c r="F34" s="5" t="s">
        <v>8</v>
      </c>
      <c r="G34" s="4">
        <v>0</v>
      </c>
      <c r="H34" s="20" t="str">
        <f t="shared" si="0"/>
        <v>Weekday</v>
      </c>
      <c r="I34" t="str">
        <f t="shared" si="2"/>
        <v>Top 10%</v>
      </c>
      <c r="J34" s="19">
        <f t="shared" si="4"/>
        <v>11.538309794925652</v>
      </c>
      <c r="K34" s="10">
        <f t="shared" si="1"/>
        <v>3.4616902050743477</v>
      </c>
      <c r="L34" s="19">
        <f t="shared" si="3"/>
        <v>11.983299075907679</v>
      </c>
    </row>
    <row r="35" spans="1:17" ht="12.5">
      <c r="A35" s="5" t="s">
        <v>10</v>
      </c>
      <c r="B35" s="3">
        <v>45140</v>
      </c>
      <c r="C35" s="4">
        <v>15</v>
      </c>
      <c r="D35" s="4">
        <v>210</v>
      </c>
      <c r="E35" s="4">
        <v>14</v>
      </c>
      <c r="F35" s="5" t="s">
        <v>8</v>
      </c>
      <c r="G35" s="4">
        <v>0</v>
      </c>
      <c r="H35" s="20" t="str">
        <f t="shared" si="0"/>
        <v>Weekday</v>
      </c>
      <c r="I35" t="str">
        <f t="shared" si="2"/>
        <v>Top 10%</v>
      </c>
      <c r="J35" s="19">
        <f t="shared" si="4"/>
        <v>11.538309794925652</v>
      </c>
      <c r="K35" s="10">
        <f t="shared" si="1"/>
        <v>3.4616902050743477</v>
      </c>
      <c r="L35" s="19">
        <f t="shared" si="3"/>
        <v>11.983299075907679</v>
      </c>
    </row>
    <row r="36" spans="1:17" ht="12.5">
      <c r="A36" s="5" t="s">
        <v>11</v>
      </c>
      <c r="B36" s="3">
        <v>45141</v>
      </c>
      <c r="C36" s="4">
        <v>10</v>
      </c>
      <c r="D36" s="4">
        <v>120</v>
      </c>
      <c r="E36" s="4">
        <v>12</v>
      </c>
      <c r="F36" s="5" t="s">
        <v>8</v>
      </c>
      <c r="G36" s="4">
        <v>0</v>
      </c>
      <c r="H36" s="20" t="str">
        <f t="shared" si="0"/>
        <v>Weekday</v>
      </c>
      <c r="I36" t="str">
        <f t="shared" si="2"/>
        <v/>
      </c>
      <c r="J36" s="19">
        <f t="shared" si="4"/>
        <v>9.3884908241667109</v>
      </c>
      <c r="K36" s="10">
        <f t="shared" si="1"/>
        <v>0.61150917583328912</v>
      </c>
      <c r="L36" s="19">
        <f t="shared" si="3"/>
        <v>0.37394347212830853</v>
      </c>
    </row>
    <row r="37" spans="1:17" ht="12.5">
      <c r="A37" s="5" t="s">
        <v>12</v>
      </c>
      <c r="B37" s="3">
        <v>45142</v>
      </c>
      <c r="C37" s="4">
        <v>10</v>
      </c>
      <c r="D37" s="4">
        <v>130</v>
      </c>
      <c r="E37" s="4">
        <v>13</v>
      </c>
      <c r="F37" s="5" t="s">
        <v>8</v>
      </c>
      <c r="G37" s="4">
        <v>0</v>
      </c>
      <c r="H37" s="20" t="str">
        <f t="shared" si="0"/>
        <v>Weekday</v>
      </c>
      <c r="I37" t="str">
        <f t="shared" si="2"/>
        <v/>
      </c>
      <c r="J37" s="19">
        <f t="shared" si="4"/>
        <v>9.6273595986954827</v>
      </c>
      <c r="K37" s="10">
        <f t="shared" si="1"/>
        <v>0.37264040130451725</v>
      </c>
      <c r="L37" s="19">
        <f t="shared" si="3"/>
        <v>0.13886086868439165</v>
      </c>
    </row>
    <row r="38" spans="1:17" ht="12.5">
      <c r="A38" s="5" t="s">
        <v>7</v>
      </c>
      <c r="B38" s="3">
        <v>45145</v>
      </c>
      <c r="C38" s="4">
        <v>15</v>
      </c>
      <c r="D38" s="4">
        <v>240</v>
      </c>
      <c r="E38" s="4">
        <v>16</v>
      </c>
      <c r="F38" s="5" t="s">
        <v>8</v>
      </c>
      <c r="G38" s="4">
        <v>0</v>
      </c>
      <c r="H38" s="20" t="str">
        <f t="shared" si="0"/>
        <v>Weekday</v>
      </c>
      <c r="I38" t="str">
        <f t="shared" si="2"/>
        <v>Top 10%</v>
      </c>
      <c r="J38" s="19">
        <f t="shared" si="4"/>
        <v>12.254916118511968</v>
      </c>
      <c r="K38" s="10">
        <f t="shared" si="1"/>
        <v>2.7450838814880321</v>
      </c>
      <c r="L38" s="19">
        <f t="shared" si="3"/>
        <v>7.5354855164053998</v>
      </c>
    </row>
    <row r="39" spans="1:17" ht="12.5">
      <c r="A39" s="5" t="s">
        <v>9</v>
      </c>
      <c r="B39" s="3">
        <v>45146</v>
      </c>
      <c r="C39" s="4">
        <v>15</v>
      </c>
      <c r="D39" s="4">
        <v>300</v>
      </c>
      <c r="E39" s="4">
        <v>20</v>
      </c>
      <c r="F39" s="5" t="s">
        <v>8</v>
      </c>
      <c r="G39" s="4">
        <v>0</v>
      </c>
      <c r="H39" s="20" t="str">
        <f t="shared" si="0"/>
        <v>Weekday</v>
      </c>
      <c r="I39" t="str">
        <f t="shared" si="2"/>
        <v>Top 10%</v>
      </c>
      <c r="J39" s="19">
        <f t="shared" si="4"/>
        <v>13.688128765684596</v>
      </c>
      <c r="K39" s="10">
        <f t="shared" si="1"/>
        <v>1.3118712343154044</v>
      </c>
      <c r="L39" s="19">
        <f t="shared" si="3"/>
        <v>1.7210061354242228</v>
      </c>
    </row>
    <row r="40" spans="1:17" ht="12.5">
      <c r="A40" s="5" t="s">
        <v>10</v>
      </c>
      <c r="B40" s="3">
        <v>45147</v>
      </c>
      <c r="C40" s="4">
        <v>15</v>
      </c>
      <c r="D40" s="4">
        <v>240</v>
      </c>
      <c r="E40" s="4">
        <v>16</v>
      </c>
      <c r="F40" s="5" t="s">
        <v>8</v>
      </c>
      <c r="G40" s="4">
        <v>0</v>
      </c>
      <c r="H40" s="20" t="str">
        <f t="shared" si="0"/>
        <v>Weekday</v>
      </c>
      <c r="I40" t="str">
        <f t="shared" si="2"/>
        <v>Top 10%</v>
      </c>
      <c r="J40" s="19">
        <f t="shared" si="4"/>
        <v>12.254916118511968</v>
      </c>
      <c r="K40" s="10">
        <f t="shared" si="1"/>
        <v>2.7450838814880321</v>
      </c>
      <c r="L40" s="19">
        <f t="shared" si="3"/>
        <v>7.5354855164053998</v>
      </c>
    </row>
    <row r="41" spans="1:17" ht="12.5">
      <c r="A41" s="5" t="s">
        <v>11</v>
      </c>
      <c r="B41" s="3">
        <v>45148</v>
      </c>
      <c r="C41" s="4">
        <v>15</v>
      </c>
      <c r="D41" s="4">
        <v>240</v>
      </c>
      <c r="E41" s="4">
        <v>16</v>
      </c>
      <c r="F41" s="5" t="s">
        <v>8</v>
      </c>
      <c r="G41" s="4">
        <v>0</v>
      </c>
      <c r="H41" s="20" t="str">
        <f t="shared" si="0"/>
        <v>Weekday</v>
      </c>
      <c r="I41" t="str">
        <f t="shared" si="2"/>
        <v>Top 10%</v>
      </c>
      <c r="J41" s="19">
        <f t="shared" si="4"/>
        <v>12.254916118511968</v>
      </c>
      <c r="K41" s="10">
        <f t="shared" si="1"/>
        <v>2.7450838814880321</v>
      </c>
      <c r="L41" s="19">
        <f t="shared" si="3"/>
        <v>7.5354855164053998</v>
      </c>
    </row>
    <row r="42" spans="1:17" ht="12.5">
      <c r="A42" s="5" t="s">
        <v>12</v>
      </c>
      <c r="B42" s="3">
        <v>45149</v>
      </c>
      <c r="C42" s="4">
        <v>15</v>
      </c>
      <c r="D42" s="4">
        <v>240</v>
      </c>
      <c r="E42" s="4">
        <v>16</v>
      </c>
      <c r="F42" s="5" t="s">
        <v>8</v>
      </c>
      <c r="G42" s="4">
        <v>0</v>
      </c>
      <c r="H42" s="20" t="str">
        <f t="shared" si="0"/>
        <v>Weekday</v>
      </c>
      <c r="I42" t="str">
        <f t="shared" si="2"/>
        <v>Top 10%</v>
      </c>
      <c r="J42" s="19">
        <f t="shared" si="4"/>
        <v>12.254916118511968</v>
      </c>
      <c r="K42" s="10">
        <f t="shared" si="1"/>
        <v>2.7450838814880321</v>
      </c>
      <c r="L42" s="19">
        <f t="shared" si="3"/>
        <v>7.5354855164053998</v>
      </c>
    </row>
    <row r="47" spans="1:17" ht="15.75" customHeight="1">
      <c r="O47" s="6" t="s">
        <v>43</v>
      </c>
      <c r="Q47">
        <f>SQRT(AVERAGE(L2:L42))</f>
        <v>2.5609795351750315</v>
      </c>
    </row>
  </sheetData>
  <conditionalFormatting sqref="C2:C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FB4A-0B28-4D32-BE20-F550A5B65534}">
  <dimension ref="A1:D32"/>
  <sheetViews>
    <sheetView topLeftCell="A20" workbookViewId="0">
      <selection activeCell="D38" sqref="A35:D38"/>
    </sheetView>
  </sheetViews>
  <sheetFormatPr defaultRowHeight="12.5"/>
  <cols>
    <col min="1" max="1" width="51.08984375" customWidth="1"/>
    <col min="2" max="2" width="32.26953125" customWidth="1"/>
    <col min="3" max="3" width="28.90625" customWidth="1"/>
    <col min="4" max="4" width="24.7265625" customWidth="1"/>
  </cols>
  <sheetData>
    <row r="1" spans="1:4" ht="13">
      <c r="A1" s="12" t="s">
        <v>16</v>
      </c>
      <c r="B1" s="12" t="s">
        <v>17</v>
      </c>
      <c r="C1" s="12" t="s">
        <v>18</v>
      </c>
      <c r="D1" s="12" t="s">
        <v>19</v>
      </c>
    </row>
    <row r="2" spans="1:4">
      <c r="A2" t="s">
        <v>15</v>
      </c>
      <c r="B2" s="10">
        <f>SUM(Raj!C2:C42)</f>
        <v>447</v>
      </c>
      <c r="C2" s="10">
        <f>SUM(Arya!C2:C42)</f>
        <v>474</v>
      </c>
      <c r="D2" s="10">
        <f>SUM(Ali!C2:C42)</f>
        <v>488</v>
      </c>
    </row>
    <row r="3" spans="1:4">
      <c r="A3" t="s">
        <v>20</v>
      </c>
      <c r="B3" s="10">
        <f>AVERAGE(Raj!C2:C42)</f>
        <v>10.902439024390244</v>
      </c>
      <c r="C3" s="10">
        <f>AVERAGE(Arya!C2:C42)</f>
        <v>11.560975609756097</v>
      </c>
      <c r="D3" s="10">
        <f>AVERAGE(Ali!C2:C42)</f>
        <v>11.902439024390244</v>
      </c>
    </row>
    <row r="4" spans="1:4">
      <c r="A4" t="s">
        <v>21</v>
      </c>
      <c r="B4" s="10">
        <f>MIN(Raj!C2:C42)</f>
        <v>4</v>
      </c>
      <c r="C4" s="10">
        <f>MIN(Arya!C2:C42)</f>
        <v>5</v>
      </c>
      <c r="D4" s="10">
        <f>MIN(Ali!C2:C42)</f>
        <v>5</v>
      </c>
    </row>
    <row r="5" spans="1:4">
      <c r="A5" t="s">
        <v>22</v>
      </c>
      <c r="B5" s="9">
        <f>MAX(Raj!C2:C42)</f>
        <v>19</v>
      </c>
      <c r="C5" s="9">
        <f>MAX(Arya!C2:C42)</f>
        <v>15</v>
      </c>
      <c r="D5" s="9">
        <f>MAX(Ali!C2:C42)</f>
        <v>20</v>
      </c>
    </row>
    <row r="6" spans="1:4">
      <c r="A6" s="6" t="s">
        <v>23</v>
      </c>
      <c r="B6" s="6">
        <f>_xlfn.STDEV.S(Raj!C2:C42)</f>
        <v>2.6533457939814467</v>
      </c>
      <c r="C6" s="6">
        <f>_xlfn.STDEV.S(Arya!C2:C42)</f>
        <v>2.1569513263841262</v>
      </c>
      <c r="D6" s="6">
        <f>_xlfn.STDEV.S(Ali!C2:C42)</f>
        <v>3.0397769494551787</v>
      </c>
    </row>
    <row r="7" spans="1:4">
      <c r="A7" t="s">
        <v>24</v>
      </c>
      <c r="B7" s="10">
        <f>SUM(Raj!D2:D42)</f>
        <v>10585</v>
      </c>
      <c r="C7" s="10">
        <f>SUM(Arya!D2:D42)</f>
        <v>5569</v>
      </c>
      <c r="D7" s="10">
        <f>SUM(Ali!D2:D42)</f>
        <v>9235</v>
      </c>
    </row>
    <row r="8" spans="1:4">
      <c r="A8" t="s">
        <v>25</v>
      </c>
      <c r="B8" s="11">
        <f>AVERAGE(Raj!E2:E42)</f>
        <v>24.146341463414632</v>
      </c>
      <c r="C8" s="11">
        <f>AVERAGE(Arya!E2:E42)</f>
        <v>12.024390243902438</v>
      </c>
      <c r="D8" s="11">
        <f>AVERAGE(Arya!E2:E42)</f>
        <v>12.024390243902438</v>
      </c>
    </row>
    <row r="9" spans="1:4">
      <c r="A9" t="s">
        <v>26</v>
      </c>
      <c r="B9" s="11">
        <f>SUM(Raj!G2:G42)</f>
        <v>14</v>
      </c>
      <c r="C9" s="11">
        <f>SUM(Arya!G2:G42)</f>
        <v>9</v>
      </c>
      <c r="D9" s="11">
        <f>SUM(Ali!G2:G42)</f>
        <v>3</v>
      </c>
    </row>
    <row r="10" spans="1:4">
      <c r="A10" t="s">
        <v>27</v>
      </c>
      <c r="B10" s="8">
        <f>COUNTIF(Raj!F2:F42, "Attended")</f>
        <v>39</v>
      </c>
      <c r="C10" s="8">
        <f>COUNTIF(Arya!F2:F42, "Attended")</f>
        <v>41</v>
      </c>
      <c r="D10" s="8">
        <f>COUNTIF(Ali!F2:F42, "Attended")</f>
        <v>40</v>
      </c>
    </row>
    <row r="11" spans="1:4">
      <c r="A11" s="6" t="s">
        <v>29</v>
      </c>
      <c r="B11" s="8">
        <f>COUNTIF(Raj!F2:F42, "Missed")</f>
        <v>2</v>
      </c>
      <c r="C11" s="8">
        <f>COUNTIF(Arya!F2:F42, "Missed")</f>
        <v>0</v>
      </c>
      <c r="D11" s="8">
        <f>COUNTIF(Ali!F2:F42, "Missed")</f>
        <v>1</v>
      </c>
    </row>
    <row r="12" spans="1:4">
      <c r="A12" s="6" t="s">
        <v>95</v>
      </c>
      <c r="B12" s="8">
        <f>B2 / B7</f>
        <v>4.222957014643363E-2</v>
      </c>
      <c r="C12" s="8">
        <f>C2 / C7</f>
        <v>8.5114024061770516E-2</v>
      </c>
      <c r="D12" s="8">
        <f>D2 / D7</f>
        <v>5.2842447211694642E-2</v>
      </c>
    </row>
    <row r="13" spans="1:4">
      <c r="A13" t="s">
        <v>28</v>
      </c>
      <c r="B13" s="8">
        <f>B6 / B3</f>
        <v>0.24337176186407006</v>
      </c>
      <c r="C13" s="8">
        <f>C6 / C3</f>
        <v>0.18657173920200248</v>
      </c>
      <c r="D13" s="8">
        <f>D6 / D3</f>
        <v>0.25539109616324246</v>
      </c>
    </row>
    <row r="14" spans="1:4">
      <c r="A14" t="s">
        <v>30</v>
      </c>
      <c r="B14">
        <f>CORREL(Raj!C2:C42, Raj!E2:E42)</f>
        <v>-0.33418415356351783</v>
      </c>
      <c r="C14">
        <f>CORREL(Arya!C2:C42, Arya!E2:E42)</f>
        <v>-0.50896156879215926</v>
      </c>
      <c r="D14">
        <f>CORREL(Ali!C2:C42, Ali!E2:E42)</f>
        <v>-0.36248254510832362</v>
      </c>
    </row>
    <row r="17" spans="1:4" ht="13">
      <c r="A17" s="13" t="s">
        <v>33</v>
      </c>
      <c r="B17" s="13" t="s">
        <v>34</v>
      </c>
      <c r="C17" s="13" t="s">
        <v>35</v>
      </c>
      <c r="D17" s="13" t="s">
        <v>36</v>
      </c>
    </row>
    <row r="18" spans="1:4">
      <c r="A18" s="8" t="s">
        <v>17</v>
      </c>
      <c r="B18" s="14">
        <f>AVERAGEIFS(Raj!C2:C42, Raj!H2:H42, "Weekday")</f>
        <v>10.775</v>
      </c>
      <c r="C18" s="14">
        <f>AVERAGEIFS(Arya!C2:C42, Raj!H2:H42, "Weekend")</f>
        <v>12</v>
      </c>
      <c r="D18" s="15">
        <f>(B18-C18)/C18</f>
        <v>-0.1020833333333333</v>
      </c>
    </row>
    <row r="19" spans="1:4">
      <c r="A19" s="8" t="s">
        <v>18</v>
      </c>
      <c r="B19" s="14">
        <f>AVERAGEIFS(Arya!C3:C43, Raj!H3:H43, "Weekday")</f>
        <v>11.666666666666666</v>
      </c>
      <c r="C19" s="14">
        <f>AVERAGEIFS(Ali!C3:C43, Raj!H3:H43, "Weekend")</f>
        <v>10</v>
      </c>
      <c r="D19" s="15">
        <f t="shared" ref="D19:D20" si="0">(B19-C19)/C19</f>
        <v>0.1666666666666666</v>
      </c>
    </row>
    <row r="20" spans="1:4">
      <c r="A20" s="8" t="s">
        <v>19</v>
      </c>
      <c r="B20" s="14">
        <f>AVERAGEIFS(Ali!C4:C44, Raj!H4:H44, "Weekday")</f>
        <v>12.210526315789474</v>
      </c>
      <c r="C20" s="14">
        <f>AVERAGEIFS(Raj!C4:C44, Raj!H4:H44, "Weekend")</f>
        <v>16</v>
      </c>
      <c r="D20" s="15">
        <f t="shared" si="0"/>
        <v>-0.23684210526315785</v>
      </c>
    </row>
    <row r="23" spans="1:4" ht="13">
      <c r="A23" s="13" t="s">
        <v>33</v>
      </c>
      <c r="B23" s="13" t="s">
        <v>37</v>
      </c>
      <c r="C23" s="13" t="s">
        <v>38</v>
      </c>
      <c r="D23" s="13" t="s">
        <v>36</v>
      </c>
    </row>
    <row r="24" spans="1:4" ht="13">
      <c r="A24" s="17" t="s">
        <v>17</v>
      </c>
      <c r="B24" s="16">
        <f>AVERAGEIFS(Raj!C2:C42, Raj!F2:F42, "Attended")</f>
        <v>10.923076923076923</v>
      </c>
      <c r="C24" s="16">
        <f>IF(COUNTIFS(Raj!F2:F42, "Missed")=0, "N/A", AVERAGEIFS(Raj!C2:C42, Raj!F2:F42, "Missed"))</f>
        <v>10.5</v>
      </c>
      <c r="D24" s="18">
        <f t="shared" ref="D24:D26" si="1">IF(OR(B24=0, C24=0), 0, (B24 - C24) / C24)</f>
        <v>4.0293040293040316E-2</v>
      </c>
    </row>
    <row r="25" spans="1:4" ht="13">
      <c r="A25" s="17" t="s">
        <v>18</v>
      </c>
      <c r="B25" s="16">
        <f>AVERAGEIFS(Arya!C2:C42, Arya!F2:F42, "Attended")</f>
        <v>11.560975609756097</v>
      </c>
      <c r="C25" s="18">
        <f>IF(COUNTIFS(Arya!F2:F42, "Missed")=0, 0, AVERAGEIFS(Arya!C2:C42, Arya!F2:F42, "Missed"))</f>
        <v>0</v>
      </c>
      <c r="D25" s="18">
        <f t="shared" si="1"/>
        <v>0</v>
      </c>
    </row>
    <row r="26" spans="1:4" ht="13">
      <c r="A26" s="17" t="s">
        <v>19</v>
      </c>
      <c r="B26" s="16">
        <f>AVERAGEIFS(Ali!C2:C42, Ali!F2:F42, "Attended")</f>
        <v>11.925000000000001</v>
      </c>
      <c r="C26" s="16">
        <f>IF(COUNTIFS(Ali!F2:F42, "Missed")=0, "N/A", AVERAGEIFS(Ali!C2:C42, Ali!F2:F42, "Missed"))</f>
        <v>11</v>
      </c>
      <c r="D26" s="18">
        <f t="shared" si="1"/>
        <v>8.4090909090909161E-2</v>
      </c>
    </row>
    <row r="27" spans="1:4" ht="13">
      <c r="A27" s="17"/>
      <c r="B27" s="16"/>
      <c r="C27" s="16"/>
      <c r="D27" s="16"/>
    </row>
    <row r="29" spans="1:4" ht="13">
      <c r="A29" s="13" t="s">
        <v>33</v>
      </c>
      <c r="B29" s="13" t="s">
        <v>39</v>
      </c>
    </row>
    <row r="30" spans="1:4">
      <c r="A30" s="8" t="s">
        <v>17</v>
      </c>
      <c r="B30" s="16">
        <f>AVERAGEIFS(Raj!D2:D42, Raj!I2:I42, "Top 10%")</f>
        <v>314</v>
      </c>
    </row>
    <row r="31" spans="1:4">
      <c r="A31" s="8" t="s">
        <v>18</v>
      </c>
      <c r="B31" s="16">
        <f>AVERAGEIFS(Arya!D2:D42, Arya!I2:I42, "Top 10%")</f>
        <v>161.19999999999999</v>
      </c>
    </row>
    <row r="32" spans="1:4">
      <c r="A32" s="8" t="s">
        <v>19</v>
      </c>
      <c r="B32" s="16">
        <f>AVERAGEIFS(Ali!D2:D42, Ali!I2:I42, "Top 10%")</f>
        <v>251.42857142857142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14FD-8A78-4FC9-98DE-11B18E14FF92}">
  <dimension ref="A1:M125"/>
  <sheetViews>
    <sheetView topLeftCell="A113" zoomScale="69" workbookViewId="0">
      <selection activeCell="K126" sqref="K126"/>
    </sheetView>
  </sheetViews>
  <sheetFormatPr defaultRowHeight="12.5"/>
  <cols>
    <col min="2" max="2" width="15.7265625" customWidth="1"/>
    <col min="3" max="3" width="13.36328125" customWidth="1"/>
    <col min="4" max="4" width="9.90625" customWidth="1"/>
    <col min="5" max="5" width="15" customWidth="1"/>
    <col min="6" max="6" width="23.81640625" customWidth="1"/>
    <col min="8" max="8" width="22.08984375" customWidth="1"/>
    <col min="9" max="9" width="10.6328125" customWidth="1"/>
    <col min="10" max="10" width="15" customWidth="1"/>
    <col min="11" max="11" width="14" customWidth="1"/>
    <col min="12" max="12" width="11.36328125" customWidth="1"/>
    <col min="13" max="13" width="18.1796875" customWidth="1"/>
  </cols>
  <sheetData>
    <row r="1" spans="1:13" ht="14.5">
      <c r="A1" s="21" t="s">
        <v>33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31</v>
      </c>
      <c r="J1" s="21" t="s">
        <v>40</v>
      </c>
      <c r="K1" s="21" t="s">
        <v>41</v>
      </c>
      <c r="L1" s="21" t="s">
        <v>42</v>
      </c>
      <c r="M1" s="21" t="s">
        <v>44</v>
      </c>
    </row>
    <row r="2" spans="1:13" ht="14.5">
      <c r="A2" s="22" t="s">
        <v>17</v>
      </c>
      <c r="B2" s="22" t="s">
        <v>7</v>
      </c>
      <c r="C2" s="23" t="s">
        <v>49</v>
      </c>
      <c r="D2" s="24">
        <v>7</v>
      </c>
      <c r="E2" s="24">
        <v>240</v>
      </c>
      <c r="F2" s="24">
        <v>34</v>
      </c>
      <c r="G2" s="21" t="s">
        <v>8</v>
      </c>
      <c r="H2" s="24">
        <v>0</v>
      </c>
      <c r="I2" s="22" t="s">
        <v>50</v>
      </c>
      <c r="J2" s="22" t="s">
        <v>51</v>
      </c>
      <c r="K2" s="24">
        <v>10.33312550882653</v>
      </c>
      <c r="L2" s="24">
        <v>3.3331255088265301</v>
      </c>
      <c r="M2" s="24">
        <v>11.109725657590115</v>
      </c>
    </row>
    <row r="3" spans="1:13" ht="14.5">
      <c r="A3" s="22" t="s">
        <v>17</v>
      </c>
      <c r="B3" s="22" t="s">
        <v>9</v>
      </c>
      <c r="C3" s="23" t="s">
        <v>52</v>
      </c>
      <c r="D3" s="24">
        <v>10</v>
      </c>
      <c r="E3" s="24">
        <v>360</v>
      </c>
      <c r="F3" s="24">
        <v>36</v>
      </c>
      <c r="G3" s="21" t="s">
        <v>8</v>
      </c>
      <c r="H3" s="24">
        <v>3</v>
      </c>
      <c r="I3" s="22" t="s">
        <v>50</v>
      </c>
      <c r="J3" s="22" t="s">
        <v>51</v>
      </c>
      <c r="K3" s="24">
        <v>14.092887249193605</v>
      </c>
      <c r="L3" s="24">
        <v>4.0928872491936055</v>
      </c>
      <c r="M3" s="24">
        <v>16.7517260346116</v>
      </c>
    </row>
    <row r="4" spans="1:13" ht="14.5">
      <c r="A4" s="22" t="s">
        <v>17</v>
      </c>
      <c r="B4" s="22" t="s">
        <v>10</v>
      </c>
      <c r="C4" s="23" t="s">
        <v>53</v>
      </c>
      <c r="D4" s="24">
        <v>10</v>
      </c>
      <c r="E4" s="24">
        <v>270</v>
      </c>
      <c r="F4" s="24">
        <v>27</v>
      </c>
      <c r="G4" s="21" t="s">
        <v>8</v>
      </c>
      <c r="H4" s="24">
        <v>0</v>
      </c>
      <c r="I4" s="22" t="s">
        <v>50</v>
      </c>
      <c r="J4" s="22" t="s">
        <v>51</v>
      </c>
      <c r="K4" s="24">
        <v>11.273065943918299</v>
      </c>
      <c r="L4" s="24">
        <v>1.273065943918299</v>
      </c>
      <c r="M4" s="24">
        <v>1.6206968975645895</v>
      </c>
    </row>
    <row r="5" spans="1:13" ht="14.5">
      <c r="A5" s="22" t="s">
        <v>17</v>
      </c>
      <c r="B5" s="22" t="s">
        <v>11</v>
      </c>
      <c r="C5" s="23" t="s">
        <v>54</v>
      </c>
      <c r="D5" s="24">
        <v>10</v>
      </c>
      <c r="E5" s="24">
        <v>260</v>
      </c>
      <c r="F5" s="24">
        <v>26</v>
      </c>
      <c r="G5" s="21" t="s">
        <v>8</v>
      </c>
      <c r="H5" s="24">
        <v>0</v>
      </c>
      <c r="I5" s="22" t="s">
        <v>50</v>
      </c>
      <c r="J5" s="22" t="s">
        <v>51</v>
      </c>
      <c r="K5" s="24">
        <v>10.959752465554375</v>
      </c>
      <c r="L5" s="24">
        <v>0.95975246555437543</v>
      </c>
      <c r="M5" s="24">
        <v>0.92112479513770262</v>
      </c>
    </row>
    <row r="6" spans="1:13" ht="14.5">
      <c r="A6" s="22" t="s">
        <v>17</v>
      </c>
      <c r="B6" s="22" t="s">
        <v>12</v>
      </c>
      <c r="C6" s="23" t="s">
        <v>55</v>
      </c>
      <c r="D6" s="24">
        <v>10</v>
      </c>
      <c r="E6" s="24">
        <v>240</v>
      </c>
      <c r="F6" s="24">
        <v>24</v>
      </c>
      <c r="G6" s="21" t="s">
        <v>8</v>
      </c>
      <c r="H6" s="24">
        <v>0</v>
      </c>
      <c r="I6" s="22" t="s">
        <v>50</v>
      </c>
      <c r="J6" s="22" t="s">
        <v>51</v>
      </c>
      <c r="K6" s="24">
        <v>10.33312550882653</v>
      </c>
      <c r="L6" s="24">
        <v>0.33312550882653014</v>
      </c>
      <c r="M6" s="24">
        <v>0.11097260463093461</v>
      </c>
    </row>
    <row r="7" spans="1:13" ht="14.5">
      <c r="A7" s="22" t="s">
        <v>17</v>
      </c>
      <c r="B7" s="22" t="s">
        <v>7</v>
      </c>
      <c r="C7" s="23" t="s">
        <v>56</v>
      </c>
      <c r="D7" s="24">
        <v>10</v>
      </c>
      <c r="E7" s="24">
        <v>360</v>
      </c>
      <c r="F7" s="24">
        <v>36</v>
      </c>
      <c r="G7" s="21" t="s">
        <v>8</v>
      </c>
      <c r="H7" s="24">
        <v>0</v>
      </c>
      <c r="I7" s="22" t="s">
        <v>50</v>
      </c>
      <c r="J7" s="22" t="s">
        <v>51</v>
      </c>
      <c r="K7" s="24">
        <v>14.092887249193605</v>
      </c>
      <c r="L7" s="24">
        <v>4.0928872491936055</v>
      </c>
      <c r="M7" s="24">
        <v>16.7517260346116</v>
      </c>
    </row>
    <row r="8" spans="1:13" ht="14.5">
      <c r="A8" s="22" t="s">
        <v>17</v>
      </c>
      <c r="B8" s="22" t="s">
        <v>9</v>
      </c>
      <c r="C8" s="23" t="s">
        <v>57</v>
      </c>
      <c r="D8" s="24">
        <v>10</v>
      </c>
      <c r="E8" s="24">
        <v>260</v>
      </c>
      <c r="F8" s="24">
        <v>26</v>
      </c>
      <c r="G8" s="21" t="s">
        <v>8</v>
      </c>
      <c r="H8" s="24">
        <v>0</v>
      </c>
      <c r="I8" s="22" t="s">
        <v>50</v>
      </c>
      <c r="J8" s="22" t="s">
        <v>51</v>
      </c>
      <c r="K8" s="24">
        <v>10.959752465554375</v>
      </c>
      <c r="L8" s="24">
        <v>0.95975246555437543</v>
      </c>
      <c r="M8" s="24">
        <v>0.92112479513770262</v>
      </c>
    </row>
    <row r="9" spans="1:13" ht="14.5">
      <c r="A9" s="22" t="s">
        <v>17</v>
      </c>
      <c r="B9" s="22" t="s">
        <v>10</v>
      </c>
      <c r="C9" s="23" t="s">
        <v>58</v>
      </c>
      <c r="D9" s="24">
        <v>8</v>
      </c>
      <c r="E9" s="24">
        <v>240</v>
      </c>
      <c r="F9" s="24">
        <v>30</v>
      </c>
      <c r="G9" s="21" t="s">
        <v>8</v>
      </c>
      <c r="H9" s="24">
        <v>2</v>
      </c>
      <c r="I9" s="22" t="s">
        <v>50</v>
      </c>
      <c r="J9" s="22" t="s">
        <v>51</v>
      </c>
      <c r="K9" s="24">
        <v>10.33312550882653</v>
      </c>
      <c r="L9" s="24">
        <v>2.3331255088265301</v>
      </c>
      <c r="M9" s="24">
        <v>5.4434746399370555</v>
      </c>
    </row>
    <row r="10" spans="1:13" ht="14.5">
      <c r="A10" s="22" t="s">
        <v>17</v>
      </c>
      <c r="B10" s="22" t="s">
        <v>12</v>
      </c>
      <c r="C10" s="23" t="s">
        <v>59</v>
      </c>
      <c r="D10" s="24">
        <v>9</v>
      </c>
      <c r="E10" s="24">
        <v>230</v>
      </c>
      <c r="F10" s="24">
        <v>26</v>
      </c>
      <c r="G10" s="21" t="s">
        <v>8</v>
      </c>
      <c r="H10" s="24">
        <v>1</v>
      </c>
      <c r="I10" s="22" t="s">
        <v>50</v>
      </c>
      <c r="J10" s="22" t="s">
        <v>51</v>
      </c>
      <c r="K10" s="24">
        <v>10.019812030462607</v>
      </c>
      <c r="L10" s="24">
        <v>1.0198120304626066</v>
      </c>
      <c r="M10" s="24">
        <v>1.0400165774762644</v>
      </c>
    </row>
    <row r="11" spans="1:13" ht="14.5">
      <c r="A11" s="22" t="s">
        <v>17</v>
      </c>
      <c r="B11" s="22" t="s">
        <v>7</v>
      </c>
      <c r="C11" s="23" t="s">
        <v>60</v>
      </c>
      <c r="D11" s="24">
        <v>14</v>
      </c>
      <c r="E11" s="24">
        <v>280</v>
      </c>
      <c r="F11" s="24">
        <v>20</v>
      </c>
      <c r="G11" s="21" t="s">
        <v>8</v>
      </c>
      <c r="H11" s="24">
        <v>1</v>
      </c>
      <c r="I11" s="22" t="s">
        <v>50</v>
      </c>
      <c r="J11" s="22" t="s">
        <v>61</v>
      </c>
      <c r="K11" s="24">
        <v>11.586379422282221</v>
      </c>
      <c r="L11" s="24">
        <v>2.4136205777177793</v>
      </c>
      <c r="M11" s="24">
        <v>5.8255642931827065</v>
      </c>
    </row>
    <row r="12" spans="1:13" ht="14.5">
      <c r="A12" s="22" t="s">
        <v>17</v>
      </c>
      <c r="B12" s="22" t="s">
        <v>9</v>
      </c>
      <c r="C12" s="23" t="s">
        <v>62</v>
      </c>
      <c r="D12" s="24">
        <v>7</v>
      </c>
      <c r="E12" s="24">
        <v>260</v>
      </c>
      <c r="F12" s="24">
        <v>37</v>
      </c>
      <c r="G12" s="21" t="s">
        <v>8</v>
      </c>
      <c r="H12" s="24">
        <v>6</v>
      </c>
      <c r="I12" s="22" t="s">
        <v>50</v>
      </c>
      <c r="J12" s="22" t="s">
        <v>51</v>
      </c>
      <c r="K12" s="24">
        <v>10.959752465554375</v>
      </c>
      <c r="L12" s="24">
        <v>3.9597524655543754</v>
      </c>
      <c r="M12" s="24">
        <v>15.679639588463955</v>
      </c>
    </row>
    <row r="13" spans="1:13" ht="14.5">
      <c r="A13" s="22" t="s">
        <v>17</v>
      </c>
      <c r="B13" s="22" t="s">
        <v>10</v>
      </c>
      <c r="C13" s="23" t="s">
        <v>63</v>
      </c>
      <c r="D13" s="24">
        <v>19</v>
      </c>
      <c r="E13" s="24">
        <v>360</v>
      </c>
      <c r="F13" s="24">
        <v>19</v>
      </c>
      <c r="G13" s="21" t="s">
        <v>8</v>
      </c>
      <c r="H13" s="24">
        <v>0</v>
      </c>
      <c r="I13" s="22" t="s">
        <v>50</v>
      </c>
      <c r="J13" s="22" t="s">
        <v>61</v>
      </c>
      <c r="K13" s="24">
        <v>14.092887249193605</v>
      </c>
      <c r="L13" s="24">
        <v>4.9071127508063945</v>
      </c>
      <c r="M13" s="24">
        <v>24.079755549126702</v>
      </c>
    </row>
    <row r="14" spans="1:13" ht="14.5">
      <c r="A14" s="22" t="s">
        <v>17</v>
      </c>
      <c r="B14" s="22" t="s">
        <v>12</v>
      </c>
      <c r="C14" s="23" t="s">
        <v>64</v>
      </c>
      <c r="D14" s="24">
        <v>18</v>
      </c>
      <c r="E14" s="24">
        <v>370</v>
      </c>
      <c r="F14" s="24">
        <v>21</v>
      </c>
      <c r="G14" s="21" t="s">
        <v>8</v>
      </c>
      <c r="H14" s="24">
        <v>1</v>
      </c>
      <c r="I14" s="22" t="s">
        <v>50</v>
      </c>
      <c r="J14" s="22" t="s">
        <v>61</v>
      </c>
      <c r="K14" s="24">
        <v>14.406200727557529</v>
      </c>
      <c r="L14" s="24">
        <v>3.593799272442471</v>
      </c>
      <c r="M14" s="24">
        <v>12.915393210608034</v>
      </c>
    </row>
    <row r="15" spans="1:13" ht="14.5">
      <c r="A15" s="22" t="s">
        <v>17</v>
      </c>
      <c r="B15" s="22" t="s">
        <v>7</v>
      </c>
      <c r="C15" s="23" t="s">
        <v>65</v>
      </c>
      <c r="D15" s="24">
        <v>10</v>
      </c>
      <c r="E15" s="24">
        <v>230</v>
      </c>
      <c r="F15" s="24">
        <v>23</v>
      </c>
      <c r="G15" s="21" t="s">
        <v>8</v>
      </c>
      <c r="H15" s="24">
        <v>0</v>
      </c>
      <c r="I15" s="22" t="s">
        <v>50</v>
      </c>
      <c r="J15" s="22" t="s">
        <v>51</v>
      </c>
      <c r="K15" s="24">
        <v>10.019812030462607</v>
      </c>
      <c r="L15" s="24">
        <v>1.98120304626066E-2</v>
      </c>
      <c r="M15" s="24">
        <v>3.9251655105125192E-4</v>
      </c>
    </row>
    <row r="16" spans="1:13" ht="14.5">
      <c r="A16" s="22" t="s">
        <v>17</v>
      </c>
      <c r="B16" s="22" t="s">
        <v>9</v>
      </c>
      <c r="C16" s="23" t="s">
        <v>66</v>
      </c>
      <c r="D16" s="24">
        <v>10</v>
      </c>
      <c r="E16" s="24">
        <v>260</v>
      </c>
      <c r="F16" s="24">
        <v>26</v>
      </c>
      <c r="G16" s="21" t="s">
        <v>8</v>
      </c>
      <c r="H16" s="24">
        <v>0</v>
      </c>
      <c r="I16" s="22" t="s">
        <v>50</v>
      </c>
      <c r="J16" s="22" t="s">
        <v>51</v>
      </c>
      <c r="K16" s="24">
        <v>10.959752465554375</v>
      </c>
      <c r="L16" s="24">
        <v>0.95975246555437543</v>
      </c>
      <c r="M16" s="24">
        <v>0.92112479513770262</v>
      </c>
    </row>
    <row r="17" spans="1:13" ht="14.5">
      <c r="A17" s="22" t="s">
        <v>17</v>
      </c>
      <c r="B17" s="22" t="s">
        <v>10</v>
      </c>
      <c r="C17" s="23" t="s">
        <v>67</v>
      </c>
      <c r="D17" s="24">
        <v>12</v>
      </c>
      <c r="E17" s="24">
        <v>290</v>
      </c>
      <c r="F17" s="24">
        <v>24</v>
      </c>
      <c r="G17" s="21" t="s">
        <v>8</v>
      </c>
      <c r="H17" s="24">
        <v>0</v>
      </c>
      <c r="I17" s="22" t="s">
        <v>50</v>
      </c>
      <c r="J17" s="22" t="s">
        <v>51</v>
      </c>
      <c r="K17" s="24">
        <v>11.899692900646144</v>
      </c>
      <c r="L17" s="24">
        <v>0.10030709935385573</v>
      </c>
      <c r="M17" s="24">
        <v>1.0061514180784286E-2</v>
      </c>
    </row>
    <row r="18" spans="1:13" ht="14.5">
      <c r="A18" s="22" t="s">
        <v>17</v>
      </c>
      <c r="B18" s="22" t="s">
        <v>11</v>
      </c>
      <c r="C18" s="23" t="s">
        <v>68</v>
      </c>
      <c r="D18" s="24">
        <v>10</v>
      </c>
      <c r="E18" s="24">
        <v>250</v>
      </c>
      <c r="F18" s="24">
        <v>25</v>
      </c>
      <c r="G18" s="21" t="s">
        <v>8</v>
      </c>
      <c r="H18" s="24">
        <v>0</v>
      </c>
      <c r="I18" s="22" t="s">
        <v>50</v>
      </c>
      <c r="J18" s="22" t="s">
        <v>51</v>
      </c>
      <c r="K18" s="24">
        <v>10.646438987190452</v>
      </c>
      <c r="L18" s="24">
        <v>0.6464389871904519</v>
      </c>
      <c r="M18" s="24">
        <v>0.41788336415981725</v>
      </c>
    </row>
    <row r="19" spans="1:13" ht="14.5">
      <c r="A19" s="22" t="s">
        <v>17</v>
      </c>
      <c r="B19" s="22" t="s">
        <v>12</v>
      </c>
      <c r="C19" s="23" t="s">
        <v>69</v>
      </c>
      <c r="D19" s="24">
        <v>10</v>
      </c>
      <c r="E19" s="24">
        <v>260</v>
      </c>
      <c r="F19" s="24">
        <v>26</v>
      </c>
      <c r="G19" s="21" t="s">
        <v>8</v>
      </c>
      <c r="H19" s="24">
        <v>0</v>
      </c>
      <c r="I19" s="22" t="s">
        <v>50</v>
      </c>
      <c r="J19" s="22" t="s">
        <v>51</v>
      </c>
      <c r="K19" s="24">
        <v>10.959752465554375</v>
      </c>
      <c r="L19" s="24">
        <v>0.95975246555437543</v>
      </c>
      <c r="M19" s="24">
        <v>0.92112479513770262</v>
      </c>
    </row>
    <row r="20" spans="1:13" ht="14.5">
      <c r="A20" s="22" t="s">
        <v>17</v>
      </c>
      <c r="B20" s="22" t="s">
        <v>7</v>
      </c>
      <c r="C20" s="23" t="s">
        <v>70</v>
      </c>
      <c r="D20" s="24">
        <v>11</v>
      </c>
      <c r="E20" s="24">
        <v>260</v>
      </c>
      <c r="F20" s="24">
        <v>24</v>
      </c>
      <c r="G20" s="21" t="s">
        <v>8</v>
      </c>
      <c r="H20" s="24">
        <v>0</v>
      </c>
      <c r="I20" s="22" t="s">
        <v>50</v>
      </c>
      <c r="J20" s="22" t="s">
        <v>51</v>
      </c>
      <c r="K20" s="24">
        <v>10.959752465554375</v>
      </c>
      <c r="L20" s="24">
        <v>4.0247534445624567E-2</v>
      </c>
      <c r="M20" s="24">
        <v>1.6198640289517359E-3</v>
      </c>
    </row>
    <row r="21" spans="1:13" ht="14.5">
      <c r="A21" s="22" t="s">
        <v>17</v>
      </c>
      <c r="B21" s="22" t="s">
        <v>9</v>
      </c>
      <c r="C21" s="23" t="s">
        <v>71</v>
      </c>
      <c r="D21" s="24">
        <v>12</v>
      </c>
      <c r="E21" s="24">
        <v>275</v>
      </c>
      <c r="F21" s="24">
        <v>23</v>
      </c>
      <c r="G21" s="21" t="s">
        <v>8</v>
      </c>
      <c r="H21" s="24">
        <v>0</v>
      </c>
      <c r="I21" s="22" t="s">
        <v>50</v>
      </c>
      <c r="J21" s="22" t="s">
        <v>51</v>
      </c>
      <c r="K21" s="24">
        <v>11.429722683100259</v>
      </c>
      <c r="L21" s="24">
        <v>0.57027731689974104</v>
      </c>
      <c r="M21" s="24">
        <v>0.32521621817036767</v>
      </c>
    </row>
    <row r="22" spans="1:13" ht="14.5">
      <c r="A22" s="22" t="s">
        <v>17</v>
      </c>
      <c r="B22" s="22" t="s">
        <v>10</v>
      </c>
      <c r="C22" s="23" t="s">
        <v>72</v>
      </c>
      <c r="D22" s="24">
        <v>11</v>
      </c>
      <c r="E22" s="24">
        <v>240</v>
      </c>
      <c r="F22" s="24">
        <v>22</v>
      </c>
      <c r="G22" s="21" t="s">
        <v>8</v>
      </c>
      <c r="H22" s="24">
        <v>0</v>
      </c>
      <c r="I22" s="22" t="s">
        <v>50</v>
      </c>
      <c r="J22" s="22" t="s">
        <v>51</v>
      </c>
      <c r="K22" s="24">
        <v>10.33312550882653</v>
      </c>
      <c r="L22" s="24">
        <v>0.66687449117346986</v>
      </c>
      <c r="M22" s="24">
        <v>0.44472158697787434</v>
      </c>
    </row>
    <row r="23" spans="1:13" ht="14.5">
      <c r="A23" s="22" t="s">
        <v>17</v>
      </c>
      <c r="B23" s="22" t="s">
        <v>11</v>
      </c>
      <c r="C23" s="23" t="s">
        <v>73</v>
      </c>
      <c r="D23" s="24">
        <v>12</v>
      </c>
      <c r="E23" s="24">
        <v>260</v>
      </c>
      <c r="F23" s="24">
        <v>22</v>
      </c>
      <c r="G23" s="21" t="s">
        <v>8</v>
      </c>
      <c r="H23" s="24">
        <v>0</v>
      </c>
      <c r="I23" s="22" t="s">
        <v>50</v>
      </c>
      <c r="J23" s="22" t="s">
        <v>51</v>
      </c>
      <c r="K23" s="24">
        <v>10.959752465554375</v>
      </c>
      <c r="L23" s="24">
        <v>1.0402475344456246</v>
      </c>
      <c r="M23" s="24">
        <v>1.0821149329202009</v>
      </c>
    </row>
    <row r="24" spans="1:13" ht="14.5">
      <c r="A24" s="22" t="s">
        <v>17</v>
      </c>
      <c r="B24" s="22" t="s">
        <v>7</v>
      </c>
      <c r="C24" s="23" t="s">
        <v>74</v>
      </c>
      <c r="D24" s="24">
        <v>10</v>
      </c>
      <c r="E24" s="24">
        <v>260</v>
      </c>
      <c r="F24" s="24">
        <v>26</v>
      </c>
      <c r="G24" s="21" t="s">
        <v>8</v>
      </c>
      <c r="H24" s="24">
        <v>0</v>
      </c>
      <c r="I24" s="22" t="s">
        <v>50</v>
      </c>
      <c r="J24" s="22" t="s">
        <v>51</v>
      </c>
      <c r="K24" s="24">
        <v>10.959752465554375</v>
      </c>
      <c r="L24" s="24">
        <v>0.95975246555437543</v>
      </c>
      <c r="M24" s="24">
        <v>0.92112479513770262</v>
      </c>
    </row>
    <row r="25" spans="1:13" ht="14.5">
      <c r="A25" s="22" t="s">
        <v>17</v>
      </c>
      <c r="B25" s="22" t="s">
        <v>9</v>
      </c>
      <c r="C25" s="23" t="s">
        <v>75</v>
      </c>
      <c r="D25" s="24">
        <v>10</v>
      </c>
      <c r="E25" s="24">
        <v>290</v>
      </c>
      <c r="F25" s="24">
        <v>29</v>
      </c>
      <c r="G25" s="21" t="s">
        <v>8</v>
      </c>
      <c r="H25" s="24">
        <v>0</v>
      </c>
      <c r="I25" s="22" t="s">
        <v>50</v>
      </c>
      <c r="J25" s="22" t="s">
        <v>51</v>
      </c>
      <c r="K25" s="24">
        <v>11.899692900646144</v>
      </c>
      <c r="L25" s="24">
        <v>1.8996929006461443</v>
      </c>
      <c r="M25" s="24">
        <v>3.6088331167653616</v>
      </c>
    </row>
    <row r="26" spans="1:13" ht="14.5">
      <c r="A26" s="22" t="s">
        <v>17</v>
      </c>
      <c r="B26" s="22" t="s">
        <v>10</v>
      </c>
      <c r="C26" s="23" t="s">
        <v>76</v>
      </c>
      <c r="D26" s="24">
        <v>12</v>
      </c>
      <c r="E26" s="24">
        <v>285</v>
      </c>
      <c r="F26" s="24">
        <v>24</v>
      </c>
      <c r="G26" s="21" t="s">
        <v>8</v>
      </c>
      <c r="H26" s="24">
        <v>0</v>
      </c>
      <c r="I26" s="22" t="s">
        <v>50</v>
      </c>
      <c r="J26" s="22" t="s">
        <v>51</v>
      </c>
      <c r="K26" s="24">
        <v>11.743036161464182</v>
      </c>
      <c r="L26" s="24">
        <v>0.2569638385358175</v>
      </c>
      <c r="M26" s="24">
        <v>6.6030414315061681E-2</v>
      </c>
    </row>
    <row r="27" spans="1:13" ht="14.5">
      <c r="A27" s="22" t="s">
        <v>17</v>
      </c>
      <c r="B27" s="22" t="s">
        <v>11</v>
      </c>
      <c r="C27" s="23" t="s">
        <v>77</v>
      </c>
      <c r="D27" s="24">
        <v>11</v>
      </c>
      <c r="E27" s="24">
        <v>250</v>
      </c>
      <c r="F27" s="24">
        <v>23</v>
      </c>
      <c r="G27" s="21" t="s">
        <v>8</v>
      </c>
      <c r="H27" s="24">
        <v>0</v>
      </c>
      <c r="I27" s="22" t="s">
        <v>50</v>
      </c>
      <c r="J27" s="22" t="s">
        <v>51</v>
      </c>
      <c r="K27" s="24">
        <v>10.646438987190452</v>
      </c>
      <c r="L27" s="24">
        <v>0.3535610128095481</v>
      </c>
      <c r="M27" s="24">
        <v>0.12500538977891343</v>
      </c>
    </row>
    <row r="28" spans="1:13" ht="14.5">
      <c r="A28" s="22" t="s">
        <v>17</v>
      </c>
      <c r="B28" s="22" t="s">
        <v>12</v>
      </c>
      <c r="C28" s="23" t="s">
        <v>78</v>
      </c>
      <c r="D28" s="24">
        <v>14</v>
      </c>
      <c r="E28" s="24">
        <v>290</v>
      </c>
      <c r="F28" s="24">
        <v>21</v>
      </c>
      <c r="G28" s="21" t="s">
        <v>8</v>
      </c>
      <c r="H28" s="24">
        <v>0</v>
      </c>
      <c r="I28" s="22" t="s">
        <v>50</v>
      </c>
      <c r="J28" s="22" t="s">
        <v>61</v>
      </c>
      <c r="K28" s="24">
        <v>11.899692900646144</v>
      </c>
      <c r="L28" s="24">
        <v>2.1003070993538557</v>
      </c>
      <c r="M28" s="24">
        <v>4.4112899115962074</v>
      </c>
    </row>
    <row r="29" spans="1:13" ht="14.5">
      <c r="A29" s="22" t="s">
        <v>17</v>
      </c>
      <c r="B29" s="22" t="s">
        <v>7</v>
      </c>
      <c r="C29" s="23" t="s">
        <v>79</v>
      </c>
      <c r="D29" s="24">
        <v>13</v>
      </c>
      <c r="E29" s="24">
        <v>290</v>
      </c>
      <c r="F29" s="24">
        <v>22</v>
      </c>
      <c r="G29" s="21" t="s">
        <v>8</v>
      </c>
      <c r="H29" s="24">
        <v>0</v>
      </c>
      <c r="I29" s="22" t="s">
        <v>50</v>
      </c>
      <c r="J29" s="22" t="s">
        <v>51</v>
      </c>
      <c r="K29" s="24">
        <v>11.899692900646144</v>
      </c>
      <c r="L29" s="24">
        <v>1.1003070993538557</v>
      </c>
      <c r="M29" s="24">
        <v>1.2106757128884957</v>
      </c>
    </row>
    <row r="30" spans="1:13" ht="14.5">
      <c r="A30" s="22" t="s">
        <v>17</v>
      </c>
      <c r="B30" s="22" t="s">
        <v>9</v>
      </c>
      <c r="C30" s="23" t="s">
        <v>80</v>
      </c>
      <c r="D30" s="24">
        <v>13</v>
      </c>
      <c r="E30" s="24">
        <v>290</v>
      </c>
      <c r="F30" s="24">
        <v>22</v>
      </c>
      <c r="G30" s="21" t="s">
        <v>8</v>
      </c>
      <c r="H30" s="24">
        <v>0</v>
      </c>
      <c r="I30" s="22" t="s">
        <v>50</v>
      </c>
      <c r="J30" s="22" t="s">
        <v>51</v>
      </c>
      <c r="K30" s="24">
        <v>11.899692900646144</v>
      </c>
      <c r="L30" s="24">
        <v>1.1003070993538557</v>
      </c>
      <c r="M30" s="24">
        <v>1.2106757128884957</v>
      </c>
    </row>
    <row r="31" spans="1:13" ht="14.5">
      <c r="A31" s="22" t="s">
        <v>17</v>
      </c>
      <c r="B31" s="22" t="s">
        <v>10</v>
      </c>
      <c r="C31" s="23" t="s">
        <v>81</v>
      </c>
      <c r="D31" s="24">
        <v>10</v>
      </c>
      <c r="E31" s="24">
        <v>260</v>
      </c>
      <c r="F31" s="24">
        <v>26</v>
      </c>
      <c r="G31" s="21" t="s">
        <v>8</v>
      </c>
      <c r="H31" s="24">
        <v>0</v>
      </c>
      <c r="I31" s="22" t="s">
        <v>50</v>
      </c>
      <c r="J31" s="22" t="s">
        <v>51</v>
      </c>
      <c r="K31" s="24">
        <v>10.959752465554375</v>
      </c>
      <c r="L31" s="24">
        <v>0.95975246555437543</v>
      </c>
      <c r="M31" s="24">
        <v>0.92112479513770262</v>
      </c>
    </row>
    <row r="32" spans="1:13" ht="14.5">
      <c r="A32" s="22" t="s">
        <v>17</v>
      </c>
      <c r="B32" s="22" t="s">
        <v>12</v>
      </c>
      <c r="C32" s="23" t="s">
        <v>82</v>
      </c>
      <c r="D32" s="24">
        <v>12</v>
      </c>
      <c r="E32" s="24">
        <v>240</v>
      </c>
      <c r="F32" s="24">
        <v>20</v>
      </c>
      <c r="G32" s="21" t="s">
        <v>8</v>
      </c>
      <c r="H32" s="24">
        <v>0</v>
      </c>
      <c r="I32" s="22" t="s">
        <v>50</v>
      </c>
      <c r="J32" s="22" t="s">
        <v>51</v>
      </c>
      <c r="K32" s="24">
        <v>10.33312550882653</v>
      </c>
      <c r="L32" s="24">
        <v>1.6668744911734699</v>
      </c>
      <c r="M32" s="24">
        <v>2.778470569324814</v>
      </c>
    </row>
    <row r="33" spans="1:13" ht="14.5">
      <c r="A33" s="22" t="s">
        <v>17</v>
      </c>
      <c r="B33" s="22" t="s">
        <v>7</v>
      </c>
      <c r="C33" s="23" t="s">
        <v>83</v>
      </c>
      <c r="D33" s="24">
        <v>10</v>
      </c>
      <c r="E33" s="24">
        <v>250</v>
      </c>
      <c r="F33" s="24">
        <v>25</v>
      </c>
      <c r="G33" s="21" t="s">
        <v>8</v>
      </c>
      <c r="H33" s="24">
        <v>0</v>
      </c>
      <c r="I33" s="22" t="s">
        <v>50</v>
      </c>
      <c r="J33" s="22" t="s">
        <v>51</v>
      </c>
      <c r="K33" s="24">
        <v>10.646438987190452</v>
      </c>
      <c r="L33" s="24">
        <v>0.6464389871904519</v>
      </c>
      <c r="M33" s="24">
        <v>0.41788336415981725</v>
      </c>
    </row>
    <row r="34" spans="1:13" ht="14.5">
      <c r="A34" s="22" t="s">
        <v>17</v>
      </c>
      <c r="B34" s="22" t="s">
        <v>10</v>
      </c>
      <c r="C34" s="23" t="s">
        <v>84</v>
      </c>
      <c r="D34" s="24">
        <v>4</v>
      </c>
      <c r="E34" s="24">
        <v>45</v>
      </c>
      <c r="F34" s="24">
        <v>11</v>
      </c>
      <c r="G34" s="21" t="s">
        <v>8</v>
      </c>
      <c r="H34" s="24">
        <v>0</v>
      </c>
      <c r="I34" s="22" t="s">
        <v>50</v>
      </c>
      <c r="J34" s="22" t="s">
        <v>51</v>
      </c>
      <c r="K34" s="24">
        <v>4.2235126807300301</v>
      </c>
      <c r="L34" s="24">
        <v>0.22351268073003006</v>
      </c>
      <c r="M34" s="24">
        <v>4.9957918447124348E-2</v>
      </c>
    </row>
    <row r="35" spans="1:13" ht="14.5">
      <c r="A35" s="22" t="s">
        <v>17</v>
      </c>
      <c r="B35" s="22" t="s">
        <v>11</v>
      </c>
      <c r="C35" s="23" t="s">
        <v>85</v>
      </c>
      <c r="D35" s="24">
        <v>10</v>
      </c>
      <c r="E35" s="24">
        <v>250</v>
      </c>
      <c r="F35" s="24">
        <v>25</v>
      </c>
      <c r="G35" s="21" t="s">
        <v>8</v>
      </c>
      <c r="H35" s="24">
        <v>0</v>
      </c>
      <c r="I35" s="22" t="s">
        <v>50</v>
      </c>
      <c r="J35" s="22" t="s">
        <v>51</v>
      </c>
      <c r="K35" s="24">
        <v>10.646438987190452</v>
      </c>
      <c r="L35" s="24">
        <v>0.6464389871904519</v>
      </c>
      <c r="M35" s="24">
        <v>0.41788336415981725</v>
      </c>
    </row>
    <row r="36" spans="1:13" ht="14.5">
      <c r="A36" s="22" t="s">
        <v>17</v>
      </c>
      <c r="B36" s="22" t="s">
        <v>12</v>
      </c>
      <c r="C36" s="23" t="s">
        <v>86</v>
      </c>
      <c r="D36" s="24">
        <v>10</v>
      </c>
      <c r="E36" s="24">
        <v>250</v>
      </c>
      <c r="F36" s="24">
        <v>25</v>
      </c>
      <c r="G36" s="21" t="s">
        <v>8</v>
      </c>
      <c r="H36" s="24">
        <v>0</v>
      </c>
      <c r="I36" s="22" t="s">
        <v>50</v>
      </c>
      <c r="J36" s="22" t="s">
        <v>51</v>
      </c>
      <c r="K36" s="24">
        <v>10.646438987190452</v>
      </c>
      <c r="L36" s="24">
        <v>0.6464389871904519</v>
      </c>
      <c r="M36" s="24">
        <v>0.41788336415981725</v>
      </c>
    </row>
    <row r="37" spans="1:13" ht="14.5">
      <c r="A37" s="22" t="s">
        <v>17</v>
      </c>
      <c r="B37" s="22" t="s">
        <v>13</v>
      </c>
      <c r="C37" s="23" t="s">
        <v>87</v>
      </c>
      <c r="D37" s="24">
        <v>16</v>
      </c>
      <c r="E37" s="24">
        <v>270</v>
      </c>
      <c r="F37" s="24">
        <v>17</v>
      </c>
      <c r="G37" s="21" t="s">
        <v>8</v>
      </c>
      <c r="H37" s="24">
        <v>0</v>
      </c>
      <c r="I37" s="22" t="s">
        <v>88</v>
      </c>
      <c r="J37" s="22" t="s">
        <v>61</v>
      </c>
      <c r="K37" s="24">
        <v>11.273065943918299</v>
      </c>
      <c r="L37" s="24">
        <v>4.726934056081701</v>
      </c>
      <c r="M37" s="24">
        <v>22.343905570545001</v>
      </c>
    </row>
    <row r="38" spans="1:13" ht="14.5">
      <c r="A38" s="22" t="s">
        <v>17</v>
      </c>
      <c r="B38" s="22" t="s">
        <v>7</v>
      </c>
      <c r="C38" s="23" t="s">
        <v>89</v>
      </c>
      <c r="D38" s="24">
        <v>11</v>
      </c>
      <c r="E38" s="24">
        <v>250</v>
      </c>
      <c r="F38" s="24">
        <v>23</v>
      </c>
      <c r="G38" s="21" t="s">
        <v>8</v>
      </c>
      <c r="H38" s="24">
        <v>0</v>
      </c>
      <c r="I38" s="22" t="s">
        <v>50</v>
      </c>
      <c r="J38" s="22" t="s">
        <v>51</v>
      </c>
      <c r="K38" s="24">
        <v>10.646438987190452</v>
      </c>
      <c r="L38" s="24">
        <v>0.3535610128095481</v>
      </c>
      <c r="M38" s="24">
        <v>0.12500538977891343</v>
      </c>
    </row>
    <row r="39" spans="1:13" ht="14.5">
      <c r="A39" s="22" t="s">
        <v>17</v>
      </c>
      <c r="B39" s="22" t="s">
        <v>9</v>
      </c>
      <c r="C39" s="23" t="s">
        <v>90</v>
      </c>
      <c r="D39" s="24">
        <v>10</v>
      </c>
      <c r="E39" s="24">
        <v>190</v>
      </c>
      <c r="F39" s="24">
        <v>19</v>
      </c>
      <c r="G39" s="21" t="s">
        <v>8</v>
      </c>
      <c r="H39" s="24">
        <v>0</v>
      </c>
      <c r="I39" s="22" t="s">
        <v>50</v>
      </c>
      <c r="J39" s="22" t="s">
        <v>51</v>
      </c>
      <c r="K39" s="24">
        <v>8.7665581170069142</v>
      </c>
      <c r="L39" s="24">
        <v>1.2334418829930858</v>
      </c>
      <c r="M39" s="24">
        <v>1.521378878721529</v>
      </c>
    </row>
    <row r="40" spans="1:13" ht="14.5">
      <c r="A40" s="22" t="s">
        <v>17</v>
      </c>
      <c r="B40" s="22" t="s">
        <v>10</v>
      </c>
      <c r="C40" s="23" t="s">
        <v>91</v>
      </c>
      <c r="D40" s="24">
        <v>10</v>
      </c>
      <c r="E40" s="24">
        <v>190</v>
      </c>
      <c r="F40" s="24">
        <v>19</v>
      </c>
      <c r="G40" s="21" t="s">
        <v>8</v>
      </c>
      <c r="H40" s="24">
        <v>0</v>
      </c>
      <c r="I40" s="22" t="s">
        <v>50</v>
      </c>
      <c r="J40" s="22" t="s">
        <v>51</v>
      </c>
      <c r="K40" s="24">
        <v>8.7665581170069142</v>
      </c>
      <c r="L40" s="24">
        <v>1.2334418829930858</v>
      </c>
      <c r="M40" s="24">
        <v>1.521378878721529</v>
      </c>
    </row>
    <row r="41" spans="1:13" ht="14.5">
      <c r="A41" s="22" t="s">
        <v>17</v>
      </c>
      <c r="B41" s="22" t="s">
        <v>11</v>
      </c>
      <c r="C41" s="23" t="s">
        <v>92</v>
      </c>
      <c r="D41" s="24">
        <v>10</v>
      </c>
      <c r="E41" s="24">
        <v>180</v>
      </c>
      <c r="F41" s="24">
        <v>18</v>
      </c>
      <c r="G41" s="21" t="s">
        <v>14</v>
      </c>
      <c r="H41" s="24">
        <v>0</v>
      </c>
      <c r="I41" s="22" t="s">
        <v>50</v>
      </c>
      <c r="J41" s="22" t="s">
        <v>51</v>
      </c>
      <c r="K41" s="24">
        <v>8.4532446386429907</v>
      </c>
      <c r="L41" s="24">
        <v>1.5467553613570093</v>
      </c>
      <c r="M41" s="24">
        <v>2.3924521478866523</v>
      </c>
    </row>
    <row r="42" spans="1:13" ht="14.5">
      <c r="A42" s="22" t="s">
        <v>17</v>
      </c>
      <c r="B42" s="22" t="s">
        <v>12</v>
      </c>
      <c r="C42" s="23" t="s">
        <v>93</v>
      </c>
      <c r="D42" s="24">
        <v>11</v>
      </c>
      <c r="E42" s="24">
        <v>200</v>
      </c>
      <c r="F42" s="24">
        <v>18</v>
      </c>
      <c r="G42" s="21" t="s">
        <v>14</v>
      </c>
      <c r="H42" s="24">
        <v>0</v>
      </c>
      <c r="I42" s="22" t="s">
        <v>50</v>
      </c>
      <c r="J42" s="22" t="s">
        <v>51</v>
      </c>
      <c r="K42" s="24">
        <v>9.079871595370836</v>
      </c>
      <c r="L42" s="24">
        <v>1.920128404629164</v>
      </c>
      <c r="M42" s="24">
        <v>3.6868930902637387</v>
      </c>
    </row>
    <row r="43" spans="1:13" ht="14.5">
      <c r="A43" s="22" t="s">
        <v>18</v>
      </c>
      <c r="B43" s="22" t="s">
        <v>7</v>
      </c>
      <c r="C43" s="23" t="s">
        <v>49</v>
      </c>
      <c r="D43" s="24">
        <v>7</v>
      </c>
      <c r="E43" s="24">
        <v>197</v>
      </c>
      <c r="F43" s="24">
        <v>28</v>
      </c>
      <c r="G43" s="21" t="s">
        <v>8</v>
      </c>
      <c r="H43" s="24">
        <v>0</v>
      </c>
      <c r="I43" s="22" t="s">
        <v>50</v>
      </c>
      <c r="J43" s="22" t="s">
        <v>51</v>
      </c>
      <c r="K43" s="24">
        <v>13.142259612100448</v>
      </c>
      <c r="L43" s="24">
        <v>6.1422596121004478</v>
      </c>
      <c r="M43" s="24">
        <v>37.727353142440343</v>
      </c>
    </row>
    <row r="44" spans="1:13" ht="14.5">
      <c r="A44" s="22" t="s">
        <v>18</v>
      </c>
      <c r="B44" s="22" t="s">
        <v>9</v>
      </c>
      <c r="C44" s="23" t="s">
        <v>52</v>
      </c>
      <c r="D44" s="24">
        <v>8</v>
      </c>
      <c r="E44" s="24">
        <v>153</v>
      </c>
      <c r="F44" s="24">
        <v>19</v>
      </c>
      <c r="G44" s="21" t="s">
        <v>8</v>
      </c>
      <c r="H44" s="24">
        <v>0</v>
      </c>
      <c r="I44" s="22" t="s">
        <v>50</v>
      </c>
      <c r="J44" s="22" t="s">
        <v>51</v>
      </c>
      <c r="K44" s="24">
        <v>12.004844803396615</v>
      </c>
      <c r="L44" s="24">
        <v>4.0048448033966153</v>
      </c>
      <c r="M44" s="24">
        <v>16.038781899292875</v>
      </c>
    </row>
    <row r="45" spans="1:13" ht="14.5">
      <c r="A45" s="22" t="s">
        <v>18</v>
      </c>
      <c r="B45" s="22" t="s">
        <v>10</v>
      </c>
      <c r="C45" s="23" t="s">
        <v>53</v>
      </c>
      <c r="D45" s="24">
        <v>9</v>
      </c>
      <c r="E45" s="24">
        <v>161</v>
      </c>
      <c r="F45" s="24">
        <v>18</v>
      </c>
      <c r="G45" s="21" t="s">
        <v>8</v>
      </c>
      <c r="H45" s="24">
        <v>0</v>
      </c>
      <c r="I45" s="22" t="s">
        <v>50</v>
      </c>
      <c r="J45" s="22" t="s">
        <v>51</v>
      </c>
      <c r="K45" s="24">
        <v>12.211647495888222</v>
      </c>
      <c r="L45" s="24">
        <v>3.2116474958882222</v>
      </c>
      <c r="M45" s="24">
        <v>10.314679637845089</v>
      </c>
    </row>
    <row r="46" spans="1:13" ht="14.5">
      <c r="A46" s="22" t="s">
        <v>18</v>
      </c>
      <c r="B46" s="22" t="s">
        <v>11</v>
      </c>
      <c r="C46" s="23" t="s">
        <v>54</v>
      </c>
      <c r="D46" s="24">
        <v>9</v>
      </c>
      <c r="E46" s="24">
        <v>184</v>
      </c>
      <c r="F46" s="24">
        <v>20</v>
      </c>
      <c r="G46" s="21" t="s">
        <v>8</v>
      </c>
      <c r="H46" s="24">
        <v>0</v>
      </c>
      <c r="I46" s="22" t="s">
        <v>50</v>
      </c>
      <c r="J46" s="22" t="s">
        <v>51</v>
      </c>
      <c r="K46" s="24">
        <v>12.806205236801588</v>
      </c>
      <c r="L46" s="24">
        <v>3.8062052368015884</v>
      </c>
      <c r="M46" s="24">
        <v>14.487198304655836</v>
      </c>
    </row>
    <row r="47" spans="1:13" ht="14.5">
      <c r="A47" s="22" t="s">
        <v>18</v>
      </c>
      <c r="B47" s="22" t="s">
        <v>12</v>
      </c>
      <c r="C47" s="23" t="s">
        <v>55</v>
      </c>
      <c r="D47" s="24">
        <v>10</v>
      </c>
      <c r="E47" s="24">
        <v>141</v>
      </c>
      <c r="F47" s="24">
        <v>14</v>
      </c>
      <c r="G47" s="21" t="s">
        <v>8</v>
      </c>
      <c r="H47" s="24">
        <v>0</v>
      </c>
      <c r="I47" s="22" t="s">
        <v>50</v>
      </c>
      <c r="J47" s="22" t="s">
        <v>51</v>
      </c>
      <c r="K47" s="24">
        <v>11.694640764659207</v>
      </c>
      <c r="L47" s="24">
        <v>1.6946407646592068</v>
      </c>
      <c r="M47" s="24">
        <v>2.871807321244741</v>
      </c>
    </row>
    <row r="48" spans="1:13" ht="14.5">
      <c r="A48" s="22" t="s">
        <v>18</v>
      </c>
      <c r="B48" s="22" t="s">
        <v>7</v>
      </c>
      <c r="C48" s="23" t="s">
        <v>56</v>
      </c>
      <c r="D48" s="24">
        <v>10</v>
      </c>
      <c r="E48" s="24">
        <v>145</v>
      </c>
      <c r="F48" s="24">
        <v>15</v>
      </c>
      <c r="G48" s="21" t="s">
        <v>8</v>
      </c>
      <c r="H48" s="24">
        <v>0</v>
      </c>
      <c r="I48" s="22" t="s">
        <v>50</v>
      </c>
      <c r="J48" s="22" t="s">
        <v>51</v>
      </c>
      <c r="K48" s="24">
        <v>11.79804211090501</v>
      </c>
      <c r="L48" s="24">
        <v>1.7980421109050102</v>
      </c>
      <c r="M48" s="24">
        <v>3.2329554325877452</v>
      </c>
    </row>
    <row r="49" spans="1:13" ht="14.5">
      <c r="A49" s="22" t="s">
        <v>18</v>
      </c>
      <c r="B49" s="22" t="s">
        <v>9</v>
      </c>
      <c r="C49" s="23" t="s">
        <v>57</v>
      </c>
      <c r="D49" s="24">
        <v>10</v>
      </c>
      <c r="E49" s="24">
        <v>136</v>
      </c>
      <c r="F49" s="24">
        <v>14</v>
      </c>
      <c r="G49" s="21" t="s">
        <v>8</v>
      </c>
      <c r="H49" s="24">
        <v>0</v>
      </c>
      <c r="I49" s="22" t="s">
        <v>50</v>
      </c>
      <c r="J49" s="22" t="s">
        <v>51</v>
      </c>
      <c r="K49" s="24">
        <v>11.565389081851954</v>
      </c>
      <c r="L49" s="24">
        <v>1.5653890818519542</v>
      </c>
      <c r="M49" s="24">
        <v>2.4504429775813041</v>
      </c>
    </row>
    <row r="50" spans="1:13" ht="14.5">
      <c r="A50" s="22" t="s">
        <v>18</v>
      </c>
      <c r="B50" s="22" t="s">
        <v>10</v>
      </c>
      <c r="C50" s="23" t="s">
        <v>58</v>
      </c>
      <c r="D50" s="24">
        <v>12</v>
      </c>
      <c r="E50" s="24">
        <v>125</v>
      </c>
      <c r="F50" s="24">
        <v>10</v>
      </c>
      <c r="G50" s="21" t="s">
        <v>8</v>
      </c>
      <c r="H50" s="24">
        <v>0</v>
      </c>
      <c r="I50" s="22" t="s">
        <v>50</v>
      </c>
      <c r="J50" s="22" t="s">
        <v>51</v>
      </c>
      <c r="K50" s="24">
        <v>11.281035379675995</v>
      </c>
      <c r="L50" s="24">
        <v>0.71896462032400521</v>
      </c>
      <c r="M50" s="24">
        <v>0.51691012527764102</v>
      </c>
    </row>
    <row r="51" spans="1:13" ht="14.5">
      <c r="A51" s="22" t="s">
        <v>18</v>
      </c>
      <c r="B51" s="22" t="s">
        <v>12</v>
      </c>
      <c r="C51" s="23" t="s">
        <v>59</v>
      </c>
      <c r="D51" s="24">
        <v>10</v>
      </c>
      <c r="E51" s="24">
        <v>110</v>
      </c>
      <c r="F51" s="24">
        <v>11</v>
      </c>
      <c r="G51" s="21" t="s">
        <v>8</v>
      </c>
      <c r="H51" s="24">
        <v>9</v>
      </c>
      <c r="I51" s="22" t="s">
        <v>50</v>
      </c>
      <c r="J51" s="22" t="s">
        <v>51</v>
      </c>
      <c r="K51" s="24">
        <v>10.893280331254235</v>
      </c>
      <c r="L51" s="24">
        <v>0.89328033125423545</v>
      </c>
      <c r="M51" s="24">
        <v>0.7979497502056766</v>
      </c>
    </row>
    <row r="52" spans="1:13" ht="14.5">
      <c r="A52" s="22" t="s">
        <v>18</v>
      </c>
      <c r="B52" s="22" t="s">
        <v>7</v>
      </c>
      <c r="C52" s="23" t="s">
        <v>60</v>
      </c>
      <c r="D52" s="24">
        <v>14</v>
      </c>
      <c r="E52" s="24">
        <v>194</v>
      </c>
      <c r="F52" s="24">
        <v>14</v>
      </c>
      <c r="G52" s="21" t="s">
        <v>8</v>
      </c>
      <c r="H52" s="24">
        <v>0</v>
      </c>
      <c r="I52" s="22" t="s">
        <v>50</v>
      </c>
      <c r="J52" s="22" t="s">
        <v>51</v>
      </c>
      <c r="K52" s="24">
        <v>13.064708602416095</v>
      </c>
      <c r="L52" s="24">
        <v>0.93529139758390478</v>
      </c>
      <c r="M52" s="24">
        <v>0.8747699983944538</v>
      </c>
    </row>
    <row r="53" spans="1:13" ht="14.5">
      <c r="A53" s="22" t="s">
        <v>18</v>
      </c>
      <c r="B53" s="22" t="s">
        <v>9</v>
      </c>
      <c r="C53" s="23" t="s">
        <v>62</v>
      </c>
      <c r="D53" s="24">
        <v>15</v>
      </c>
      <c r="E53" s="24">
        <v>170</v>
      </c>
      <c r="F53" s="24">
        <v>11</v>
      </c>
      <c r="G53" s="21" t="s">
        <v>8</v>
      </c>
      <c r="H53" s="24">
        <v>0</v>
      </c>
      <c r="I53" s="22" t="s">
        <v>50</v>
      </c>
      <c r="J53" s="22" t="s">
        <v>61</v>
      </c>
      <c r="K53" s="24">
        <v>12.444300524941278</v>
      </c>
      <c r="L53" s="24">
        <v>2.5556994750587219</v>
      </c>
      <c r="M53" s="24">
        <v>6.5315998068154268</v>
      </c>
    </row>
    <row r="54" spans="1:13" ht="14.5">
      <c r="A54" s="22" t="s">
        <v>18</v>
      </c>
      <c r="B54" s="22" t="s">
        <v>10</v>
      </c>
      <c r="C54" s="23" t="s">
        <v>63</v>
      </c>
      <c r="D54" s="24">
        <v>15</v>
      </c>
      <c r="E54" s="24">
        <v>161</v>
      </c>
      <c r="F54" s="24">
        <v>11</v>
      </c>
      <c r="G54" s="21" t="s">
        <v>8</v>
      </c>
      <c r="H54" s="24">
        <v>0</v>
      </c>
      <c r="I54" s="22" t="s">
        <v>50</v>
      </c>
      <c r="J54" s="22" t="s">
        <v>61</v>
      </c>
      <c r="K54" s="24">
        <v>12.211647495888222</v>
      </c>
      <c r="L54" s="24">
        <v>2.7883525041117778</v>
      </c>
      <c r="M54" s="24">
        <v>7.7749096871864216</v>
      </c>
    </row>
    <row r="55" spans="1:13" ht="14.5">
      <c r="A55" s="22" t="s">
        <v>18</v>
      </c>
      <c r="B55" s="22" t="s">
        <v>12</v>
      </c>
      <c r="C55" s="23" t="s">
        <v>64</v>
      </c>
      <c r="D55" s="24">
        <v>12</v>
      </c>
      <c r="E55" s="24">
        <v>135</v>
      </c>
      <c r="F55" s="24">
        <v>11</v>
      </c>
      <c r="G55" s="21" t="s">
        <v>8</v>
      </c>
      <c r="H55" s="24">
        <v>0</v>
      </c>
      <c r="I55" s="22" t="s">
        <v>50</v>
      </c>
      <c r="J55" s="22" t="s">
        <v>51</v>
      </c>
      <c r="K55" s="24">
        <v>11.539538745290503</v>
      </c>
      <c r="L55" s="24">
        <v>0.46046125470949661</v>
      </c>
      <c r="M55" s="24">
        <v>0.21202456708864392</v>
      </c>
    </row>
    <row r="56" spans="1:13" ht="14.5">
      <c r="A56" s="22" t="s">
        <v>18</v>
      </c>
      <c r="B56" s="22" t="s">
        <v>7</v>
      </c>
      <c r="C56" s="23" t="s">
        <v>65</v>
      </c>
      <c r="D56" s="24">
        <v>12</v>
      </c>
      <c r="E56" s="24">
        <v>162</v>
      </c>
      <c r="F56" s="24">
        <v>14</v>
      </c>
      <c r="G56" s="21" t="s">
        <v>8</v>
      </c>
      <c r="H56" s="24">
        <v>0</v>
      </c>
      <c r="I56" s="22" t="s">
        <v>50</v>
      </c>
      <c r="J56" s="22" t="s">
        <v>51</v>
      </c>
      <c r="K56" s="24">
        <v>12.237497832449673</v>
      </c>
      <c r="L56" s="24">
        <v>0.23749783244967304</v>
      </c>
      <c r="M56" s="24">
        <v>5.6405220418292969E-2</v>
      </c>
    </row>
    <row r="57" spans="1:13" ht="14.5">
      <c r="A57" s="22" t="s">
        <v>18</v>
      </c>
      <c r="B57" s="22" t="s">
        <v>9</v>
      </c>
      <c r="C57" s="23" t="s">
        <v>66</v>
      </c>
      <c r="D57" s="24">
        <v>15</v>
      </c>
      <c r="E57" s="24">
        <v>150</v>
      </c>
      <c r="F57" s="24">
        <v>10</v>
      </c>
      <c r="G57" s="21" t="s">
        <v>8</v>
      </c>
      <c r="H57" s="24">
        <v>0</v>
      </c>
      <c r="I57" s="22" t="s">
        <v>50</v>
      </c>
      <c r="J57" s="22" t="s">
        <v>61</v>
      </c>
      <c r="K57" s="24">
        <v>11.927293793712263</v>
      </c>
      <c r="L57" s="24">
        <v>3.0727062062877373</v>
      </c>
      <c r="M57" s="24">
        <v>9.4415234301591795</v>
      </c>
    </row>
    <row r="58" spans="1:13" ht="14.5">
      <c r="A58" s="22" t="s">
        <v>18</v>
      </c>
      <c r="B58" s="22" t="s">
        <v>10</v>
      </c>
      <c r="C58" s="23" t="s">
        <v>67</v>
      </c>
      <c r="D58" s="24">
        <v>11</v>
      </c>
      <c r="E58" s="24">
        <v>125</v>
      </c>
      <c r="F58" s="24">
        <v>11</v>
      </c>
      <c r="G58" s="21" t="s">
        <v>8</v>
      </c>
      <c r="H58" s="24">
        <v>0</v>
      </c>
      <c r="I58" s="22" t="s">
        <v>50</v>
      </c>
      <c r="J58" s="22" t="s">
        <v>51</v>
      </c>
      <c r="K58" s="24">
        <v>11.281035379675995</v>
      </c>
      <c r="L58" s="24">
        <v>0.28103537967599479</v>
      </c>
      <c r="M58" s="24">
        <v>7.8980884629630543E-2</v>
      </c>
    </row>
    <row r="59" spans="1:13" ht="14.5">
      <c r="A59" s="22" t="s">
        <v>18</v>
      </c>
      <c r="B59" s="22" t="s">
        <v>11</v>
      </c>
      <c r="C59" s="23" t="s">
        <v>68</v>
      </c>
      <c r="D59" s="24">
        <v>13</v>
      </c>
      <c r="E59" s="24">
        <v>138</v>
      </c>
      <c r="F59" s="24">
        <v>11</v>
      </c>
      <c r="G59" s="21" t="s">
        <v>8</v>
      </c>
      <c r="H59" s="24">
        <v>0</v>
      </c>
      <c r="I59" s="22" t="s">
        <v>50</v>
      </c>
      <c r="J59" s="22" t="s">
        <v>51</v>
      </c>
      <c r="K59" s="24">
        <v>11.617089754974856</v>
      </c>
      <c r="L59" s="24">
        <v>1.382910245025144</v>
      </c>
      <c r="M59" s="24">
        <v>1.9124407457955039</v>
      </c>
    </row>
    <row r="60" spans="1:13" ht="14.5">
      <c r="A60" s="22" t="s">
        <v>18</v>
      </c>
      <c r="B60" s="22" t="s">
        <v>12</v>
      </c>
      <c r="C60" s="23" t="s">
        <v>69</v>
      </c>
      <c r="D60" s="24">
        <v>11</v>
      </c>
      <c r="E60" s="24">
        <v>126</v>
      </c>
      <c r="F60" s="24">
        <v>11</v>
      </c>
      <c r="G60" s="21" t="s">
        <v>8</v>
      </c>
      <c r="H60" s="24">
        <v>0</v>
      </c>
      <c r="I60" s="22" t="s">
        <v>50</v>
      </c>
      <c r="J60" s="22" t="s">
        <v>51</v>
      </c>
      <c r="K60" s="24">
        <v>11.306885716237446</v>
      </c>
      <c r="L60" s="24">
        <v>0.30688571623744565</v>
      </c>
      <c r="M60" s="24">
        <v>9.4178842830570014E-2</v>
      </c>
    </row>
    <row r="61" spans="1:13" ht="14.5">
      <c r="A61" s="22" t="s">
        <v>18</v>
      </c>
      <c r="B61" s="22" t="s">
        <v>7</v>
      </c>
      <c r="C61" s="23" t="s">
        <v>70</v>
      </c>
      <c r="D61" s="24">
        <v>11</v>
      </c>
      <c r="E61" s="24">
        <v>122</v>
      </c>
      <c r="F61" s="24">
        <v>11</v>
      </c>
      <c r="G61" s="21" t="s">
        <v>8</v>
      </c>
      <c r="H61" s="24">
        <v>0</v>
      </c>
      <c r="I61" s="22" t="s">
        <v>50</v>
      </c>
      <c r="J61" s="22" t="s">
        <v>51</v>
      </c>
      <c r="K61" s="24">
        <v>11.203484369991644</v>
      </c>
      <c r="L61" s="24">
        <v>0.20348436999164399</v>
      </c>
      <c r="M61" s="24">
        <v>4.1405888830896263E-2</v>
      </c>
    </row>
    <row r="62" spans="1:13" ht="14.5">
      <c r="A62" s="22" t="s">
        <v>18</v>
      </c>
      <c r="B62" s="22" t="s">
        <v>9</v>
      </c>
      <c r="C62" s="23" t="s">
        <v>71</v>
      </c>
      <c r="D62" s="24">
        <v>12</v>
      </c>
      <c r="E62" s="24">
        <v>123</v>
      </c>
      <c r="F62" s="24">
        <v>10</v>
      </c>
      <c r="G62" s="21" t="s">
        <v>8</v>
      </c>
      <c r="H62" s="24">
        <v>0</v>
      </c>
      <c r="I62" s="22" t="s">
        <v>50</v>
      </c>
      <c r="J62" s="22" t="s">
        <v>51</v>
      </c>
      <c r="K62" s="24">
        <v>11.229334706553095</v>
      </c>
      <c r="L62" s="24">
        <v>0.77066529344690515</v>
      </c>
      <c r="M62" s="24">
        <v>0.59392499452360448</v>
      </c>
    </row>
    <row r="63" spans="1:13" ht="14.5">
      <c r="A63" s="22" t="s">
        <v>18</v>
      </c>
      <c r="B63" s="22" t="s">
        <v>10</v>
      </c>
      <c r="C63" s="23" t="s">
        <v>72</v>
      </c>
      <c r="D63" s="24">
        <v>10</v>
      </c>
      <c r="E63" s="24">
        <v>119</v>
      </c>
      <c r="F63" s="24">
        <v>12</v>
      </c>
      <c r="G63" s="21" t="s">
        <v>8</v>
      </c>
      <c r="H63" s="24">
        <v>0</v>
      </c>
      <c r="I63" s="22" t="s">
        <v>50</v>
      </c>
      <c r="J63" s="22" t="s">
        <v>51</v>
      </c>
      <c r="K63" s="24">
        <v>11.125933360307291</v>
      </c>
      <c r="L63" s="24">
        <v>1.1259333603072914</v>
      </c>
      <c r="M63" s="24">
        <v>1.2677259318528689</v>
      </c>
    </row>
    <row r="64" spans="1:13" ht="14.5">
      <c r="A64" s="22" t="s">
        <v>18</v>
      </c>
      <c r="B64" s="22" t="s">
        <v>11</v>
      </c>
      <c r="C64" s="23" t="s">
        <v>73</v>
      </c>
      <c r="D64" s="24">
        <v>11</v>
      </c>
      <c r="E64" s="24">
        <v>112</v>
      </c>
      <c r="F64" s="24">
        <v>10</v>
      </c>
      <c r="G64" s="21" t="s">
        <v>8</v>
      </c>
      <c r="H64" s="24">
        <v>0</v>
      </c>
      <c r="I64" s="22" t="s">
        <v>50</v>
      </c>
      <c r="J64" s="22" t="s">
        <v>51</v>
      </c>
      <c r="K64" s="24">
        <v>10.944981004377137</v>
      </c>
      <c r="L64" s="24">
        <v>5.5018995622862832E-2</v>
      </c>
      <c r="M64" s="24">
        <v>3.0270898793485993E-3</v>
      </c>
    </row>
    <row r="65" spans="1:13" ht="14.5">
      <c r="A65" s="22" t="s">
        <v>18</v>
      </c>
      <c r="B65" s="22" t="s">
        <v>7</v>
      </c>
      <c r="C65" s="23" t="s">
        <v>74</v>
      </c>
      <c r="D65" s="24">
        <v>12</v>
      </c>
      <c r="E65" s="24">
        <v>138</v>
      </c>
      <c r="F65" s="24">
        <v>12</v>
      </c>
      <c r="G65" s="21" t="s">
        <v>8</v>
      </c>
      <c r="H65" s="24">
        <v>0</v>
      </c>
      <c r="I65" s="22" t="s">
        <v>50</v>
      </c>
      <c r="J65" s="22" t="s">
        <v>51</v>
      </c>
      <c r="K65" s="24">
        <v>11.617089754974856</v>
      </c>
      <c r="L65" s="24">
        <v>0.38291024502514404</v>
      </c>
      <c r="M65" s="24">
        <v>0.14662025574521584</v>
      </c>
    </row>
    <row r="66" spans="1:13" ht="14.5">
      <c r="A66" s="22" t="s">
        <v>18</v>
      </c>
      <c r="B66" s="22" t="s">
        <v>9</v>
      </c>
      <c r="C66" s="23" t="s">
        <v>75</v>
      </c>
      <c r="D66" s="24">
        <v>14</v>
      </c>
      <c r="E66" s="24">
        <v>130</v>
      </c>
      <c r="F66" s="24">
        <v>9</v>
      </c>
      <c r="G66" s="21" t="s">
        <v>8</v>
      </c>
      <c r="H66" s="24">
        <v>0</v>
      </c>
      <c r="I66" s="22" t="s">
        <v>50</v>
      </c>
      <c r="J66" s="22" t="s">
        <v>51</v>
      </c>
      <c r="K66" s="24">
        <v>11.410287062483249</v>
      </c>
      <c r="L66" s="24">
        <v>2.5897129375167509</v>
      </c>
      <c r="M66" s="24">
        <v>6.7066130987416388</v>
      </c>
    </row>
    <row r="67" spans="1:13" ht="14.5">
      <c r="A67" s="22" t="s">
        <v>18</v>
      </c>
      <c r="B67" s="22" t="s">
        <v>10</v>
      </c>
      <c r="C67" s="23" t="s">
        <v>76</v>
      </c>
      <c r="D67" s="24">
        <v>11</v>
      </c>
      <c r="E67" s="24">
        <v>125</v>
      </c>
      <c r="F67" s="24">
        <v>11</v>
      </c>
      <c r="G67" s="21" t="s">
        <v>8</v>
      </c>
      <c r="H67" s="24">
        <v>0</v>
      </c>
      <c r="I67" s="22" t="s">
        <v>50</v>
      </c>
      <c r="J67" s="22" t="s">
        <v>51</v>
      </c>
      <c r="K67" s="24">
        <v>11.281035379675995</v>
      </c>
      <c r="L67" s="24">
        <v>0.28103537967599479</v>
      </c>
      <c r="M67" s="24">
        <v>7.8980884629630543E-2</v>
      </c>
    </row>
    <row r="68" spans="1:13" ht="14.5">
      <c r="A68" s="22" t="s">
        <v>18</v>
      </c>
      <c r="B68" s="22" t="s">
        <v>11</v>
      </c>
      <c r="C68" s="23" t="s">
        <v>77</v>
      </c>
      <c r="D68" s="24">
        <v>12</v>
      </c>
      <c r="E68" s="24">
        <v>125</v>
      </c>
      <c r="F68" s="24">
        <v>10</v>
      </c>
      <c r="G68" s="21" t="s">
        <v>8</v>
      </c>
      <c r="H68" s="24">
        <v>0</v>
      </c>
      <c r="I68" s="22" t="s">
        <v>50</v>
      </c>
      <c r="J68" s="22" t="s">
        <v>51</v>
      </c>
      <c r="K68" s="24">
        <v>11.281035379675995</v>
      </c>
      <c r="L68" s="24">
        <v>0.71896462032400521</v>
      </c>
      <c r="M68" s="24">
        <v>0.51691012527764102</v>
      </c>
    </row>
    <row r="69" spans="1:13" ht="14.5">
      <c r="A69" s="22" t="s">
        <v>18</v>
      </c>
      <c r="B69" s="22" t="s">
        <v>12</v>
      </c>
      <c r="C69" s="23" t="s">
        <v>78</v>
      </c>
      <c r="D69" s="24">
        <v>15</v>
      </c>
      <c r="E69" s="24">
        <v>169</v>
      </c>
      <c r="F69" s="24">
        <v>11</v>
      </c>
      <c r="G69" s="21" t="s">
        <v>8</v>
      </c>
      <c r="H69" s="24">
        <v>0</v>
      </c>
      <c r="I69" s="22" t="s">
        <v>50</v>
      </c>
      <c r="J69" s="22" t="s">
        <v>61</v>
      </c>
      <c r="K69" s="24">
        <v>12.418450188379827</v>
      </c>
      <c r="L69" s="24">
        <v>2.5815498116201727</v>
      </c>
      <c r="M69" s="24">
        <v>6.6643994298761493</v>
      </c>
    </row>
    <row r="70" spans="1:13" ht="14.5">
      <c r="A70" s="22" t="s">
        <v>18</v>
      </c>
      <c r="B70" s="22" t="s">
        <v>7</v>
      </c>
      <c r="C70" s="23" t="s">
        <v>79</v>
      </c>
      <c r="D70" s="24">
        <v>12</v>
      </c>
      <c r="E70" s="24">
        <v>136</v>
      </c>
      <c r="F70" s="24">
        <v>11</v>
      </c>
      <c r="G70" s="21" t="s">
        <v>8</v>
      </c>
      <c r="H70" s="24">
        <v>0</v>
      </c>
      <c r="I70" s="22" t="s">
        <v>50</v>
      </c>
      <c r="J70" s="22" t="s">
        <v>51</v>
      </c>
      <c r="K70" s="24">
        <v>11.565389081851954</v>
      </c>
      <c r="L70" s="24">
        <v>0.43461091814804576</v>
      </c>
      <c r="M70" s="24">
        <v>0.18888665017348732</v>
      </c>
    </row>
    <row r="71" spans="1:13" ht="14.5">
      <c r="A71" s="22" t="s">
        <v>18</v>
      </c>
      <c r="B71" s="22" t="s">
        <v>9</v>
      </c>
      <c r="C71" s="23" t="s">
        <v>80</v>
      </c>
      <c r="D71" s="24">
        <v>11</v>
      </c>
      <c r="E71" s="24">
        <v>120</v>
      </c>
      <c r="F71" s="24">
        <v>11</v>
      </c>
      <c r="G71" s="21" t="s">
        <v>8</v>
      </c>
      <c r="H71" s="24">
        <v>0</v>
      </c>
      <c r="I71" s="22" t="s">
        <v>50</v>
      </c>
      <c r="J71" s="22" t="s">
        <v>51</v>
      </c>
      <c r="K71" s="24">
        <v>11.151783696868742</v>
      </c>
      <c r="L71" s="24">
        <v>0.15178369686874227</v>
      </c>
      <c r="M71" s="24">
        <v>2.303829063514224E-2</v>
      </c>
    </row>
    <row r="72" spans="1:13" ht="14.5">
      <c r="A72" s="22" t="s">
        <v>18</v>
      </c>
      <c r="B72" s="22" t="s">
        <v>10</v>
      </c>
      <c r="C72" s="23" t="s">
        <v>81</v>
      </c>
      <c r="D72" s="24">
        <v>12</v>
      </c>
      <c r="E72" s="24">
        <v>130</v>
      </c>
      <c r="F72" s="24">
        <v>11</v>
      </c>
      <c r="G72" s="21" t="s">
        <v>8</v>
      </c>
      <c r="H72" s="24">
        <v>0</v>
      </c>
      <c r="I72" s="22" t="s">
        <v>50</v>
      </c>
      <c r="J72" s="22" t="s">
        <v>51</v>
      </c>
      <c r="K72" s="24">
        <v>11.410287062483249</v>
      </c>
      <c r="L72" s="24">
        <v>0.58971293751675091</v>
      </c>
      <c r="M72" s="24">
        <v>0.34776134867463537</v>
      </c>
    </row>
    <row r="73" spans="1:13" ht="14.5">
      <c r="A73" s="22" t="s">
        <v>18</v>
      </c>
      <c r="B73" s="22" t="s">
        <v>12</v>
      </c>
      <c r="C73" s="23" t="s">
        <v>82</v>
      </c>
      <c r="D73" s="24">
        <v>5</v>
      </c>
      <c r="E73" s="24">
        <v>46</v>
      </c>
      <c r="F73" s="24">
        <v>9</v>
      </c>
      <c r="G73" s="21" t="s">
        <v>8</v>
      </c>
      <c r="H73" s="24">
        <v>0</v>
      </c>
      <c r="I73" s="22" t="s">
        <v>50</v>
      </c>
      <c r="J73" s="22" t="s">
        <v>51</v>
      </c>
      <c r="K73" s="24">
        <v>9.2388587913213875</v>
      </c>
      <c r="L73" s="24">
        <v>4.2388587913213875</v>
      </c>
      <c r="M73" s="24">
        <v>17.967923852762613</v>
      </c>
    </row>
    <row r="74" spans="1:13" ht="14.5">
      <c r="A74" s="22" t="s">
        <v>18</v>
      </c>
      <c r="B74" s="22" t="s">
        <v>7</v>
      </c>
      <c r="C74" s="23" t="s">
        <v>83</v>
      </c>
      <c r="D74" s="24">
        <v>12</v>
      </c>
      <c r="E74" s="24">
        <v>128</v>
      </c>
      <c r="F74" s="24">
        <v>11</v>
      </c>
      <c r="G74" s="21" t="s">
        <v>8</v>
      </c>
      <c r="H74" s="24">
        <v>0</v>
      </c>
      <c r="I74" s="22" t="s">
        <v>50</v>
      </c>
      <c r="J74" s="22" t="s">
        <v>51</v>
      </c>
      <c r="K74" s="24">
        <v>11.358586389360347</v>
      </c>
      <c r="L74" s="24">
        <v>0.64141361063965263</v>
      </c>
      <c r="M74" s="24">
        <v>0.41141141991379593</v>
      </c>
    </row>
    <row r="75" spans="1:13" ht="14.5">
      <c r="A75" s="22" t="s">
        <v>18</v>
      </c>
      <c r="B75" s="22" t="s">
        <v>9</v>
      </c>
      <c r="C75" s="23" t="s">
        <v>94</v>
      </c>
      <c r="D75" s="24">
        <v>12</v>
      </c>
      <c r="E75" s="24">
        <v>120</v>
      </c>
      <c r="F75" s="24">
        <v>10</v>
      </c>
      <c r="G75" s="21" t="s">
        <v>8</v>
      </c>
      <c r="H75" s="24">
        <v>0</v>
      </c>
      <c r="I75" s="22" t="s">
        <v>50</v>
      </c>
      <c r="J75" s="22" t="s">
        <v>51</v>
      </c>
      <c r="K75" s="24">
        <v>11.151783696868742</v>
      </c>
      <c r="L75" s="24">
        <v>0.84821630313125773</v>
      </c>
      <c r="M75" s="24">
        <v>0.71947089689765775</v>
      </c>
    </row>
    <row r="76" spans="1:13" ht="14.5">
      <c r="A76" s="22" t="s">
        <v>18</v>
      </c>
      <c r="B76" s="22" t="s">
        <v>10</v>
      </c>
      <c r="C76" s="23" t="s">
        <v>84</v>
      </c>
      <c r="D76" s="24">
        <v>12</v>
      </c>
      <c r="E76" s="24">
        <v>133</v>
      </c>
      <c r="F76" s="24">
        <v>11</v>
      </c>
      <c r="G76" s="21" t="s">
        <v>8</v>
      </c>
      <c r="H76" s="24">
        <v>0</v>
      </c>
      <c r="I76" s="22" t="s">
        <v>50</v>
      </c>
      <c r="J76" s="22" t="s">
        <v>51</v>
      </c>
      <c r="K76" s="24">
        <v>11.487838072167602</v>
      </c>
      <c r="L76" s="24">
        <v>0.51216192783239833</v>
      </c>
      <c r="M76" s="24">
        <v>0.2623098403209988</v>
      </c>
    </row>
    <row r="77" spans="1:13" ht="14.5">
      <c r="A77" s="22" t="s">
        <v>18</v>
      </c>
      <c r="B77" s="22" t="s">
        <v>11</v>
      </c>
      <c r="C77" s="23" t="s">
        <v>85</v>
      </c>
      <c r="D77" s="24">
        <v>13</v>
      </c>
      <c r="E77" s="24">
        <v>135</v>
      </c>
      <c r="F77" s="24">
        <v>10</v>
      </c>
      <c r="G77" s="21" t="s">
        <v>8</v>
      </c>
      <c r="H77" s="24">
        <v>0</v>
      </c>
      <c r="I77" s="22" t="s">
        <v>50</v>
      </c>
      <c r="J77" s="22" t="s">
        <v>51</v>
      </c>
      <c r="K77" s="24">
        <v>11.539538745290503</v>
      </c>
      <c r="L77" s="24">
        <v>1.4604612547094966</v>
      </c>
      <c r="M77" s="24">
        <v>2.1329470765076373</v>
      </c>
    </row>
    <row r="78" spans="1:13" ht="14.5">
      <c r="A78" s="22" t="s">
        <v>18</v>
      </c>
      <c r="B78" s="22" t="s">
        <v>12</v>
      </c>
      <c r="C78" s="23" t="s">
        <v>86</v>
      </c>
      <c r="D78" s="24">
        <v>12</v>
      </c>
      <c r="E78" s="24">
        <v>125</v>
      </c>
      <c r="F78" s="24">
        <v>10</v>
      </c>
      <c r="G78" s="21" t="s">
        <v>8</v>
      </c>
      <c r="H78" s="24">
        <v>0</v>
      </c>
      <c r="I78" s="22" t="s">
        <v>50</v>
      </c>
      <c r="J78" s="22" t="s">
        <v>51</v>
      </c>
      <c r="K78" s="24">
        <v>11.281035379675995</v>
      </c>
      <c r="L78" s="24">
        <v>0.71896462032400521</v>
      </c>
      <c r="M78" s="24">
        <v>0.51691012527764102</v>
      </c>
    </row>
    <row r="79" spans="1:13" ht="14.5">
      <c r="A79" s="22" t="s">
        <v>18</v>
      </c>
      <c r="B79" s="22" t="s">
        <v>7</v>
      </c>
      <c r="C79" s="23" t="s">
        <v>89</v>
      </c>
      <c r="D79" s="24">
        <v>12</v>
      </c>
      <c r="E79" s="24">
        <v>121</v>
      </c>
      <c r="F79" s="24">
        <v>10</v>
      </c>
      <c r="G79" s="21" t="s">
        <v>8</v>
      </c>
      <c r="H79" s="24">
        <v>0</v>
      </c>
      <c r="I79" s="22" t="s">
        <v>50</v>
      </c>
      <c r="J79" s="22" t="s">
        <v>51</v>
      </c>
      <c r="K79" s="24">
        <v>11.177634033430193</v>
      </c>
      <c r="L79" s="24">
        <v>0.82236596656980687</v>
      </c>
      <c r="M79" s="24">
        <v>0.67628578297229269</v>
      </c>
    </row>
    <row r="80" spans="1:13" ht="14.5">
      <c r="A80" s="22" t="s">
        <v>18</v>
      </c>
      <c r="B80" s="22" t="s">
        <v>9</v>
      </c>
      <c r="C80" s="23" t="s">
        <v>90</v>
      </c>
      <c r="D80" s="24">
        <v>10</v>
      </c>
      <c r="E80" s="24">
        <v>102</v>
      </c>
      <c r="F80" s="24">
        <v>10</v>
      </c>
      <c r="G80" s="21" t="s">
        <v>8</v>
      </c>
      <c r="H80" s="24">
        <v>0</v>
      </c>
      <c r="I80" s="22" t="s">
        <v>50</v>
      </c>
      <c r="J80" s="22" t="s">
        <v>51</v>
      </c>
      <c r="K80" s="24">
        <v>10.686477638762629</v>
      </c>
      <c r="L80" s="24">
        <v>0.68647763876262857</v>
      </c>
      <c r="M80" s="24">
        <v>0.47125154852111395</v>
      </c>
    </row>
    <row r="81" spans="1:13" ht="14.5">
      <c r="A81" s="22" t="s">
        <v>18</v>
      </c>
      <c r="B81" s="22" t="s">
        <v>10</v>
      </c>
      <c r="C81" s="23" t="s">
        <v>91</v>
      </c>
      <c r="D81" s="24">
        <v>12</v>
      </c>
      <c r="E81" s="24">
        <v>115</v>
      </c>
      <c r="F81" s="24">
        <v>10</v>
      </c>
      <c r="G81" s="21" t="s">
        <v>8</v>
      </c>
      <c r="H81" s="24">
        <v>0</v>
      </c>
      <c r="I81" s="22" t="s">
        <v>50</v>
      </c>
      <c r="J81" s="22" t="s">
        <v>51</v>
      </c>
      <c r="K81" s="24">
        <v>11.022532014061488</v>
      </c>
      <c r="L81" s="24">
        <v>0.97746798593851203</v>
      </c>
      <c r="M81" s="24">
        <v>0.95544366353469112</v>
      </c>
    </row>
    <row r="82" spans="1:13" ht="14.5">
      <c r="A82" s="22" t="s">
        <v>18</v>
      </c>
      <c r="B82" s="22" t="s">
        <v>11</v>
      </c>
      <c r="C82" s="23" t="s">
        <v>92</v>
      </c>
      <c r="D82" s="24">
        <v>15</v>
      </c>
      <c r="E82" s="24">
        <v>156</v>
      </c>
      <c r="F82" s="24">
        <v>10</v>
      </c>
      <c r="G82" s="21" t="s">
        <v>8</v>
      </c>
      <c r="H82" s="24">
        <v>0</v>
      </c>
      <c r="I82" s="22" t="s">
        <v>50</v>
      </c>
      <c r="J82" s="22" t="s">
        <v>61</v>
      </c>
      <c r="K82" s="24">
        <v>12.082395813080968</v>
      </c>
      <c r="L82" s="24">
        <v>2.9176041869190321</v>
      </c>
      <c r="M82" s="24">
        <v>8.5124141915274674</v>
      </c>
    </row>
    <row r="83" spans="1:13" ht="14.5">
      <c r="A83" s="22" t="s">
        <v>18</v>
      </c>
      <c r="B83" s="22" t="s">
        <v>12</v>
      </c>
      <c r="C83" s="23" t="s">
        <v>93</v>
      </c>
      <c r="D83" s="24">
        <v>13</v>
      </c>
      <c r="E83" s="24">
        <v>126</v>
      </c>
      <c r="F83" s="24">
        <v>10</v>
      </c>
      <c r="G83" s="21" t="s">
        <v>8</v>
      </c>
      <c r="H83" s="24">
        <v>0</v>
      </c>
      <c r="I83" s="22" t="s">
        <v>50</v>
      </c>
      <c r="J83" s="22" t="s">
        <v>51</v>
      </c>
      <c r="K83" s="24">
        <v>11.306885716237446</v>
      </c>
      <c r="L83" s="24">
        <v>1.6931142837625544</v>
      </c>
      <c r="M83" s="24">
        <v>2.8666359778807875</v>
      </c>
    </row>
    <row r="84" spans="1:13" ht="14.5">
      <c r="A84" s="22" t="s">
        <v>19</v>
      </c>
      <c r="B84" s="22" t="s">
        <v>7</v>
      </c>
      <c r="C84" s="23" t="s">
        <v>49</v>
      </c>
      <c r="D84" s="24">
        <v>5</v>
      </c>
      <c r="E84" s="24">
        <v>135</v>
      </c>
      <c r="F84" s="24">
        <v>27</v>
      </c>
      <c r="G84" s="21" t="s">
        <v>8</v>
      </c>
      <c r="H84" s="24">
        <v>0</v>
      </c>
      <c r="I84" s="22" t="s">
        <v>50</v>
      </c>
      <c r="J84" s="22" t="s">
        <v>51</v>
      </c>
      <c r="K84" s="24">
        <v>9.7467939859598687</v>
      </c>
      <c r="L84" s="24">
        <v>4.7467939859598687</v>
      </c>
      <c r="M84" s="24">
        <v>22.532053145144779</v>
      </c>
    </row>
    <row r="85" spans="1:13" ht="14.5">
      <c r="A85" s="22" t="s">
        <v>19</v>
      </c>
      <c r="B85" s="22" t="s">
        <v>9</v>
      </c>
      <c r="C85" s="23" t="s">
        <v>52</v>
      </c>
      <c r="D85" s="24">
        <v>9</v>
      </c>
      <c r="E85" s="24">
        <v>210</v>
      </c>
      <c r="F85" s="24">
        <v>23</v>
      </c>
      <c r="G85" s="21" t="s">
        <v>8</v>
      </c>
      <c r="H85" s="24">
        <v>3</v>
      </c>
      <c r="I85" s="22" t="s">
        <v>50</v>
      </c>
      <c r="J85" s="22" t="s">
        <v>51</v>
      </c>
      <c r="K85" s="24">
        <v>11.538309794925652</v>
      </c>
      <c r="L85" s="24">
        <v>2.5383097949256523</v>
      </c>
      <c r="M85" s="24">
        <v>6.443016615015507</v>
      </c>
    </row>
    <row r="86" spans="1:13" ht="14.5">
      <c r="A86" s="22" t="s">
        <v>19</v>
      </c>
      <c r="B86" s="22" t="s">
        <v>10</v>
      </c>
      <c r="C86" s="23" t="s">
        <v>53</v>
      </c>
      <c r="D86" s="24">
        <v>13</v>
      </c>
      <c r="E86" s="24">
        <v>300</v>
      </c>
      <c r="F86" s="24">
        <v>23</v>
      </c>
      <c r="G86" s="21" t="s">
        <v>8</v>
      </c>
      <c r="H86" s="24">
        <v>0</v>
      </c>
      <c r="I86" s="22" t="s">
        <v>50</v>
      </c>
      <c r="J86" s="22" t="s">
        <v>51</v>
      </c>
      <c r="K86" s="24">
        <v>13.688128765684596</v>
      </c>
      <c r="L86" s="24">
        <v>0.68812876568459558</v>
      </c>
      <c r="M86" s="24">
        <v>0.47352119816260502</v>
      </c>
    </row>
    <row r="87" spans="1:13" ht="14.5">
      <c r="A87" s="22" t="s">
        <v>19</v>
      </c>
      <c r="B87" s="22" t="s">
        <v>11</v>
      </c>
      <c r="C87" s="23" t="s">
        <v>54</v>
      </c>
      <c r="D87" s="24">
        <v>9</v>
      </c>
      <c r="E87" s="24">
        <v>360</v>
      </c>
      <c r="F87" s="24">
        <v>40</v>
      </c>
      <c r="G87" s="21" t="s">
        <v>8</v>
      </c>
      <c r="H87" s="24">
        <v>0</v>
      </c>
      <c r="I87" s="22" t="s">
        <v>50</v>
      </c>
      <c r="J87" s="22" t="s">
        <v>51</v>
      </c>
      <c r="K87" s="24">
        <v>15.121341412857223</v>
      </c>
      <c r="L87" s="24">
        <v>6.1213414128572232</v>
      </c>
      <c r="M87" s="24">
        <v>37.470820692760867</v>
      </c>
    </row>
    <row r="88" spans="1:13" ht="14.5">
      <c r="A88" s="22" t="s">
        <v>19</v>
      </c>
      <c r="B88" s="22" t="s">
        <v>12</v>
      </c>
      <c r="C88" s="23" t="s">
        <v>55</v>
      </c>
      <c r="D88" s="24">
        <v>11</v>
      </c>
      <c r="E88" s="24">
        <v>300</v>
      </c>
      <c r="F88" s="24">
        <v>27</v>
      </c>
      <c r="G88" s="21" t="s">
        <v>8</v>
      </c>
      <c r="H88" s="24">
        <v>0</v>
      </c>
      <c r="I88" s="22" t="s">
        <v>50</v>
      </c>
      <c r="J88" s="22" t="s">
        <v>51</v>
      </c>
      <c r="K88" s="24">
        <v>13.688128765684596</v>
      </c>
      <c r="L88" s="24">
        <v>2.6881287656845956</v>
      </c>
      <c r="M88" s="24">
        <v>7.2260362609009876</v>
      </c>
    </row>
    <row r="89" spans="1:13" ht="14.5">
      <c r="A89" s="22" t="s">
        <v>19</v>
      </c>
      <c r="B89" s="22" t="s">
        <v>7</v>
      </c>
      <c r="C89" s="23" t="s">
        <v>56</v>
      </c>
      <c r="D89" s="24">
        <v>10</v>
      </c>
      <c r="E89" s="24">
        <v>360</v>
      </c>
      <c r="F89" s="24">
        <v>36</v>
      </c>
      <c r="G89" s="21" t="s">
        <v>8</v>
      </c>
      <c r="H89" s="24">
        <v>0</v>
      </c>
      <c r="I89" s="22" t="s">
        <v>50</v>
      </c>
      <c r="J89" s="22" t="s">
        <v>51</v>
      </c>
      <c r="K89" s="24">
        <v>15.121341412857223</v>
      </c>
      <c r="L89" s="24">
        <v>5.1213414128572232</v>
      </c>
      <c r="M89" s="24">
        <v>26.228137867046421</v>
      </c>
    </row>
    <row r="90" spans="1:13" ht="14.5">
      <c r="A90" s="22" t="s">
        <v>19</v>
      </c>
      <c r="B90" s="22" t="s">
        <v>9</v>
      </c>
      <c r="C90" s="23" t="s">
        <v>57</v>
      </c>
      <c r="D90" s="24">
        <v>14</v>
      </c>
      <c r="E90" s="24">
        <v>360</v>
      </c>
      <c r="F90" s="24">
        <v>26</v>
      </c>
      <c r="G90" s="21" t="s">
        <v>8</v>
      </c>
      <c r="H90" s="24">
        <v>0</v>
      </c>
      <c r="I90" s="22" t="s">
        <v>50</v>
      </c>
      <c r="J90" s="22" t="s">
        <v>51</v>
      </c>
      <c r="K90" s="24">
        <v>15.121341412857223</v>
      </c>
      <c r="L90" s="24">
        <v>1.1213414128572232</v>
      </c>
      <c r="M90" s="24">
        <v>1.2574065641886336</v>
      </c>
    </row>
    <row r="91" spans="1:13" ht="14.5">
      <c r="A91" s="22" t="s">
        <v>19</v>
      </c>
      <c r="B91" s="22" t="s">
        <v>10</v>
      </c>
      <c r="C91" s="23" t="s">
        <v>58</v>
      </c>
      <c r="D91" s="24">
        <v>9</v>
      </c>
      <c r="E91" s="24">
        <v>280</v>
      </c>
      <c r="F91" s="24">
        <v>31</v>
      </c>
      <c r="G91" s="21" t="s">
        <v>8</v>
      </c>
      <c r="H91" s="24">
        <v>0</v>
      </c>
      <c r="I91" s="22" t="s">
        <v>50</v>
      </c>
      <c r="J91" s="22" t="s">
        <v>51</v>
      </c>
      <c r="K91" s="24">
        <v>13.210391216627052</v>
      </c>
      <c r="L91" s="24">
        <v>4.2103912166270518</v>
      </c>
      <c r="M91" s="24">
        <v>17.727394197050227</v>
      </c>
    </row>
    <row r="92" spans="1:13" ht="14.5">
      <c r="A92" s="22" t="s">
        <v>19</v>
      </c>
      <c r="B92" s="22" t="s">
        <v>12</v>
      </c>
      <c r="C92" s="23" t="s">
        <v>59</v>
      </c>
      <c r="D92" s="24">
        <v>10</v>
      </c>
      <c r="E92" s="24">
        <v>240</v>
      </c>
      <c r="F92" s="24">
        <v>24</v>
      </c>
      <c r="G92" s="21" t="s">
        <v>8</v>
      </c>
      <c r="H92" s="24">
        <v>0</v>
      </c>
      <c r="I92" s="22" t="s">
        <v>50</v>
      </c>
      <c r="J92" s="22" t="s">
        <v>51</v>
      </c>
      <c r="K92" s="24">
        <v>12.254916118511968</v>
      </c>
      <c r="L92" s="24">
        <v>2.2549161185119679</v>
      </c>
      <c r="M92" s="24">
        <v>5.0846467015250791</v>
      </c>
    </row>
    <row r="93" spans="1:13" ht="14.5">
      <c r="A93" s="22" t="s">
        <v>19</v>
      </c>
      <c r="B93" s="22" t="s">
        <v>7</v>
      </c>
      <c r="C93" s="23" t="s">
        <v>60</v>
      </c>
      <c r="D93" s="24">
        <v>14</v>
      </c>
      <c r="E93" s="24">
        <v>260</v>
      </c>
      <c r="F93" s="24">
        <v>19</v>
      </c>
      <c r="G93" s="21" t="s">
        <v>8</v>
      </c>
      <c r="H93" s="24">
        <v>0</v>
      </c>
      <c r="I93" s="22" t="s">
        <v>50</v>
      </c>
      <c r="J93" s="22" t="s">
        <v>51</v>
      </c>
      <c r="K93" s="24">
        <v>12.73265366756951</v>
      </c>
      <c r="L93" s="24">
        <v>1.2673463324304901</v>
      </c>
      <c r="M93" s="24">
        <v>1.6061667263250143</v>
      </c>
    </row>
    <row r="94" spans="1:13" ht="14.5">
      <c r="A94" s="22" t="s">
        <v>19</v>
      </c>
      <c r="B94" s="22" t="s">
        <v>9</v>
      </c>
      <c r="C94" s="23" t="s">
        <v>62</v>
      </c>
      <c r="D94" s="24">
        <v>15</v>
      </c>
      <c r="E94" s="24">
        <v>260</v>
      </c>
      <c r="F94" s="24">
        <v>17</v>
      </c>
      <c r="G94" s="21" t="s">
        <v>8</v>
      </c>
      <c r="H94" s="24">
        <v>0</v>
      </c>
      <c r="I94" s="22" t="s">
        <v>50</v>
      </c>
      <c r="J94" s="22" t="s">
        <v>61</v>
      </c>
      <c r="K94" s="24">
        <v>12.73265366756951</v>
      </c>
      <c r="L94" s="24">
        <v>2.2673463324304901</v>
      </c>
      <c r="M94" s="24">
        <v>5.1408593911859946</v>
      </c>
    </row>
    <row r="95" spans="1:13" ht="14.5">
      <c r="A95" s="22" t="s">
        <v>19</v>
      </c>
      <c r="B95" s="22" t="s">
        <v>10</v>
      </c>
      <c r="C95" s="23" t="s">
        <v>63</v>
      </c>
      <c r="D95" s="24">
        <v>15</v>
      </c>
      <c r="E95" s="24">
        <v>240</v>
      </c>
      <c r="F95" s="24">
        <v>16</v>
      </c>
      <c r="G95" s="21" t="s">
        <v>8</v>
      </c>
      <c r="H95" s="24">
        <v>0</v>
      </c>
      <c r="I95" s="22" t="s">
        <v>50</v>
      </c>
      <c r="J95" s="22" t="s">
        <v>61</v>
      </c>
      <c r="K95" s="24">
        <v>12.254916118511968</v>
      </c>
      <c r="L95" s="24">
        <v>2.7450838814880321</v>
      </c>
      <c r="M95" s="24">
        <v>7.5354855164053998</v>
      </c>
    </row>
    <row r="96" spans="1:13" ht="14.5">
      <c r="A96" s="22" t="s">
        <v>19</v>
      </c>
      <c r="B96" s="22" t="s">
        <v>12</v>
      </c>
      <c r="C96" s="23" t="s">
        <v>64</v>
      </c>
      <c r="D96" s="24">
        <v>15</v>
      </c>
      <c r="E96" s="24">
        <v>240</v>
      </c>
      <c r="F96" s="24">
        <v>16</v>
      </c>
      <c r="G96" s="21" t="s">
        <v>8</v>
      </c>
      <c r="H96" s="24">
        <v>0</v>
      </c>
      <c r="I96" s="22" t="s">
        <v>50</v>
      </c>
      <c r="J96" s="22" t="s">
        <v>61</v>
      </c>
      <c r="K96" s="24">
        <v>12.254916118511968</v>
      </c>
      <c r="L96" s="24">
        <v>2.7450838814880321</v>
      </c>
      <c r="M96" s="24">
        <v>7.5354855164053998</v>
      </c>
    </row>
    <row r="97" spans="1:13" ht="14.5">
      <c r="A97" s="22" t="s">
        <v>19</v>
      </c>
      <c r="B97" s="22" t="s">
        <v>7</v>
      </c>
      <c r="C97" s="23" t="s">
        <v>65</v>
      </c>
      <c r="D97" s="24">
        <v>10</v>
      </c>
      <c r="E97" s="24">
        <v>200</v>
      </c>
      <c r="F97" s="24">
        <v>20</v>
      </c>
      <c r="G97" s="21" t="s">
        <v>8</v>
      </c>
      <c r="H97" s="24">
        <v>0</v>
      </c>
      <c r="I97" s="22" t="s">
        <v>50</v>
      </c>
      <c r="J97" s="22" t="s">
        <v>51</v>
      </c>
      <c r="K97" s="24">
        <v>11.299441020396882</v>
      </c>
      <c r="L97" s="24">
        <v>1.2994410203968823</v>
      </c>
      <c r="M97" s="24">
        <v>1.6885469654900906</v>
      </c>
    </row>
    <row r="98" spans="1:13" ht="14.5">
      <c r="A98" s="22" t="s">
        <v>19</v>
      </c>
      <c r="B98" s="22" t="s">
        <v>9</v>
      </c>
      <c r="C98" s="23" t="s">
        <v>66</v>
      </c>
      <c r="D98" s="24">
        <v>15</v>
      </c>
      <c r="E98" s="24">
        <v>240</v>
      </c>
      <c r="F98" s="24">
        <v>16</v>
      </c>
      <c r="G98" s="21" t="s">
        <v>8</v>
      </c>
      <c r="H98" s="24">
        <v>0</v>
      </c>
      <c r="I98" s="22" t="s">
        <v>50</v>
      </c>
      <c r="J98" s="22" t="s">
        <v>61</v>
      </c>
      <c r="K98" s="24">
        <v>12.254916118511968</v>
      </c>
      <c r="L98" s="24">
        <v>2.7450838814880321</v>
      </c>
      <c r="M98" s="24">
        <v>7.5354855164053998</v>
      </c>
    </row>
    <row r="99" spans="1:13" ht="14.5">
      <c r="A99" s="22" t="s">
        <v>19</v>
      </c>
      <c r="B99" s="22" t="s">
        <v>10</v>
      </c>
      <c r="C99" s="23" t="s">
        <v>67</v>
      </c>
      <c r="D99" s="24">
        <v>10</v>
      </c>
      <c r="E99" s="24">
        <v>240</v>
      </c>
      <c r="F99" s="24">
        <v>24</v>
      </c>
      <c r="G99" s="21" t="s">
        <v>8</v>
      </c>
      <c r="H99" s="24">
        <v>0</v>
      </c>
      <c r="I99" s="22" t="s">
        <v>50</v>
      </c>
      <c r="J99" s="22" t="s">
        <v>51</v>
      </c>
      <c r="K99" s="24">
        <v>12.254916118511968</v>
      </c>
      <c r="L99" s="24">
        <v>2.2549161185119679</v>
      </c>
      <c r="M99" s="24">
        <v>5.0846467015250791</v>
      </c>
    </row>
    <row r="100" spans="1:13" ht="14.5">
      <c r="A100" s="22" t="s">
        <v>19</v>
      </c>
      <c r="B100" s="22" t="s">
        <v>11</v>
      </c>
      <c r="C100" s="23" t="s">
        <v>68</v>
      </c>
      <c r="D100" s="24">
        <v>11</v>
      </c>
      <c r="E100" s="24">
        <v>200</v>
      </c>
      <c r="F100" s="24">
        <v>18</v>
      </c>
      <c r="G100" s="21" t="s">
        <v>8</v>
      </c>
      <c r="H100" s="24">
        <v>0</v>
      </c>
      <c r="I100" s="22" t="s">
        <v>50</v>
      </c>
      <c r="J100" s="22" t="s">
        <v>51</v>
      </c>
      <c r="K100" s="24">
        <v>11.299441020396882</v>
      </c>
      <c r="L100" s="24">
        <v>0.29944102039688225</v>
      </c>
      <c r="M100" s="24">
        <v>8.9664924696326059E-2</v>
      </c>
    </row>
    <row r="101" spans="1:13" ht="14.5">
      <c r="A101" s="22" t="s">
        <v>19</v>
      </c>
      <c r="B101" s="22" t="s">
        <v>12</v>
      </c>
      <c r="C101" s="23" t="s">
        <v>69</v>
      </c>
      <c r="D101" s="24">
        <v>6</v>
      </c>
      <c r="E101" s="24">
        <v>120</v>
      </c>
      <c r="F101" s="24">
        <v>20</v>
      </c>
      <c r="G101" s="21" t="s">
        <v>8</v>
      </c>
      <c r="H101" s="24">
        <v>0</v>
      </c>
      <c r="I101" s="22" t="s">
        <v>50</v>
      </c>
      <c r="J101" s="22" t="s">
        <v>51</v>
      </c>
      <c r="K101" s="24">
        <v>9.3884908241667109</v>
      </c>
      <c r="L101" s="24">
        <v>3.3884908241667109</v>
      </c>
      <c r="M101" s="24">
        <v>11.481870065461996</v>
      </c>
    </row>
    <row r="102" spans="1:13" ht="14.5">
      <c r="A102" s="22" t="s">
        <v>19</v>
      </c>
      <c r="B102" s="22" t="s">
        <v>7</v>
      </c>
      <c r="C102" s="23" t="s">
        <v>70</v>
      </c>
      <c r="D102" s="24">
        <v>15</v>
      </c>
      <c r="E102" s="24">
        <v>240</v>
      </c>
      <c r="F102" s="24">
        <v>16</v>
      </c>
      <c r="G102" s="21" t="s">
        <v>8</v>
      </c>
      <c r="H102" s="24">
        <v>0</v>
      </c>
      <c r="I102" s="21" t="s">
        <v>50</v>
      </c>
      <c r="J102" s="21" t="s">
        <v>61</v>
      </c>
      <c r="K102" s="24">
        <v>12.254916118511968</v>
      </c>
      <c r="L102" s="24">
        <v>2.7450838814880321</v>
      </c>
      <c r="M102" s="24">
        <v>7.5354855164053998</v>
      </c>
    </row>
    <row r="103" spans="1:13" ht="14.5">
      <c r="A103" s="22" t="s">
        <v>19</v>
      </c>
      <c r="B103" s="22" t="s">
        <v>9</v>
      </c>
      <c r="C103" s="23" t="s">
        <v>71</v>
      </c>
      <c r="D103" s="24">
        <v>15</v>
      </c>
      <c r="E103" s="24">
        <v>260</v>
      </c>
      <c r="F103" s="24">
        <v>17</v>
      </c>
      <c r="G103" s="21" t="s">
        <v>8</v>
      </c>
      <c r="H103" s="24">
        <v>0</v>
      </c>
      <c r="I103" s="21" t="s">
        <v>50</v>
      </c>
      <c r="J103" s="21" t="s">
        <v>61</v>
      </c>
      <c r="K103" s="24">
        <v>12.73265366756951</v>
      </c>
      <c r="L103" s="24">
        <v>2.2673463324304901</v>
      </c>
      <c r="M103" s="24">
        <v>5.1408593911859946</v>
      </c>
    </row>
    <row r="104" spans="1:13" ht="14.5">
      <c r="A104" s="22" t="s">
        <v>19</v>
      </c>
      <c r="B104" s="22" t="s">
        <v>10</v>
      </c>
      <c r="C104" s="23" t="s">
        <v>72</v>
      </c>
      <c r="D104" s="24">
        <v>12</v>
      </c>
      <c r="E104" s="24">
        <v>240</v>
      </c>
      <c r="F104" s="24">
        <v>20</v>
      </c>
      <c r="G104" s="21" t="s">
        <v>8</v>
      </c>
      <c r="H104" s="24">
        <v>0</v>
      </c>
      <c r="I104" s="21" t="s">
        <v>50</v>
      </c>
      <c r="J104" s="21" t="s">
        <v>51</v>
      </c>
      <c r="K104" s="24">
        <v>12.254916118511968</v>
      </c>
      <c r="L104" s="24">
        <v>0.25491611851196794</v>
      </c>
      <c r="M104" s="24">
        <v>6.498222747720768E-2</v>
      </c>
    </row>
    <row r="105" spans="1:13" ht="14.5">
      <c r="A105" s="22" t="s">
        <v>19</v>
      </c>
      <c r="B105" s="22" t="s">
        <v>11</v>
      </c>
      <c r="C105" s="23" t="s">
        <v>73</v>
      </c>
      <c r="D105" s="24">
        <v>9</v>
      </c>
      <c r="E105" s="24">
        <v>150</v>
      </c>
      <c r="F105" s="24">
        <v>17</v>
      </c>
      <c r="G105" s="21" t="s">
        <v>8</v>
      </c>
      <c r="H105" s="24">
        <v>0</v>
      </c>
      <c r="I105" s="21" t="s">
        <v>50</v>
      </c>
      <c r="J105" s="21" t="s">
        <v>51</v>
      </c>
      <c r="K105" s="24">
        <v>10.105097147753025</v>
      </c>
      <c r="L105" s="24">
        <v>1.1050971477530247</v>
      </c>
      <c r="M105" s="24">
        <v>1.2212397059718705</v>
      </c>
    </row>
    <row r="106" spans="1:13" ht="14.5">
      <c r="A106" s="22" t="s">
        <v>19</v>
      </c>
      <c r="B106" s="22" t="s">
        <v>7</v>
      </c>
      <c r="C106" s="23" t="s">
        <v>74</v>
      </c>
      <c r="D106" s="24">
        <v>10</v>
      </c>
      <c r="E106" s="24">
        <v>160</v>
      </c>
      <c r="F106" s="24">
        <v>16</v>
      </c>
      <c r="G106" s="21" t="s">
        <v>8</v>
      </c>
      <c r="H106" s="24">
        <v>0</v>
      </c>
      <c r="I106" s="21" t="s">
        <v>50</v>
      </c>
      <c r="J106" s="21" t="s">
        <v>51</v>
      </c>
      <c r="K106" s="24">
        <v>10.343965922281797</v>
      </c>
      <c r="L106" s="24">
        <v>0.34396592228179657</v>
      </c>
      <c r="M106" s="24">
        <v>0.11831255569116692</v>
      </c>
    </row>
    <row r="107" spans="1:13" ht="14.5">
      <c r="A107" s="22" t="s">
        <v>19</v>
      </c>
      <c r="B107" s="22" t="s">
        <v>9</v>
      </c>
      <c r="C107" s="23" t="s">
        <v>75</v>
      </c>
      <c r="D107" s="24">
        <v>10</v>
      </c>
      <c r="E107" s="24">
        <v>160</v>
      </c>
      <c r="F107" s="24">
        <v>16</v>
      </c>
      <c r="G107" s="21" t="s">
        <v>8</v>
      </c>
      <c r="H107" s="24">
        <v>0</v>
      </c>
      <c r="I107" s="21" t="s">
        <v>50</v>
      </c>
      <c r="J107" s="21" t="s">
        <v>51</v>
      </c>
      <c r="K107" s="24">
        <v>10.343965922281797</v>
      </c>
      <c r="L107" s="24">
        <v>0.34396592228179657</v>
      </c>
      <c r="M107" s="24">
        <v>0.11831255569116692</v>
      </c>
    </row>
    <row r="108" spans="1:13" ht="14.5">
      <c r="A108" s="22" t="s">
        <v>19</v>
      </c>
      <c r="B108" s="22" t="s">
        <v>10</v>
      </c>
      <c r="C108" s="23" t="s">
        <v>76</v>
      </c>
      <c r="D108" s="24">
        <v>10</v>
      </c>
      <c r="E108" s="24">
        <v>170</v>
      </c>
      <c r="F108" s="24">
        <v>17</v>
      </c>
      <c r="G108" s="21" t="s">
        <v>8</v>
      </c>
      <c r="H108" s="24">
        <v>0</v>
      </c>
      <c r="I108" s="21" t="s">
        <v>50</v>
      </c>
      <c r="J108" s="21" t="s">
        <v>51</v>
      </c>
      <c r="K108" s="24">
        <v>10.582834696810568</v>
      </c>
      <c r="L108" s="24">
        <v>0.58283469681056843</v>
      </c>
      <c r="M108" s="24">
        <v>0.33969628380626721</v>
      </c>
    </row>
    <row r="109" spans="1:13" ht="14.5">
      <c r="A109" s="22" t="s">
        <v>19</v>
      </c>
      <c r="B109" s="22" t="s">
        <v>11</v>
      </c>
      <c r="C109" s="23" t="s">
        <v>77</v>
      </c>
      <c r="D109" s="24">
        <v>10</v>
      </c>
      <c r="E109" s="24">
        <v>190</v>
      </c>
      <c r="F109" s="24">
        <v>19</v>
      </c>
      <c r="G109" s="21" t="s">
        <v>8</v>
      </c>
      <c r="H109" s="24">
        <v>0</v>
      </c>
      <c r="I109" s="21" t="s">
        <v>50</v>
      </c>
      <c r="J109" s="21" t="s">
        <v>51</v>
      </c>
      <c r="K109" s="24">
        <v>11.06057224586811</v>
      </c>
      <c r="L109" s="24">
        <v>1.0605722458681104</v>
      </c>
      <c r="M109" s="24">
        <v>1.1248134887057275</v>
      </c>
    </row>
    <row r="110" spans="1:13" ht="14.5">
      <c r="A110" s="22" t="s">
        <v>19</v>
      </c>
      <c r="B110" s="22" t="s">
        <v>12</v>
      </c>
      <c r="C110" s="23" t="s">
        <v>78</v>
      </c>
      <c r="D110" s="24">
        <v>10</v>
      </c>
      <c r="E110" s="24">
        <v>150</v>
      </c>
      <c r="F110" s="24">
        <v>15</v>
      </c>
      <c r="G110" s="21" t="s">
        <v>8</v>
      </c>
      <c r="H110" s="24">
        <v>0</v>
      </c>
      <c r="I110" s="21" t="s">
        <v>50</v>
      </c>
      <c r="J110" s="21" t="s">
        <v>51</v>
      </c>
      <c r="K110" s="24">
        <v>10.105097147753025</v>
      </c>
      <c r="L110" s="24">
        <v>0.1050971477530247</v>
      </c>
      <c r="M110" s="24">
        <v>1.1045410465821104E-2</v>
      </c>
    </row>
    <row r="111" spans="1:13" ht="14.5">
      <c r="A111" s="22" t="s">
        <v>19</v>
      </c>
      <c r="B111" s="22" t="s">
        <v>7</v>
      </c>
      <c r="C111" s="23" t="s">
        <v>79</v>
      </c>
      <c r="D111" s="24">
        <v>10</v>
      </c>
      <c r="E111" s="24">
        <v>160</v>
      </c>
      <c r="F111" s="24">
        <v>16</v>
      </c>
      <c r="G111" s="21" t="s">
        <v>8</v>
      </c>
      <c r="H111" s="24">
        <v>0</v>
      </c>
      <c r="I111" s="21" t="s">
        <v>50</v>
      </c>
      <c r="J111" s="21" t="s">
        <v>51</v>
      </c>
      <c r="K111" s="24">
        <v>10.343965922281797</v>
      </c>
      <c r="L111" s="24">
        <v>0.34396592228179657</v>
      </c>
      <c r="M111" s="24">
        <v>0.11831255569116692</v>
      </c>
    </row>
    <row r="112" spans="1:13" ht="14.5">
      <c r="A112" s="22" t="s">
        <v>19</v>
      </c>
      <c r="B112" s="22" t="s">
        <v>9</v>
      </c>
      <c r="C112" s="23" t="s">
        <v>80</v>
      </c>
      <c r="D112" s="24">
        <v>10</v>
      </c>
      <c r="E112" s="24">
        <v>180</v>
      </c>
      <c r="F112" s="24">
        <v>18</v>
      </c>
      <c r="G112" s="21" t="s">
        <v>8</v>
      </c>
      <c r="H112" s="24">
        <v>0</v>
      </c>
      <c r="I112" s="21" t="s">
        <v>50</v>
      </c>
      <c r="J112" s="21" t="s">
        <v>51</v>
      </c>
      <c r="K112" s="24">
        <v>10.82170347133934</v>
      </c>
      <c r="L112" s="24">
        <v>0.8217034713393403</v>
      </c>
      <c r="M112" s="24">
        <v>0.67519659481112204</v>
      </c>
    </row>
    <row r="113" spans="1:13" ht="14.5">
      <c r="A113" s="22" t="s">
        <v>19</v>
      </c>
      <c r="B113" s="22" t="s">
        <v>10</v>
      </c>
      <c r="C113" s="23" t="s">
        <v>81</v>
      </c>
      <c r="D113" s="24">
        <v>11</v>
      </c>
      <c r="E113" s="24">
        <v>180</v>
      </c>
      <c r="F113" s="24">
        <v>16</v>
      </c>
      <c r="G113" s="21" t="s">
        <v>14</v>
      </c>
      <c r="H113" s="24">
        <v>0</v>
      </c>
      <c r="I113" s="21" t="s">
        <v>50</v>
      </c>
      <c r="J113" s="21" t="s">
        <v>51</v>
      </c>
      <c r="K113" s="24">
        <v>10.82170347133934</v>
      </c>
      <c r="L113" s="24">
        <v>0.1782965286606597</v>
      </c>
      <c r="M113" s="24">
        <v>3.1789652132441448E-2</v>
      </c>
    </row>
    <row r="114" spans="1:13" ht="14.5">
      <c r="A114" s="22" t="s">
        <v>19</v>
      </c>
      <c r="B114" s="22" t="s">
        <v>12</v>
      </c>
      <c r="C114" s="23" t="s">
        <v>82</v>
      </c>
      <c r="D114" s="24">
        <v>20</v>
      </c>
      <c r="E114" s="24">
        <v>360</v>
      </c>
      <c r="F114" s="24">
        <v>18</v>
      </c>
      <c r="G114" s="21" t="s">
        <v>8</v>
      </c>
      <c r="H114" s="24">
        <v>0</v>
      </c>
      <c r="I114" s="21" t="s">
        <v>50</v>
      </c>
      <c r="J114" s="21" t="s">
        <v>61</v>
      </c>
      <c r="K114" s="24">
        <v>15.121341412857223</v>
      </c>
      <c r="L114" s="24">
        <v>4.8786585871427768</v>
      </c>
      <c r="M114" s="24">
        <v>23.801309609901956</v>
      </c>
    </row>
    <row r="115" spans="1:13" ht="14.5">
      <c r="A115" s="22" t="s">
        <v>19</v>
      </c>
      <c r="B115" s="22" t="s">
        <v>7</v>
      </c>
      <c r="C115" s="23" t="s">
        <v>83</v>
      </c>
      <c r="D115" s="24">
        <v>10</v>
      </c>
      <c r="E115" s="24">
        <v>160</v>
      </c>
      <c r="F115" s="24">
        <v>16</v>
      </c>
      <c r="G115" s="21" t="s">
        <v>8</v>
      </c>
      <c r="H115" s="24">
        <v>0</v>
      </c>
      <c r="I115" s="21" t="s">
        <v>50</v>
      </c>
      <c r="J115" s="21" t="s">
        <v>51</v>
      </c>
      <c r="K115" s="24">
        <v>10.343965922281797</v>
      </c>
      <c r="L115" s="24">
        <v>0.34396592228179657</v>
      </c>
      <c r="M115" s="24">
        <v>0.11831255569116692</v>
      </c>
    </row>
    <row r="116" spans="1:13" ht="14.5">
      <c r="A116" s="22" t="s">
        <v>19</v>
      </c>
      <c r="B116" s="22" t="s">
        <v>9</v>
      </c>
      <c r="C116" s="23" t="s">
        <v>94</v>
      </c>
      <c r="D116" s="24">
        <v>15</v>
      </c>
      <c r="E116" s="24">
        <v>210</v>
      </c>
      <c r="F116" s="24">
        <v>14</v>
      </c>
      <c r="G116" s="21" t="s">
        <v>8</v>
      </c>
      <c r="H116" s="24">
        <v>0</v>
      </c>
      <c r="I116" s="21" t="s">
        <v>50</v>
      </c>
      <c r="J116" s="21" t="s">
        <v>61</v>
      </c>
      <c r="K116" s="24">
        <v>11.538309794925652</v>
      </c>
      <c r="L116" s="24">
        <v>3.4616902050743477</v>
      </c>
      <c r="M116" s="24">
        <v>11.983299075907679</v>
      </c>
    </row>
    <row r="117" spans="1:13" ht="14.5">
      <c r="A117" s="22" t="s">
        <v>19</v>
      </c>
      <c r="B117" s="22" t="s">
        <v>10</v>
      </c>
      <c r="C117" s="23" t="s">
        <v>84</v>
      </c>
      <c r="D117" s="24">
        <v>15</v>
      </c>
      <c r="E117" s="24">
        <v>210</v>
      </c>
      <c r="F117" s="24">
        <v>14</v>
      </c>
      <c r="G117" s="21" t="s">
        <v>8</v>
      </c>
      <c r="H117" s="24">
        <v>0</v>
      </c>
      <c r="I117" s="21" t="s">
        <v>50</v>
      </c>
      <c r="J117" s="21" t="s">
        <v>61</v>
      </c>
      <c r="K117" s="24">
        <v>11.538309794925652</v>
      </c>
      <c r="L117" s="24">
        <v>3.4616902050743477</v>
      </c>
      <c r="M117" s="24">
        <v>11.983299075907679</v>
      </c>
    </row>
    <row r="118" spans="1:13" ht="14.5">
      <c r="A118" s="22" t="s">
        <v>19</v>
      </c>
      <c r="B118" s="22" t="s">
        <v>11</v>
      </c>
      <c r="C118" s="23" t="s">
        <v>85</v>
      </c>
      <c r="D118" s="24">
        <v>10</v>
      </c>
      <c r="E118" s="24">
        <v>120</v>
      </c>
      <c r="F118" s="24">
        <v>12</v>
      </c>
      <c r="G118" s="21" t="s">
        <v>8</v>
      </c>
      <c r="H118" s="24">
        <v>0</v>
      </c>
      <c r="I118" s="21" t="s">
        <v>50</v>
      </c>
      <c r="J118" s="21" t="s">
        <v>51</v>
      </c>
      <c r="K118" s="24">
        <v>9.3884908241667109</v>
      </c>
      <c r="L118" s="24">
        <v>0.61150917583328912</v>
      </c>
      <c r="M118" s="24">
        <v>0.37394347212830853</v>
      </c>
    </row>
    <row r="119" spans="1:13" ht="14.5">
      <c r="A119" s="22" t="s">
        <v>19</v>
      </c>
      <c r="B119" s="22" t="s">
        <v>12</v>
      </c>
      <c r="C119" s="23" t="s">
        <v>86</v>
      </c>
      <c r="D119" s="24">
        <v>10</v>
      </c>
      <c r="E119" s="24">
        <v>130</v>
      </c>
      <c r="F119" s="24">
        <v>13</v>
      </c>
      <c r="G119" s="21" t="s">
        <v>8</v>
      </c>
      <c r="H119" s="24">
        <v>0</v>
      </c>
      <c r="I119" s="21" t="s">
        <v>50</v>
      </c>
      <c r="J119" s="21" t="s">
        <v>51</v>
      </c>
      <c r="K119" s="24">
        <v>9.6273595986954827</v>
      </c>
      <c r="L119" s="24">
        <v>0.37264040130451725</v>
      </c>
      <c r="M119" s="24">
        <v>0.13886086868439165</v>
      </c>
    </row>
    <row r="120" spans="1:13" ht="14.5">
      <c r="A120" s="22" t="s">
        <v>19</v>
      </c>
      <c r="B120" s="22" t="s">
        <v>7</v>
      </c>
      <c r="C120" s="23" t="s">
        <v>89</v>
      </c>
      <c r="D120" s="24">
        <v>15</v>
      </c>
      <c r="E120" s="24">
        <v>240</v>
      </c>
      <c r="F120" s="24">
        <v>16</v>
      </c>
      <c r="G120" s="21" t="s">
        <v>8</v>
      </c>
      <c r="H120" s="24">
        <v>0</v>
      </c>
      <c r="I120" s="21" t="s">
        <v>50</v>
      </c>
      <c r="J120" s="21" t="s">
        <v>61</v>
      </c>
      <c r="K120" s="24">
        <v>12.254916118511968</v>
      </c>
      <c r="L120" s="24">
        <v>2.7450838814880321</v>
      </c>
      <c r="M120" s="24">
        <v>7.5354855164053998</v>
      </c>
    </row>
    <row r="121" spans="1:13" ht="14.5">
      <c r="A121" s="22" t="s">
        <v>19</v>
      </c>
      <c r="B121" s="22" t="s">
        <v>9</v>
      </c>
      <c r="C121" s="23" t="s">
        <v>90</v>
      </c>
      <c r="D121" s="24">
        <v>15</v>
      </c>
      <c r="E121" s="24">
        <v>300</v>
      </c>
      <c r="F121" s="24">
        <v>20</v>
      </c>
      <c r="G121" s="21" t="s">
        <v>8</v>
      </c>
      <c r="H121" s="24">
        <v>0</v>
      </c>
      <c r="I121" s="21" t="s">
        <v>50</v>
      </c>
      <c r="J121" s="21" t="s">
        <v>61</v>
      </c>
      <c r="K121" s="24">
        <v>13.688128765684596</v>
      </c>
      <c r="L121" s="24">
        <v>1.3118712343154044</v>
      </c>
      <c r="M121" s="24">
        <v>1.7210061354242228</v>
      </c>
    </row>
    <row r="122" spans="1:13" ht="14.5">
      <c r="A122" s="22" t="s">
        <v>19</v>
      </c>
      <c r="B122" s="22" t="s">
        <v>10</v>
      </c>
      <c r="C122" s="23" t="s">
        <v>91</v>
      </c>
      <c r="D122" s="24">
        <v>15</v>
      </c>
      <c r="E122" s="24">
        <v>240</v>
      </c>
      <c r="F122" s="24">
        <v>16</v>
      </c>
      <c r="G122" s="21" t="s">
        <v>8</v>
      </c>
      <c r="H122" s="24">
        <v>0</v>
      </c>
      <c r="I122" s="21" t="s">
        <v>50</v>
      </c>
      <c r="J122" s="21" t="s">
        <v>61</v>
      </c>
      <c r="K122" s="24">
        <v>12.254916118511968</v>
      </c>
      <c r="L122" s="24">
        <v>2.7450838814880321</v>
      </c>
      <c r="M122" s="24">
        <v>7.5354855164053998</v>
      </c>
    </row>
    <row r="123" spans="1:13" ht="14.5">
      <c r="A123" s="22" t="s">
        <v>19</v>
      </c>
      <c r="B123" s="22" t="s">
        <v>11</v>
      </c>
      <c r="C123" s="23" t="s">
        <v>92</v>
      </c>
      <c r="D123" s="24">
        <v>15</v>
      </c>
      <c r="E123" s="24">
        <v>240</v>
      </c>
      <c r="F123" s="24">
        <v>16</v>
      </c>
      <c r="G123" s="21" t="s">
        <v>8</v>
      </c>
      <c r="H123" s="24">
        <v>0</v>
      </c>
      <c r="I123" s="21" t="s">
        <v>50</v>
      </c>
      <c r="J123" s="21" t="s">
        <v>61</v>
      </c>
      <c r="K123" s="24">
        <v>12.254916118511968</v>
      </c>
      <c r="L123" s="24">
        <v>2.7450838814880321</v>
      </c>
      <c r="M123" s="24">
        <v>7.5354855164053998</v>
      </c>
    </row>
    <row r="124" spans="1:13" ht="14.5">
      <c r="A124" s="22" t="s">
        <v>19</v>
      </c>
      <c r="B124" s="22" t="s">
        <v>12</v>
      </c>
      <c r="C124" s="23" t="s">
        <v>93</v>
      </c>
      <c r="D124" s="24">
        <v>15</v>
      </c>
      <c r="E124" s="24">
        <v>240</v>
      </c>
      <c r="F124" s="24">
        <v>16</v>
      </c>
      <c r="G124" s="21" t="s">
        <v>8</v>
      </c>
      <c r="H124" s="24">
        <v>0</v>
      </c>
      <c r="I124" s="21" t="s">
        <v>50</v>
      </c>
      <c r="J124" s="21" t="s">
        <v>61</v>
      </c>
      <c r="K124" s="24">
        <v>12.254916118511968</v>
      </c>
      <c r="L124" s="24">
        <v>2.7450838814880321</v>
      </c>
      <c r="M124" s="24">
        <v>7.5354855164053998</v>
      </c>
    </row>
    <row r="125" spans="1:13">
      <c r="K125" s="19">
        <f>SUM(K2:K124)</f>
        <v>1409.0000000000005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Raj</vt:lpstr>
      <vt:lpstr>Arya</vt:lpstr>
      <vt:lpstr>Ali</vt:lpstr>
      <vt:lpstr>Summary</vt:lpstr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Sravanthi Konduru</dc:creator>
  <cp:lastModifiedBy>Sravanthi Konduru</cp:lastModifiedBy>
  <dcterms:created xsi:type="dcterms:W3CDTF">2025-07-28T12:57:34Z</dcterms:created>
  <dcterms:modified xsi:type="dcterms:W3CDTF">2025-08-01T14:44:57Z</dcterms:modified>
</cp:coreProperties>
</file>