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autoqa_transcripts" sheetId="1" r:id="rId5"/>
    <sheet state="visible" name="synthetic_autoqa_transcripts-v2" sheetId="2" r:id="rId6"/>
    <sheet state="visible" name="QIDs" sheetId="3" r:id="rId7"/>
  </sheets>
  <definedNames>
    <definedName hidden="1" localSheetId="0" name="_xlnm._FilterDatabase">synthetic_autoqa_transcripts!$A$1:$H$1201</definedName>
    <definedName hidden="1" localSheetId="1" name="_xlnm._FilterDatabase">'synthetic_autoqa_transcripts-v2'!$A$1:$Z$869</definedName>
  </definedNames>
  <calcPr/>
</workbook>
</file>

<file path=xl/sharedStrings.xml><?xml version="1.0" encoding="utf-8"?>
<sst xmlns="http://schemas.openxmlformats.org/spreadsheetml/2006/main" count="11240" uniqueCount="5036">
  <si>
    <t>data_id</t>
  </si>
  <si>
    <t>transcript</t>
  </si>
  <si>
    <t>question</t>
  </si>
  <si>
    <t>question_id</t>
  </si>
  <si>
    <t>Question Id</t>
  </si>
  <si>
    <t>input_prompt</t>
  </si>
  <si>
    <t>answer</t>
  </si>
  <si>
    <t>Word Count</t>
  </si>
  <si>
    <t>Token Count</t>
  </si>
  <si>
    <t>Question Text</t>
  </si>
  <si>
    <t xml:space="preserve">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t>
  </si>
  <si>
    <t>3000</t>
  </si>
  <si>
    <t>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t>
  </si>
  <si>
    <t>QID_1</t>
  </si>
  <si>
    <t>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</si>
  <si>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t>
  </si>
  <si>
    <t>Yes</t>
  </si>
  <si>
    <t>QID_2</t>
  </si>
  <si>
    <t>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t>
  </si>
  <si>
    <t>QID_3</t>
  </si>
  <si>
    <t>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t>
  </si>
  <si>
    <t>===== CALL 1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 CALL 2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3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 CALL 4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t>
  </si>
  <si>
    <t>QID_4</t>
  </si>
  <si>
    <t>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t>
  </si>
  <si>
    <t>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t>
  </si>
  <si>
    <t>QID_5</t>
  </si>
  <si>
    <t xml:space="preserve">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t>
  </si>
  <si>
    <t>QID_6</t>
  </si>
  <si>
    <t xml:space="preserve">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t>
  </si>
  <si>
    <t>QID_7</t>
  </si>
  <si>
    <t xml:space="preserve">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t>
  </si>
  <si>
    <t>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</si>
  <si>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</si>
  <si>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 CALL 2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3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 CALL 4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t>
  </si>
  <si>
    <t>No</t>
  </si>
  <si>
    <t>3001</t>
  </si>
  <si>
    <t xml:space="preserve">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</si>
  <si>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
</t>
  </si>
  <si>
    <t>===== CALL 1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 CALL 2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 CALL 3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 CALL 4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t>
  </si>
  <si>
    <t xml:space="preserve">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</si>
  <si>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t>
  </si>
  <si>
    <t xml:space="preserve">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</si>
  <si>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 CALL 2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 CALL 3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 CALL 4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t>
  </si>
  <si>
    <t>3002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</si>
  <si>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t>
  </si>
  <si>
    <t xml:space="preserve">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</si>
  <si>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t>
  </si>
  <si>
    <t>===== CALL 1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 CALL 2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 CALL 3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 CALL 4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t>
  </si>
  <si>
    <t xml:space="preserve">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</si>
  <si>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</si>
  <si>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 CALL 2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 CALL 3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 CALL 4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t>
  </si>
  <si>
    <t xml:space="preserve">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t>
  </si>
  <si>
    <t>3003</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</si>
  <si>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t>
  </si>
  <si>
    <t xml:space="preserve">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</si>
  <si>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CALL 1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 CALL 2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 CALL 3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 CALL 4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</si>
  <si>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</si>
  <si>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</si>
  <si>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 CALL 2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 CALL 3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 CALL 4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</si>
  <si>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t>
  </si>
  <si>
    <t>3004</t>
  </si>
  <si>
    <t xml:space="preserve">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</si>
  <si>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t>
  </si>
  <si>
    <t>=====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 CALL 3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 CALL 4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t>
  </si>
  <si>
    <t xml:space="preserve">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</si>
  <si>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</si>
  <si>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 CALL 3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 CALL 4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t>
  </si>
  <si>
    <t>3005</t>
  </si>
  <si>
    <t xml:space="preserve">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</si>
  <si>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t>
  </si>
  <si>
    <t xml:space="preserve">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</si>
  <si>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
</t>
  </si>
  <si>
    <t>===== CALL 1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 CALL 2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 CALL 3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4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t>
  </si>
  <si>
    <t xml:space="preserve">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</si>
  <si>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</si>
  <si>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 CALL 2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 CALL 3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4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t>
  </si>
  <si>
    <t xml:space="preserve">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t>
  </si>
  <si>
    <t>3006</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</si>
  <si>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t>
  </si>
  <si>
    <t xml:space="preserve">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
</t>
  </si>
  <si>
    <t>===== CALL 1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 CALL 2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3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 CALL 4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</si>
  <si>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
</t>
  </si>
  <si>
    <t xml:space="preserve">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</si>
  <si>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 CALL 2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3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 CALL 4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</si>
  <si>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t>
  </si>
  <si>
    <t>3007</t>
  </si>
  <si>
    <t xml:space="preserve">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</si>
  <si>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t>
  </si>
  <si>
    <t>===== CALL 1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 CALL 2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 CALL 3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 CALL 4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t>
  </si>
  <si>
    <t xml:space="preserve">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</si>
  <si>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t>
  </si>
  <si>
    <t xml:space="preserve">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</si>
  <si>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 CALL 2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 CALL 3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 CALL 4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</si>
  <si>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t>
  </si>
  <si>
    <t>3008</t>
  </si>
  <si>
    <t xml:space="preserve">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</si>
  <si>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
</t>
  </si>
  <si>
    <t>===== CALL 1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 CALL 2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3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 CALL 4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t>
  </si>
  <si>
    <t xml:space="preserve">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</si>
  <si>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t>
  </si>
  <si>
    <t xml:space="preserve">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</si>
  <si>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 CALL 2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3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 CALL 4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t>
  </si>
  <si>
    <t>3009</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</si>
  <si>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t>
  </si>
  <si>
    <t xml:space="preserve">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</si>
  <si>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
</t>
  </si>
  <si>
    <t>===== CALL 1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 CALL 2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 CALL 3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 CALL 4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t>
  </si>
  <si>
    <t xml:space="preserve">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</si>
  <si>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t>
  </si>
  <si>
    <t xml:space="preserve">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</si>
  <si>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</si>
  <si>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 CALL 2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 CALL 3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 CALL 4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t>
  </si>
  <si>
    <t>3010</t>
  </si>
  <si>
    <t xml:space="preserve">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</si>
  <si>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t>
  </si>
  <si>
    <t>===== CALL 1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 CALL 2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 CALL 3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t>
  </si>
  <si>
    <t xml:space="preserve">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</si>
  <si>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t>
  </si>
  <si>
    <t xml:space="preserve">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</si>
  <si>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</si>
  <si>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 CALL 2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 CALL 3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t>
  </si>
  <si>
    <t>3011</t>
  </si>
  <si>
    <t xml:space="preserve">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</si>
  <si>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
</t>
  </si>
  <si>
    <t>===== CALL 1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 CALL 2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 CALL 3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t>
  </si>
  <si>
    <t xml:space="preserve">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</si>
  <si>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</si>
  <si>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 CALL 2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 CALL 3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t>
  </si>
  <si>
    <t>3012</t>
  </si>
  <si>
    <t xml:space="preserve">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</si>
  <si>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t>
  </si>
  <si>
    <t>===== CALL 1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2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 CALL 3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t>
  </si>
  <si>
    <t xml:space="preserve">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</si>
  <si>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
</t>
  </si>
  <si>
    <t xml:space="preserve">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</si>
  <si>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2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 CALL 3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</si>
  <si>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t>
  </si>
  <si>
    <t>3013</t>
  </si>
  <si>
    <t xml:space="preserve">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t>
  </si>
  <si>
    <t>===== CALL 1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 CALL 2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 CALL 3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</si>
  <si>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t>
  </si>
  <si>
    <t xml:space="preserve">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</si>
  <si>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 CALL 2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 CALL 3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</si>
  <si>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t>
  </si>
  <si>
    <t>3014</t>
  </si>
  <si>
    <t xml:space="preserve">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</si>
  <si>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t>
  </si>
  <si>
    <t>===== CALL 1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 CALL 2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 CALL 3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t>
  </si>
  <si>
    <t xml:space="preserve">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</si>
  <si>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</si>
  <si>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
===== CALL 2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 CALL 3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t>
  </si>
  <si>
    <t>3015</t>
  </si>
  <si>
    <t xml:space="preserve">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</si>
  <si>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t>
  </si>
  <si>
    <t>===== CALL 1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 CALL 2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 CALL 3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t>
  </si>
  <si>
    <t xml:space="preserve">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</si>
  <si>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 CALL 2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 CALL 3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</si>
  <si>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t>
  </si>
  <si>
    <t>3016</t>
  </si>
  <si>
    <t xml:space="preserve">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t>
  </si>
  <si>
    <t>===== CALL 1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2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 CALL 3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</si>
  <si>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t>
  </si>
  <si>
    <t xml:space="preserve">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</si>
  <si>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2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 CALL 3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t>
  </si>
  <si>
    <t>3017</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</si>
  <si>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t>
  </si>
  <si>
    <t>===== CALL 1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 CALL 2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 CALL 3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t>
  </si>
  <si>
    <t xml:space="preserve">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</si>
  <si>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</si>
  <si>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
===== CALL 2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 CALL 3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t>
  </si>
  <si>
    <t>3018</t>
  </si>
  <si>
    <t xml:space="preserve">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</si>
  <si>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t>
  </si>
  <si>
    <t>===== CALL 1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 CALL 2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 CALL 3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t>
  </si>
  <si>
    <t xml:space="preserve">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</si>
  <si>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</si>
  <si>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 CALL 2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 CALL 3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t>
  </si>
  <si>
    <t xml:space="preserve">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t>
  </si>
  <si>
    <t>3019</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</si>
  <si>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t>
  </si>
  <si>
    <t>===== CALL 1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 CALL 2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 CALL 3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t>
  </si>
  <si>
    <t xml:space="preserve">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</si>
  <si>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</si>
  <si>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 CALL 2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 CALL 3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t>
  </si>
  <si>
    <t>3020</t>
  </si>
  <si>
    <t xml:space="preserve">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</si>
  <si>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</si>
  <si>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CALL 1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 CALL 2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 CALL 3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t>
  </si>
  <si>
    <t xml:space="preserve">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</si>
  <si>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</si>
  <si>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 CALL 2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 CALL 3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t>
  </si>
  <si>
    <t xml:space="preserve">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
</t>
  </si>
  <si>
    <t>3021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</si>
  <si>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
</t>
  </si>
  <si>
    <t xml:space="preserve">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t>
  </si>
  <si>
    <t>===== CALL 1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 CALL 2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 CALL 3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</si>
  <si>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t>
  </si>
  <si>
    <t xml:space="preserve">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</si>
  <si>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 CALL 2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 CALL 3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t>
  </si>
  <si>
    <t>3022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</si>
  <si>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
</t>
  </si>
  <si>
    <t xml:space="preserve">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t>
  </si>
  <si>
    <t>===== CALL 1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2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</si>
  <si>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</si>
  <si>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2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t>
  </si>
  <si>
    <t>3023</t>
  </si>
  <si>
    <t xml:space="preserve">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</si>
  <si>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t>
  </si>
  <si>
    <t>===== CALL 1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 CALL 2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t>
  </si>
  <si>
    <t xml:space="preserve">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</si>
  <si>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 CALL 2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t>
  </si>
  <si>
    <t>3024</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</si>
  <si>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t>
  </si>
  <si>
    <t xml:space="preserve">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t>
  </si>
  <si>
    <t>===== CALL 1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 CALL 2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</si>
  <si>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</si>
  <si>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 CALL 2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t>
  </si>
  <si>
    <t>3025</t>
  </si>
  <si>
    <t xml:space="preserve">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t>
  </si>
  <si>
    <t>===== CALL 1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 CALL 2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</si>
  <si>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t>
  </si>
  <si>
    <t xml:space="preserve">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</si>
  <si>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 CALL 2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t>
  </si>
  <si>
    <t>3026</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</si>
  <si>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t>
  </si>
  <si>
    <t>===== CALL 1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 CALL 2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t>
  </si>
  <si>
    <t xml:space="preserve">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</si>
  <si>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 CALL 2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</si>
  <si>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t>
  </si>
  <si>
    <t>3027</t>
  </si>
  <si>
    <t xml:space="preserve">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t>
  </si>
  <si>
    <t>===== CALL 1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 CALL 2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</si>
  <si>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t>
  </si>
  <si>
    <t xml:space="preserve">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</si>
  <si>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 CALL 2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t>
  </si>
  <si>
    <t>3028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</si>
  <si>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
</t>
  </si>
  <si>
    <t>===== CALL 1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 CALL 2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t>
  </si>
  <si>
    <t xml:space="preserve">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</si>
  <si>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
===== CALL 2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t>
  </si>
  <si>
    <t>3029</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</si>
  <si>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t>
  </si>
  <si>
    <t xml:space="preserve">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t>
  </si>
  <si>
    <t>===== CALL 1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2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</si>
  <si>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</si>
  <si>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2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t>
  </si>
  <si>
    <t xml:space="preserve">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t>
  </si>
  <si>
    <t>3030</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</si>
  <si>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t>
  </si>
  <si>
    <t>===== CALL 1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 CALL 2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</si>
  <si>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
===== CALL 2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t>
  </si>
  <si>
    <t xml:space="preserve">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t>
  </si>
  <si>
    <t>3031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</si>
  <si>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t>
  </si>
  <si>
    <t>===== CALL 1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 CALL 2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t>
  </si>
  <si>
    <t xml:space="preserve">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</si>
  <si>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 CALL 2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</si>
  <si>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t>
  </si>
  <si>
    <t>3032</t>
  </si>
  <si>
    <t xml:space="preserve">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t>
  </si>
  <si>
    <t>===== CALL 1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2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</si>
  <si>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</si>
  <si>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2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t>
  </si>
  <si>
    <t xml:space="preserve">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t>
  </si>
  <si>
    <t>3033</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</si>
  <si>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t>
  </si>
  <si>
    <t>===== CALL 1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 CALL 2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t>
  </si>
  <si>
    <t xml:space="preserve">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</si>
  <si>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 CALL 2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t>
  </si>
  <si>
    <t>3034</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</si>
  <si>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t>
  </si>
  <si>
    <t xml:space="preserve">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
</t>
  </si>
  <si>
    <t>===== CALL 1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 CALL 2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 CALL 3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 CALL 4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</si>
  <si>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
</t>
  </si>
  <si>
    <t xml:space="preserve">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</si>
  <si>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 CALL 2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 CALL 3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 CALL 4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</si>
  <si>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t>
  </si>
  <si>
    <t>3035</t>
  </si>
  <si>
    <t xml:space="preserve">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</si>
  <si>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t>
  </si>
  <si>
    <t>===== CALL 1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2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 CALL 3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 CALL 4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t>
  </si>
  <si>
    <t xml:space="preserve">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</si>
  <si>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
</t>
  </si>
  <si>
    <t xml:space="preserve">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</si>
  <si>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2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 CALL 3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 CALL 4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</si>
  <si>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
</t>
  </si>
  <si>
    <t>3036</t>
  </si>
  <si>
    <t xml:space="preserve">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</si>
  <si>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t>
  </si>
  <si>
    <t>===== CALL 1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 CALL 2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 CALL 3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 CALL 4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t>
  </si>
  <si>
    <t xml:space="preserve">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</si>
  <si>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t>
  </si>
  <si>
    <t xml:space="preserve">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</si>
  <si>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 CALL 2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 CALL 3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 CALL 4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t>
  </si>
  <si>
    <t>3037</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</si>
  <si>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t>
  </si>
  <si>
    <t xml:space="preserve">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</si>
  <si>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t>
  </si>
  <si>
    <t>===== CALL 1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 CALL 2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 CALL 3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 CALL 4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t>
  </si>
  <si>
    <t xml:space="preserve">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</si>
  <si>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</si>
  <si>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 CALL 2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 CALL 3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 CALL 4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t>
  </si>
  <si>
    <t xml:space="preserve">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t>
  </si>
  <si>
    <t>3038</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</si>
  <si>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t>
  </si>
  <si>
    <t xml:space="preserve">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t>
  </si>
  <si>
    <t>===== CALL 1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2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 CALL 3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 CALL 4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</si>
  <si>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t>
  </si>
  <si>
    <t xml:space="preserve">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</si>
  <si>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t>
  </si>
  <si>
    <t xml:space="preserve">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</si>
  <si>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2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 CALL 3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 CALL 4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t>
  </si>
  <si>
    <t>3039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</si>
  <si>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t>
  </si>
  <si>
    <t xml:space="preserve">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</si>
  <si>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t>
  </si>
  <si>
    <t>===== CALL 1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 CALL 2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 CALL 3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 CALL 4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t>
  </si>
  <si>
    <t xml:space="preserve">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</si>
  <si>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t>
  </si>
  <si>
    <t xml:space="preserve">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</si>
  <si>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 CALL 2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 CALL 3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 CALL 4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t>
  </si>
  <si>
    <t>3040</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</si>
  <si>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t>
  </si>
  <si>
    <t xml:space="preserve">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</si>
  <si>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t>
  </si>
  <si>
    <t>===== CALL 1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 CALL 2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3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 CALL 4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t>
  </si>
  <si>
    <t xml:space="preserve">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</si>
  <si>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</si>
  <si>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 CALL 2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3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 CALL 4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t>
  </si>
  <si>
    <t xml:space="preserve">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t>
  </si>
  <si>
    <t>3041</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</si>
  <si>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t>
  </si>
  <si>
    <t xml:space="preserve">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</si>
  <si>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t>
  </si>
  <si>
    <t>===== CALL 1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 CALL 2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 CALL 3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4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t>
  </si>
  <si>
    <t xml:space="preserve">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</si>
  <si>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t>
  </si>
  <si>
    <t xml:space="preserve">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</si>
  <si>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</si>
  <si>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
===== CALL 2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 CALL 3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4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t>
  </si>
  <si>
    <t>3042</t>
  </si>
  <si>
    <t xml:space="preserve">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</si>
  <si>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t>
  </si>
  <si>
    <t xml:space="preserve">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t>
  </si>
  <si>
    <t>===== CALL 1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 CALL 2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 CALL 3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 CALL 4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</si>
  <si>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t>
  </si>
  <si>
    <t xml:space="preserve">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</si>
  <si>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t>
  </si>
  <si>
    <t xml:space="preserve">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</si>
  <si>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 CALL 2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 CALL 3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
===== CALL 4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</si>
  <si>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t>
  </si>
  <si>
    <t>3043</t>
  </si>
  <si>
    <t xml:space="preserve">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</si>
  <si>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t>
  </si>
  <si>
    <t xml:space="preserve">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
</t>
  </si>
  <si>
    <t>===== CALL 1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 CALL 2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 CALL 3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 CALL 4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</si>
  <si>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
</t>
  </si>
  <si>
    <t xml:space="preserve">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</si>
  <si>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</si>
  <si>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 CALL 2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 CALL 3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 CALL 4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t>
  </si>
  <si>
    <t xml:space="preserve">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t>
  </si>
  <si>
    <t>3044</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</si>
  <si>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t>
  </si>
  <si>
    <t>===== CALL 1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 CALL 2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 CALL 3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t>
  </si>
  <si>
    <t xml:space="preserve">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</si>
  <si>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t>
  </si>
  <si>
    <t xml:space="preserve">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</si>
  <si>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 CALL 2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 CALL 3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t>
  </si>
  <si>
    <t>3045</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</si>
  <si>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t>
  </si>
  <si>
    <t xml:space="preserve">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t>
  </si>
  <si>
    <t>===== CALL 1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 CALL 2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 CALL 3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</si>
  <si>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t>
  </si>
  <si>
    <t xml:space="preserve">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</si>
  <si>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 CALL 2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 CALL 3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</si>
  <si>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t>
  </si>
  <si>
    <t>3046</t>
  </si>
  <si>
    <t xml:space="preserve">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</si>
  <si>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
</t>
  </si>
  <si>
    <t>===== CALL 1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 CALL 2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 CALL 3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t>
  </si>
  <si>
    <t xml:space="preserve">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</si>
  <si>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</si>
  <si>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 CALL 2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 CALL 3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t>
  </si>
  <si>
    <t>3047</t>
  </si>
  <si>
    <t xml:space="preserve">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t>
  </si>
  <si>
    <t>===== CALL 1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 CALL 2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</si>
  <si>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t>
  </si>
  <si>
    <t xml:space="preserve">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</si>
  <si>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</si>
  <si>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 CALL 2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t>
  </si>
  <si>
    <t>3048</t>
  </si>
  <si>
    <t xml:space="preserve">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</si>
  <si>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t>
  </si>
  <si>
    <t>===== CALL 1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 CALL 2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3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t>
  </si>
  <si>
    <t xml:space="preserve">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</si>
  <si>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</si>
  <si>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 CALL 2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3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t>
  </si>
  <si>
    <t>3049</t>
  </si>
  <si>
    <t xml:space="preserve">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</si>
  <si>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t>
  </si>
  <si>
    <t>===== CALL 1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 CALL 2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 CALL 3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t>
  </si>
  <si>
    <t xml:space="preserve">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</si>
  <si>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</si>
  <si>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 CALL 2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 CALL 3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t>
  </si>
  <si>
    <t>3050</t>
  </si>
  <si>
    <t xml:space="preserve">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</si>
  <si>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t>
  </si>
  <si>
    <t xml:space="preserve">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t>
  </si>
  <si>
    <t>===== CALL 1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 CALL 2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 CALL 3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</si>
  <si>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t>
  </si>
  <si>
    <t xml:space="preserve">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</si>
  <si>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 CALL 2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 CALL 3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</si>
  <si>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
</t>
  </si>
  <si>
    <t>3051</t>
  </si>
  <si>
    <t xml:space="preserve">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</si>
  <si>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t>
  </si>
  <si>
    <t>===== CALL 1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 CALL 2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 CALL 3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t>
  </si>
  <si>
    <t xml:space="preserve">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</si>
  <si>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t>
  </si>
  <si>
    <t xml:space="preserve">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</si>
  <si>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 CALL 2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 CALL 3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</si>
  <si>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t>
  </si>
  <si>
    <t>3052</t>
  </si>
  <si>
    <t xml:space="preserve">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t>
  </si>
  <si>
    <t>===== CALL 1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 CALL 2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 CALL 3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</si>
  <si>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t>
  </si>
  <si>
    <t xml:space="preserve">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t>
  </si>
  <si>
    <t>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</si>
  <si>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</si>
  <si>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 CALL 2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 CALL 3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t>
  </si>
  <si>
    <t>3053</t>
  </si>
  <si>
    <t xml:space="preserve">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</si>
  <si>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t>
  </si>
  <si>
    <t>===== CALL 1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2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 CALL 3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t>
  </si>
  <si>
    <t xml:space="preserve">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</si>
  <si>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</si>
  <si>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2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 CALL 3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t>
  </si>
  <si>
    <t xml:space="preserve">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t>
  </si>
  <si>
    <t>3054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</si>
  <si>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t>
  </si>
  <si>
    <t xml:space="preserve">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t>
  </si>
  <si>
    <t>===== CALL 1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 CALL 2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 CALL 3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</si>
  <si>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t>
  </si>
  <si>
    <t xml:space="preserve">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</si>
  <si>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
===== CALL 2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 CALL 3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</si>
  <si>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t>
  </si>
  <si>
    <t>3055</t>
  </si>
  <si>
    <t xml:space="preserve">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</si>
  <si>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t>
  </si>
  <si>
    <t>===== CALL 1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 CALL 2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 CALL 3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t>
  </si>
  <si>
    <t xml:space="preserve">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</si>
  <si>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</si>
  <si>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 CALL 2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 CALL 3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t>
  </si>
  <si>
    <t xml:space="preserve">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t>
  </si>
  <si>
    <t>3056</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</si>
  <si>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t>
  </si>
  <si>
    <t>===== CALL 1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 CALL 2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t>
  </si>
  <si>
    <t xml:space="preserve">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</si>
  <si>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 CALL 2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</si>
  <si>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
</t>
  </si>
  <si>
    <t>3057</t>
  </si>
  <si>
    <t xml:space="preserve">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t>
  </si>
  <si>
    <t>===== CALL 1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 CALL 2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</si>
  <si>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</si>
  <si>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 CALL 2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t>
  </si>
  <si>
    <t xml:space="preserve">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t>
  </si>
  <si>
    <t>3058</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</si>
  <si>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t>
  </si>
  <si>
    <t>===== CALL 1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 CALL 2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t>
  </si>
  <si>
    <t xml:space="preserve">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</si>
  <si>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</si>
  <si>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 CALL 2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t>
  </si>
  <si>
    <t>3059</t>
  </si>
  <si>
    <t xml:space="preserve">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</si>
  <si>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t>
  </si>
  <si>
    <t>===== CALL 1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 CALL 2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t>
  </si>
  <si>
    <t xml:space="preserve">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</si>
  <si>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</si>
  <si>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 CALL 2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t>
  </si>
  <si>
    <t>3060</t>
  </si>
  <si>
    <t xml:space="preserve">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t>
  </si>
  <si>
    <t>===== CALL 1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 CALL 2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</si>
  <si>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t>
  </si>
  <si>
    <t xml:space="preserve">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</si>
  <si>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 CALL 2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</si>
  <si>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t>
  </si>
  <si>
    <t>3061</t>
  </si>
  <si>
    <t xml:space="preserve">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t>
  </si>
  <si>
    <t>===== CALL 1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2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</si>
  <si>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t>
  </si>
  <si>
    <t xml:space="preserve">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</si>
  <si>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2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</si>
  <si>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t>
  </si>
  <si>
    <t>3062</t>
  </si>
  <si>
    <t xml:space="preserve">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t>
  </si>
  <si>
    <t>===== CALL 1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 CALL 2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</si>
  <si>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t>
  </si>
  <si>
    <t xml:space="preserve">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</si>
  <si>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 CALL 2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t>
  </si>
  <si>
    <t>3063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</si>
  <si>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t>
  </si>
  <si>
    <t xml:space="preserve">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t>
  </si>
  <si>
    <t>===== CALL 1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 CALL 2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</si>
  <si>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</si>
  <si>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 CALL 2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t>
  </si>
  <si>
    <t xml:space="preserve">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t>
  </si>
  <si>
    <t>3064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</si>
  <si>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t>
  </si>
  <si>
    <t>===== CALL 1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 CALL 2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t>
  </si>
  <si>
    <t xml:space="preserve">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</si>
  <si>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</si>
  <si>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 CALL 2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t>
  </si>
  <si>
    <t xml:space="preserve">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t>
  </si>
  <si>
    <t>3065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</si>
  <si>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t>
  </si>
  <si>
    <t>===== CALL 1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 CALL 2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t>
  </si>
  <si>
    <t xml:space="preserve">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</si>
  <si>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</si>
  <si>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 CALL 2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t>
  </si>
  <si>
    <t xml:space="preserve">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t>
  </si>
  <si>
    <t>3066</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</si>
  <si>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t>
  </si>
  <si>
    <t>===== CALL 1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 CALL 2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t>
  </si>
  <si>
    <t xml:space="preserve">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</si>
  <si>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
</t>
  </si>
  <si>
    <t xml:space="preserve">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</si>
  <si>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 CALL 2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t>
  </si>
  <si>
    <t>3067</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</si>
  <si>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t>
  </si>
  <si>
    <t xml:space="preserve">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t>
  </si>
  <si>
    <t>===== CALL 1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 CALL 2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</si>
  <si>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</si>
  <si>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 CALL 2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t>
  </si>
  <si>
    <t>3068</t>
  </si>
  <si>
    <t xml:space="preserve">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</si>
  <si>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t>
  </si>
  <si>
    <t xml:space="preserve">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t>
  </si>
  <si>
    <t>===== CALL 1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 CALL 2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3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 CALL 4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</si>
  <si>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t>
  </si>
  <si>
    <t xml:space="preserve">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</si>
  <si>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 CALL 2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3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 CALL 4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</si>
  <si>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t>
  </si>
  <si>
    <t>3069</t>
  </si>
  <si>
    <t xml:space="preserve">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</si>
  <si>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t>
  </si>
  <si>
    <t>===== CALL 1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 CALL 2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 CALL 3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4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t>
  </si>
  <si>
    <t xml:space="preserve">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</si>
  <si>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t>
  </si>
  <si>
    <t xml:space="preserve">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</si>
  <si>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 CALL 2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 CALL 3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4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</si>
  <si>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t>
  </si>
  <si>
    <t>3070</t>
  </si>
  <si>
    <t xml:space="preserve">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</si>
  <si>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t>
  </si>
  <si>
    <t>===== CALL 1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2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 CALL 3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t>
  </si>
  <si>
    <t xml:space="preserve">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</si>
  <si>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t>
  </si>
  <si>
    <t xml:space="preserve">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</si>
  <si>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2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 CALL 3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t>
  </si>
  <si>
    <t>3071</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</si>
  <si>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t>
  </si>
  <si>
    <t xml:space="preserve">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</si>
  <si>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t>
  </si>
  <si>
    <t>===== CALL 1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 CALL 2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 CALL 3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</si>
  <si>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 xml:space="preserve">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t>
  </si>
  <si>
    <t xml:space="preserve">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</si>
  <si>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</si>
  <si>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 CALL 2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
===== CALL 3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</si>
  <si>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3072</t>
  </si>
  <si>
    <t xml:space="preserve">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t>
  </si>
  <si>
    <t>===== CALL 1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 CALL 2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</si>
  <si>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t>
  </si>
  <si>
    <t xml:space="preserve">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</si>
  <si>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 CALL 2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</si>
  <si>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t>
  </si>
  <si>
    <t>3073</t>
  </si>
  <si>
    <t xml:space="preserve">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t>
  </si>
  <si>
    <t>===== CALL 1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 CALL 2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</si>
  <si>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</si>
  <si>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 CALL 2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t>
  </si>
  <si>
    <t>3074</t>
  </si>
  <si>
    <t xml:space="preserve">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</si>
  <si>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t>
  </si>
  <si>
    <t>===== CALL 1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2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t>
  </si>
  <si>
    <t xml:space="preserve">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</si>
  <si>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2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</si>
  <si>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
</t>
  </si>
  <si>
    <t>3075</t>
  </si>
  <si>
    <t xml:space="preserve">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</si>
  <si>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t>
  </si>
  <si>
    <t>===== CALL 1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2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 CALL 3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4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t>
  </si>
  <si>
    <t xml:space="preserve">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</si>
  <si>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t>
  </si>
  <si>
    <t xml:space="preserve">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</si>
  <si>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2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 CALL 3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4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t>
  </si>
  <si>
    <t>3076</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</si>
  <si>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t>
  </si>
  <si>
    <t xml:space="preserve">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t>
  </si>
  <si>
    <t>===== CALL 1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 CALL 2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 CALL 3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 CALL 4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</si>
  <si>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t>
  </si>
  <si>
    <t xml:space="preserve">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</si>
  <si>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</si>
  <si>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 CALL 2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 CALL 3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
===== CALL 4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t>
  </si>
  <si>
    <t>3077</t>
  </si>
  <si>
    <t xml:space="preserve">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</si>
  <si>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t>
  </si>
  <si>
    <t>===== CALL 1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2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 CALL 3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t>
  </si>
  <si>
    <t xml:space="preserve">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</si>
  <si>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</si>
  <si>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2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
===== CALL 3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t>
  </si>
  <si>
    <t xml:space="preserve">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t>
  </si>
  <si>
    <t>3078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</si>
  <si>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t>
  </si>
  <si>
    <t xml:space="preserve">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t>
  </si>
  <si>
    <t>===== CALL 1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2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</si>
  <si>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t>
  </si>
  <si>
    <t xml:space="preserve">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</si>
  <si>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</si>
  <si>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2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t>
  </si>
  <si>
    <t>3079</t>
  </si>
  <si>
    <t xml:space="preserve">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</si>
  <si>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t>
  </si>
  <si>
    <t>===== CALL 1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 CALL 2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t>
  </si>
  <si>
    <t xml:space="preserve">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</si>
  <si>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
===== CALL 2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t>
  </si>
  <si>
    <t>3080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</si>
  <si>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t>
  </si>
  <si>
    <t xml:space="preserve">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t>
  </si>
  <si>
    <t>===== CALL 1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 CALL 2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</si>
  <si>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t>
  </si>
  <si>
    <t xml:space="preserve">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</si>
  <si>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 CALL 2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</si>
  <si>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t>
  </si>
  <si>
    <t>3081</t>
  </si>
  <si>
    <t xml:space="preserve">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t>
  </si>
  <si>
    <t>===== CALL 1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 CALL 2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</si>
  <si>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t>
  </si>
  <si>
    <t xml:space="preserve">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</si>
  <si>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
===== CALL 2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</si>
  <si>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t>
  </si>
  <si>
    <t>3082</t>
  </si>
  <si>
    <t xml:space="preserve">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</si>
  <si>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t>
  </si>
  <si>
    <t>===== CALL 1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2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 CALL 3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 CALL 4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t>
  </si>
  <si>
    <t xml:space="preserve">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</si>
  <si>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</si>
  <si>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2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 CALL 3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 CALL 4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t>
  </si>
  <si>
    <t xml:space="preserve">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t>
  </si>
  <si>
    <t>3083</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</si>
  <si>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t>
  </si>
  <si>
    <t xml:space="preserve">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</si>
  <si>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t>
  </si>
  <si>
    <t>===== CALL 1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 CALL 2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 CALL 3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 CALL 4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t>
  </si>
  <si>
    <t xml:space="preserve">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</si>
  <si>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t>
  </si>
  <si>
    <t xml:space="preserve">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</si>
  <si>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 CALL 2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 CALL 3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 CALL 4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t>
  </si>
  <si>
    <t>3084</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</si>
  <si>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t>
  </si>
  <si>
    <t xml:space="preserve">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</si>
  <si>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t>
  </si>
  <si>
    <t>===== CALL 1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 CALL 2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 CALL 3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 CALL 4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t>
  </si>
  <si>
    <t xml:space="preserve">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</si>
  <si>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t>
  </si>
  <si>
    <t xml:space="preserve">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</si>
  <si>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
===== CALL 2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 CALL 3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 CALL 4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t>
  </si>
  <si>
    <t>3085</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</si>
  <si>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t>
  </si>
  <si>
    <t xml:space="preserve">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</si>
  <si>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t>
  </si>
  <si>
    <t>===== CALL 1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 CALL 2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 CALL 3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 CALL 4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t>
  </si>
  <si>
    <t xml:space="preserve">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</si>
  <si>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t>
  </si>
  <si>
    <t xml:space="preserve">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</si>
  <si>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 CALL 2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 CALL 3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 CALL 4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t>
  </si>
  <si>
    <t>3086</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</si>
  <si>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t>
  </si>
  <si>
    <t xml:space="preserve">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</si>
  <si>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t>
  </si>
  <si>
    <t>===== CALL 1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2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 CALL 3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 CALL 4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t>
  </si>
  <si>
    <t xml:space="preserve">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</si>
  <si>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t>
  </si>
  <si>
    <t xml:space="preserve">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</si>
  <si>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</si>
  <si>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2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 CALL 3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 CALL 4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t>
  </si>
  <si>
    <t>3087</t>
  </si>
  <si>
    <t xml:space="preserve">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</si>
  <si>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t>
  </si>
  <si>
    <t>===== CALL 1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 CALL 2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 CALL 3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 CALL 4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t>
  </si>
  <si>
    <t xml:space="preserve">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</si>
  <si>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t>
  </si>
  <si>
    <t xml:space="preserve">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</si>
  <si>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 CALL 2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 CALL 3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 CALL 4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t>
  </si>
  <si>
    <t>3088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</si>
  <si>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t>
  </si>
  <si>
    <t xml:space="preserve">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t>
  </si>
  <si>
    <t xml:space="preserve">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</si>
  <si>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t>
  </si>
  <si>
    <t>===== CALL 1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 CALL 2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t>
  </si>
  <si>
    <t xml:space="preserve">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</si>
  <si>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t>
  </si>
  <si>
    <t xml:space="preserve">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</si>
  <si>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 CALL 2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</si>
  <si>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t>
  </si>
  <si>
    <t>3089</t>
  </si>
  <si>
    <t xml:space="preserve">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</si>
  <si>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t>
  </si>
  <si>
    <t>===== CALL 1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 CALL 2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 CALL 3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4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t>
  </si>
  <si>
    <t xml:space="preserve">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</si>
  <si>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t>
  </si>
  <si>
    <t xml:space="preserve">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</si>
  <si>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 CALL 2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 CALL 3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4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t>
  </si>
  <si>
    <t>3090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</si>
  <si>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t>
  </si>
  <si>
    <t xml:space="preserve">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t>
  </si>
  <si>
    <t>===== CALL 1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 CALL 2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 CALL 3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 CALL 4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</si>
  <si>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t>
  </si>
  <si>
    <t xml:space="preserve">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</si>
  <si>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</si>
  <si>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 CALL 2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 CALL 3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 CALL 4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t>
  </si>
  <si>
    <t>3091</t>
  </si>
  <si>
    <t xml:space="preserve">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</si>
  <si>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t>
  </si>
  <si>
    <t xml:space="preserve">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t>
  </si>
  <si>
    <t>===== CALL 1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 CALL 2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 CALL 3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 CALL 4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</si>
  <si>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t>
  </si>
  <si>
    <t xml:space="preserve">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</si>
  <si>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 CALL 2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 CALL 3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 CALL 4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</si>
  <si>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t>
  </si>
  <si>
    <t>3092</t>
  </si>
  <si>
    <t xml:space="preserve">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</si>
  <si>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t>
  </si>
  <si>
    <t>===== CALL 1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 CALL 2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 CALL 3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t>
  </si>
  <si>
    <t xml:space="preserve">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</si>
  <si>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</si>
  <si>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 CALL 2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 CALL 3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t>
  </si>
  <si>
    <t>3093</t>
  </si>
  <si>
    <t xml:space="preserve">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</si>
  <si>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t>
  </si>
  <si>
    <t>===== CALL 1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 CALL 2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3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t>
  </si>
  <si>
    <t xml:space="preserve">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</si>
  <si>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</si>
  <si>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 CALL 2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3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t>
  </si>
  <si>
    <t xml:space="preserve">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t>
  </si>
  <si>
    <t>3094</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</si>
  <si>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t>
  </si>
  <si>
    <t>===== CALL 1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 CALL 2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 CALL 3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t>
  </si>
  <si>
    <t xml:space="preserve">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</si>
  <si>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</si>
  <si>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 CALL 2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 CALL 3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t>
  </si>
  <si>
    <t>3095</t>
  </si>
  <si>
    <t xml:space="preserve">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</si>
  <si>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t>
  </si>
  <si>
    <t>===== CALL 1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 CALL 2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 CALL 3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t>
  </si>
  <si>
    <t xml:space="preserve">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</si>
  <si>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</si>
  <si>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 CALL 2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 CALL 3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t>
  </si>
  <si>
    <t>3096</t>
  </si>
  <si>
    <t xml:space="preserve">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</si>
  <si>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t>
  </si>
  <si>
    <t>===== CALL 1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 CALL 2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 CALL 3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t>
  </si>
  <si>
    <t xml:space="preserve">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</si>
  <si>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</si>
  <si>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 CALL 2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
===== CALL 3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t>
  </si>
  <si>
    <t>3097</t>
  </si>
  <si>
    <t xml:space="preserve">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</si>
  <si>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t>
  </si>
  <si>
    <t>===== CALL 1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 CALL 2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 CALL 3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t>
  </si>
  <si>
    <t xml:space="preserve">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</si>
  <si>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 CALL 2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 CALL 3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</si>
  <si>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t>
  </si>
  <si>
    <t>3098</t>
  </si>
  <si>
    <t xml:space="preserve">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t>
  </si>
  <si>
    <t>===== CALL 1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 CALL 2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 CALL 3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</si>
  <si>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t>
  </si>
  <si>
    <t xml:space="preserve">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</si>
  <si>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 CALL 2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 CALL 3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</si>
  <si>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t>
  </si>
  <si>
    <t>3099</t>
  </si>
  <si>
    <t xml:space="preserve">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
</t>
  </si>
  <si>
    <t>===== CALL 1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2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 CALL 3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</si>
  <si>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
</t>
  </si>
  <si>
    <t xml:space="preserve">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</si>
  <si>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2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 CALL 3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</si>
  <si>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t>
  </si>
  <si>
    <t>3100</t>
  </si>
  <si>
    <t xml:space="preserve">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t>
  </si>
  <si>
    <t>===== CALL 1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 CALL 2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 CALL 3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</si>
  <si>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t>
  </si>
  <si>
    <t xml:space="preserve">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</si>
  <si>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 CALL 2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 CALL 3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t>
  </si>
  <si>
    <t>3101</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</si>
  <si>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
</t>
  </si>
  <si>
    <t xml:space="preserve">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t>
  </si>
  <si>
    <t>===== CALL 1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 CALL 2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 CALL 3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</si>
  <si>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t>
  </si>
  <si>
    <t xml:space="preserve">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</si>
  <si>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 CALL 2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 CALL 3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t>
  </si>
  <si>
    <t>3102</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</si>
  <si>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
</t>
  </si>
  <si>
    <t xml:space="preserve">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t>
  </si>
  <si>
    <t>===== CALL 1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 CALL 2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3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</si>
  <si>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t>
  </si>
  <si>
    <t xml:space="preserve">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</si>
  <si>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 CALL 2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3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</si>
  <si>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t>
  </si>
  <si>
    <t>3103</t>
  </si>
  <si>
    <t xml:space="preserve">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</si>
  <si>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t>
  </si>
  <si>
    <t>===== CALL 1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 CALL 2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 CALL 3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t>
  </si>
  <si>
    <t xml:space="preserve">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</si>
  <si>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</si>
  <si>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 CALL 2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 CALL 3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t>
  </si>
  <si>
    <t>3104</t>
  </si>
  <si>
    <t xml:space="preserve">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</si>
  <si>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t>
  </si>
  <si>
    <t>===== CALL 1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 CALL 2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t>
  </si>
  <si>
    <t xml:space="preserve">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</si>
  <si>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 CALL 2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t>
  </si>
  <si>
    <t>3105</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</si>
  <si>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t>
  </si>
  <si>
    <t>===== CALL 1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 CALL 2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t>
  </si>
  <si>
    <t xml:space="preserve">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</si>
  <si>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</si>
  <si>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 CALL 2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t>
  </si>
  <si>
    <t>3106</t>
  </si>
  <si>
    <t xml:space="preserve">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</si>
  <si>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t>
  </si>
  <si>
    <t>===== CALL 1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 CALL 2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t>
  </si>
  <si>
    <t xml:space="preserve">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</si>
  <si>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 CALL 2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</si>
  <si>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t>
  </si>
  <si>
    <t>3107</t>
  </si>
  <si>
    <t xml:space="preserve">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t>
  </si>
  <si>
    <t>===== CALL 1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 CALL 2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</si>
  <si>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t>
  </si>
  <si>
    <t xml:space="preserve">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</si>
  <si>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 CALL 2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t>
  </si>
  <si>
    <t>3108</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</si>
  <si>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t>
  </si>
  <si>
    <t>===== CALL 1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 CALL 2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t>
  </si>
  <si>
    <t xml:space="preserve">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</si>
  <si>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</si>
  <si>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 CALL 2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t>
  </si>
  <si>
    <t>3109</t>
  </si>
  <si>
    <t xml:space="preserve">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t>
  </si>
  <si>
    <t>===== CALL 1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 CALL 2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</si>
  <si>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t>
  </si>
  <si>
    <t xml:space="preserve">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</si>
  <si>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 CALL 2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t>
  </si>
  <si>
    <t>3110</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</si>
  <si>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
</t>
  </si>
  <si>
    <t>===== CALL 1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 CALL 2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t>
  </si>
  <si>
    <t xml:space="preserve">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</si>
  <si>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</si>
  <si>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
===== CALL 2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t>
  </si>
  <si>
    <t>3111</t>
  </si>
  <si>
    <t xml:space="preserve">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t>
  </si>
  <si>
    <t>===== CALL 1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 CALL 2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</si>
  <si>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t>
  </si>
  <si>
    <t xml:space="preserve">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</si>
  <si>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 CALL 2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t>
  </si>
  <si>
    <t>3112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</si>
  <si>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t>
  </si>
  <si>
    <t>===== CALL 1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 CALL 2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t>
  </si>
  <si>
    <t xml:space="preserve">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</si>
  <si>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</si>
  <si>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
===== CALL 2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t>
  </si>
  <si>
    <t>3113</t>
  </si>
  <si>
    <t xml:space="preserve">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</si>
  <si>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
</t>
  </si>
  <si>
    <t>===== CALL 1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 CALL 2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t>
  </si>
  <si>
    <t xml:space="preserve">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</si>
  <si>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</si>
  <si>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 CALL 2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t>
  </si>
  <si>
    <t>3114</t>
  </si>
  <si>
    <t xml:space="preserve">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t>
  </si>
  <si>
    <t>===== CALL 1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 CALL 2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</si>
  <si>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</si>
  <si>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 CALL 2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t>
  </si>
  <si>
    <t>3115</t>
  </si>
  <si>
    <t xml:space="preserve">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t>
  </si>
  <si>
    <t>===== CALL 1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 CALL 2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</si>
  <si>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</si>
  <si>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 CALL 2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t>
  </si>
  <si>
    <t>3116</t>
  </si>
  <si>
    <t xml:space="preserve">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</si>
  <si>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t>
  </si>
  <si>
    <t xml:space="preserve">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t>
  </si>
  <si>
    <t>===== CALL 1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 CALL 2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 CALL 3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 CALL 4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</si>
  <si>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t>
  </si>
  <si>
    <t xml:space="preserve">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</si>
  <si>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 CALL 2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 CALL 3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 CALL 4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</si>
  <si>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t>
  </si>
  <si>
    <t>3117</t>
  </si>
  <si>
    <t xml:space="preserve">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</si>
  <si>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t>
  </si>
  <si>
    <t>===== CALL 1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 CALL 2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 CALL 3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 CALL 4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t>
  </si>
  <si>
    <t xml:space="preserve">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</si>
  <si>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t>
  </si>
  <si>
    <t xml:space="preserve">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</si>
  <si>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 CALL 2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 CALL 3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 CALL 4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</si>
  <si>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t>
  </si>
  <si>
    <t>3118</t>
  </si>
  <si>
    <t xml:space="preserve">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</si>
  <si>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t>
  </si>
  <si>
    <t>===== CALL 1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 CALL 2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 CALL 3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 CALL 4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t>
  </si>
  <si>
    <t xml:space="preserve">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</si>
  <si>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</si>
  <si>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 CALL 2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 CALL 3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 CALL 4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t>
  </si>
  <si>
    <t xml:space="preserve">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
</t>
  </si>
  <si>
    <t>3119</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</si>
  <si>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
</t>
  </si>
  <si>
    <t xml:space="preserve">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t>
  </si>
  <si>
    <t>===== CALL 1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 CALL 2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 CALL 3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 CALL 4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</si>
  <si>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t>
  </si>
  <si>
    <t xml:space="preserve">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</si>
  <si>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</si>
  <si>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 CALL 2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 CALL 3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 CALL 4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t>
  </si>
  <si>
    <t>3120</t>
  </si>
  <si>
    <t xml:space="preserve">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</si>
  <si>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t>
  </si>
  <si>
    <t>===== CALL 1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 CALL 2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 CALL 3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 CALL 4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t>
  </si>
  <si>
    <t xml:space="preserve">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</si>
  <si>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t>
  </si>
  <si>
    <t xml:space="preserve">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</si>
  <si>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</si>
  <si>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 CALL 2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 CALL 3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 CALL 4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t>
  </si>
  <si>
    <t>3121</t>
  </si>
  <si>
    <t xml:space="preserve">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</si>
  <si>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t>
  </si>
  <si>
    <t xml:space="preserve">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t>
  </si>
  <si>
    <t>===== CALL 1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 CALL 2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 CALL 3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 CALL 4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</si>
  <si>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t>
  </si>
  <si>
    <t xml:space="preserve">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</si>
  <si>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</si>
  <si>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 CALL 2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 CALL 3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 CALL 4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t>
  </si>
  <si>
    <t xml:space="preserve">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t>
  </si>
  <si>
    <t>3122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</si>
  <si>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
</t>
  </si>
  <si>
    <t xml:space="preserve">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</si>
  <si>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
</t>
  </si>
  <si>
    <t>===== CALL 1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 CALL 2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3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 CALL 4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t>
  </si>
  <si>
    <t xml:space="preserve">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</si>
  <si>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t>
  </si>
  <si>
    <t xml:space="preserve">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</si>
  <si>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 CALL 2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3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 CALL 4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</si>
  <si>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t>
  </si>
  <si>
    <t>3123</t>
  </si>
  <si>
    <t xml:space="preserve">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</si>
  <si>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
</t>
  </si>
  <si>
    <t xml:space="preserve">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t>
  </si>
  <si>
    <t>===== CALL 1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 CALL 2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 CALL 3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 CALL 4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</si>
  <si>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
</t>
  </si>
  <si>
    <t xml:space="preserve">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</si>
  <si>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t>
  </si>
  <si>
    <t xml:space="preserve">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</si>
  <si>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 CALL 2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 CALL 3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 CALL 4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t>
  </si>
  <si>
    <t>3124</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</si>
  <si>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t>
  </si>
  <si>
    <t xml:space="preserve">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</si>
  <si>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
</t>
  </si>
  <si>
    <t>===== CALL 1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2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 CALL 3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4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t>
  </si>
  <si>
    <t xml:space="preserve">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</si>
  <si>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
</t>
  </si>
  <si>
    <t xml:space="preserve">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</si>
  <si>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2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 CALL 3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4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t>
  </si>
  <si>
    <t>3125</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</si>
  <si>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t>
  </si>
  <si>
    <t xml:space="preserve">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</si>
  <si>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t>
  </si>
  <si>
    <t>===== CALL 1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 CALL 2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 CALL 3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 CALL 4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</si>
  <si>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 xml:space="preserve">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</si>
  <si>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</si>
  <si>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 CALL 2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 CALL 3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 CALL 4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</si>
  <si>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 xml:space="preserve">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t>
  </si>
  <si>
    <t>3126</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</si>
  <si>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t>
  </si>
  <si>
    <t xml:space="preserve">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t>
  </si>
  <si>
    <t>===== CALL 1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 CALL 2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 CALL 3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</si>
  <si>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t>
  </si>
  <si>
    <t xml:space="preserve">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</si>
  <si>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</si>
  <si>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 CALL 2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 CALL 3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t>
  </si>
  <si>
    <t>3127</t>
  </si>
  <si>
    <t xml:space="preserve">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</si>
  <si>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t>
  </si>
  <si>
    <t>===== CALL 1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2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 CALL 3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t>
  </si>
  <si>
    <t xml:space="preserve">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</si>
  <si>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t>
  </si>
  <si>
    <t xml:space="preserve">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</si>
  <si>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2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 CALL 3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t>
  </si>
  <si>
    <t>3128</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</si>
  <si>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t>
  </si>
  <si>
    <t xml:space="preserve">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t>
  </si>
  <si>
    <t>===== CALL 1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 CALL 2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 CALL 3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</si>
  <si>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</si>
  <si>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 CALL 2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 CALL 3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t>
  </si>
  <si>
    <t xml:space="preserve">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t>
  </si>
  <si>
    <t>3129</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</si>
  <si>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t>
  </si>
  <si>
    <t>===== CALL 1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2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 CALL 3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t>
  </si>
  <si>
    <t xml:space="preserve">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</si>
  <si>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</si>
  <si>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2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 CALL 3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t>
  </si>
  <si>
    <t xml:space="preserve">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
</t>
  </si>
  <si>
    <t>3130</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</si>
  <si>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
</t>
  </si>
  <si>
    <t>===== CALL 1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 CALL 2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 CALL 3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t>
  </si>
  <si>
    <t xml:space="preserve">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</si>
  <si>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t>
  </si>
  <si>
    <t xml:space="preserve">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</si>
  <si>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 CALL 2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 CALL 3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t>
  </si>
  <si>
    <t>3131</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</si>
  <si>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t>
  </si>
  <si>
    <t>===== CALL 1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 CALL 2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 CALL 3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t>
  </si>
  <si>
    <t xml:space="preserve">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</si>
  <si>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</si>
  <si>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 CALL 2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 CALL 3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t>
  </si>
  <si>
    <t>3132</t>
  </si>
  <si>
    <t xml:space="preserve">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</si>
  <si>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t>
  </si>
  <si>
    <t>===== CALL 1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 CALL 2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 CALL 3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t>
  </si>
  <si>
    <t xml:space="preserve">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</si>
  <si>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</si>
  <si>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 CALL 2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 CALL 3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t>
  </si>
  <si>
    <t>3133</t>
  </si>
  <si>
    <t xml:space="preserve">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</si>
  <si>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t>
  </si>
  <si>
    <t>===== CALL 1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 CALL 2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 CALL 3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t>
  </si>
  <si>
    <t xml:space="preserve">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</si>
  <si>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</si>
  <si>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 CALL 2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 CALL 3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t>
  </si>
  <si>
    <t>3134</t>
  </si>
  <si>
    <t xml:space="preserve">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</si>
  <si>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t>
  </si>
  <si>
    <t>===== CALL 1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 CALL 2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 CALL 3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t>
  </si>
  <si>
    <t xml:space="preserve">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</si>
  <si>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</si>
  <si>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 CALL 2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 CALL 3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t>
  </si>
  <si>
    <t>3135</t>
  </si>
  <si>
    <t xml:space="preserve">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</si>
  <si>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
</t>
  </si>
  <si>
    <t>===== CALL 1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 CALL 2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 CALL 3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t>
  </si>
  <si>
    <t xml:space="preserve">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</si>
  <si>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t>
  </si>
  <si>
    <t xml:space="preserve">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</si>
  <si>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 CALL 2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
===== CALL 3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t>
  </si>
  <si>
    <t>3136</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</si>
  <si>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t>
  </si>
  <si>
    <t xml:space="preserve">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t>
  </si>
  <si>
    <t>===== CALL 1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2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 CALL 3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</si>
  <si>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
</t>
  </si>
  <si>
    <t xml:space="preserve">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</si>
  <si>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2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 CALL 3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</si>
  <si>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t>
  </si>
  <si>
    <t>3137</t>
  </si>
  <si>
    <t xml:space="preserve">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</si>
  <si>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
</t>
  </si>
  <si>
    <t>===== CALL 1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2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 CALL 3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t>
  </si>
  <si>
    <t xml:space="preserve">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</si>
  <si>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t>
  </si>
  <si>
    <t xml:space="preserve">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</si>
  <si>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2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 CALL 3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t>
  </si>
  <si>
    <t>3138</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</si>
  <si>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t>
  </si>
  <si>
    <t xml:space="preserve">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t>
  </si>
  <si>
    <t>===== CALL 1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 CALL 2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</si>
  <si>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</si>
  <si>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 CALL 2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t>
  </si>
  <si>
    <t>3139</t>
  </si>
  <si>
    <t xml:space="preserve">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</si>
  <si>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t>
  </si>
  <si>
    <t>===== CALL 1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 CALL 2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t>
  </si>
  <si>
    <t xml:space="preserve">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</si>
  <si>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</si>
  <si>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 CALL 2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t>
  </si>
  <si>
    <t>3140</t>
  </si>
  <si>
    <t xml:space="preserve">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t>
  </si>
  <si>
    <t>===== CALL 1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 CALL 2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</si>
  <si>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t>
  </si>
  <si>
    <t xml:space="preserve">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</si>
  <si>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 CALL 2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t>
  </si>
  <si>
    <t>3141</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</si>
  <si>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t>
  </si>
  <si>
    <t>===== CALL 1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 CALL 2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t>
  </si>
  <si>
    <t xml:space="preserve">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</si>
  <si>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</si>
  <si>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 CALL 2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t>
  </si>
  <si>
    <t>3142</t>
  </si>
  <si>
    <t xml:space="preserve">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t>
  </si>
  <si>
    <t>===== CALL 1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 CALL 2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</si>
  <si>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
</t>
  </si>
  <si>
    <t xml:space="preserve">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</si>
  <si>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 CALL 2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</si>
  <si>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t>
  </si>
  <si>
    <t>3143</t>
  </si>
  <si>
    <t xml:space="preserve">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t>
  </si>
  <si>
    <t>===== CALL 1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 CALL 2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</si>
  <si>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</si>
  <si>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 CALL 2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t>
  </si>
  <si>
    <t xml:space="preserve">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t>
  </si>
  <si>
    <t>3144</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</si>
  <si>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t>
  </si>
  <si>
    <t>===== CALL 1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 CALL 2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t>
  </si>
  <si>
    <t xml:space="preserve">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</si>
  <si>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</si>
  <si>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 CALL 2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t>
  </si>
  <si>
    <t>3145</t>
  </si>
  <si>
    <t xml:space="preserve">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</si>
  <si>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
</t>
  </si>
  <si>
    <t>===== CALL 1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 CALL 2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t>
  </si>
  <si>
    <t xml:space="preserve">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</si>
  <si>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</si>
  <si>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 CALL 2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t>
  </si>
  <si>
    <t>3146</t>
  </si>
  <si>
    <t xml:space="preserve">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t>
  </si>
  <si>
    <t>===== CALL 1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 CALL 2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</si>
  <si>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</si>
  <si>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
===== CALL 2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t>
  </si>
  <si>
    <t xml:space="preserve">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t>
  </si>
  <si>
    <t>3147</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</si>
  <si>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t>
  </si>
  <si>
    <t>===== CALL 1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2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t>
  </si>
  <si>
    <t xml:space="preserve">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</si>
  <si>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</si>
  <si>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2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t>
  </si>
  <si>
    <t>3148</t>
  </si>
  <si>
    <t xml:space="preserve">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t>
  </si>
  <si>
    <t>===== CALL 1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2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</si>
  <si>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t>
  </si>
  <si>
    <t xml:space="preserve">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</si>
  <si>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2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t>
  </si>
  <si>
    <t>3149</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</si>
  <si>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t>
  </si>
  <si>
    <t>===== CALL 1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 CALL 2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t>
  </si>
  <si>
    <t xml:space="preserve">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</si>
  <si>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</si>
  <si>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 CALL 2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t>
  </si>
  <si>
    <t xml:space="preserve">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t>
  </si>
  <si>
    <t>3150</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</si>
  <si>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t>
  </si>
  <si>
    <t xml:space="preserve">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t>
  </si>
  <si>
    <t>===== CALL 1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 CALL 2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 CALL 3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 CALL 4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</si>
  <si>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t>
  </si>
  <si>
    <t xml:space="preserve">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</si>
  <si>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</si>
  <si>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 CALL 2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 CALL 3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 CALL 4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t>
  </si>
  <si>
    <t>3151</t>
  </si>
  <si>
    <t xml:space="preserve">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</si>
  <si>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t>
  </si>
  <si>
    <t xml:space="preserve">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t>
  </si>
  <si>
    <t>===== CALL 1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 CALL 2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3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 CALL 4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</si>
  <si>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t>
  </si>
  <si>
    <t xml:space="preserve">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</si>
  <si>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</si>
  <si>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
===== CALL 2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3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 CALL 4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t>
  </si>
  <si>
    <t xml:space="preserve">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t>
  </si>
  <si>
    <t>3152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</si>
  <si>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t>
  </si>
  <si>
    <t xml:space="preserve">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t>
  </si>
  <si>
    <t>===== CALL 1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 CALL 2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 CALL 3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 CALL 4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</si>
  <si>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t>
  </si>
  <si>
    <t xml:space="preserve">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</si>
  <si>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</si>
  <si>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 CALL 2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 CALL 3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 CALL 4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t>
  </si>
  <si>
    <t>3153</t>
  </si>
  <si>
    <t xml:space="preserve">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</si>
  <si>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t>
  </si>
  <si>
    <t xml:space="preserve">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t>
  </si>
  <si>
    <t>===== CALL 1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 CALL 2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3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 CALL 4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</si>
  <si>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t>
  </si>
  <si>
    <t xml:space="preserve">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</si>
  <si>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 CALL 2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3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 CALL 4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</si>
  <si>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t>
  </si>
  <si>
    <t>3154</t>
  </si>
  <si>
    <t xml:space="preserve">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</si>
  <si>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t>
  </si>
  <si>
    <t xml:space="preserve">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t>
  </si>
  <si>
    <t>===== CALL 1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2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 CALL 3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 CALL 4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</si>
  <si>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t>
  </si>
  <si>
    <t xml:space="preserve">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</si>
  <si>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
</t>
  </si>
  <si>
    <t xml:space="preserve">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</si>
  <si>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2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 CALL 3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
===== CALL 4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t>
  </si>
  <si>
    <t>3155</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</si>
  <si>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t>
  </si>
  <si>
    <t xml:space="preserve">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</si>
  <si>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t>
  </si>
  <si>
    <t>===== CALL 1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 CALL 2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 CALL 3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 CALL 4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t>
  </si>
  <si>
    <t xml:space="preserve">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</si>
  <si>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t>
  </si>
  <si>
    <t xml:space="preserve">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</si>
  <si>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 CALL 2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 CALL 3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 CALL 4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</si>
  <si>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t>
  </si>
  <si>
    <t>3156</t>
  </si>
  <si>
    <t xml:space="preserve">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</si>
  <si>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t>
  </si>
  <si>
    <t>===== CALL 1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 CALL 2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 CALL 3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 CALL 4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t>
  </si>
  <si>
    <t xml:space="preserve">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</si>
  <si>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</si>
  <si>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 CALL 2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
===== CALL 3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 CALL 4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t>
  </si>
  <si>
    <t xml:space="preserve">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t>
  </si>
  <si>
    <t>3157</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</si>
  <si>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
</t>
  </si>
  <si>
    <t xml:space="preserve">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</si>
  <si>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
</t>
  </si>
  <si>
    <t>===== CALL 1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 CALL 2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3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 CALL 4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t>
  </si>
  <si>
    <t xml:space="preserve">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</si>
  <si>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t>
  </si>
  <si>
    <t xml:space="preserve">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</si>
  <si>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 CALL 2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3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 CALL 4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</si>
  <si>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
</t>
  </si>
  <si>
    <t>3158</t>
  </si>
  <si>
    <t xml:space="preserve">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</si>
  <si>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t>
  </si>
  <si>
    <t>===== CALL 1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 CALL 2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 CALL 3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 CALL 4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t>
  </si>
  <si>
    <t xml:space="preserve">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</si>
  <si>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t>
  </si>
  <si>
    <t xml:space="preserve">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</si>
  <si>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 CALL 2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
===== CALL 3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 CALL 4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</si>
  <si>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t>
  </si>
  <si>
    <t>3159</t>
  </si>
  <si>
    <t xml:space="preserve">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</si>
  <si>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t>
  </si>
  <si>
    <t xml:space="preserve">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t>
  </si>
  <si>
    <t>===== CALL 1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 CALL 2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3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 CALL 4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</si>
  <si>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t>
  </si>
  <si>
    <t xml:space="preserve">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</si>
  <si>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</si>
  <si>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 CALL 2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3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 CALL 4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t>
  </si>
  <si>
    <t>3160</t>
  </si>
  <si>
    <t xml:space="preserve">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</si>
  <si>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
</t>
  </si>
  <si>
    <t>===== CALL 1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 CALL 2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 CALL 3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t>
  </si>
  <si>
    <t xml:space="preserve">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</si>
  <si>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</si>
  <si>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 CALL 2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 CALL 3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t>
  </si>
  <si>
    <t xml:space="preserve">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t>
  </si>
  <si>
    <t>3161</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</si>
  <si>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t>
  </si>
  <si>
    <t xml:space="preserve">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t>
  </si>
  <si>
    <t>===== CALL 1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 CALL 2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 CALL 3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</si>
  <si>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t>
  </si>
  <si>
    <t xml:space="preserve">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</si>
  <si>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 CALL 2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 CALL 3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t>
  </si>
  <si>
    <t>3162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</si>
  <si>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
</t>
  </si>
  <si>
    <t xml:space="preserve">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</si>
  <si>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t>
  </si>
  <si>
    <t>===== CALL 1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 CALL 2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 CALL 3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t>
  </si>
  <si>
    <t xml:space="preserve">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</si>
  <si>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</si>
  <si>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 CALL 2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 CALL 3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t>
  </si>
  <si>
    <t>3163</t>
  </si>
  <si>
    <t xml:space="preserve">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</si>
  <si>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
</t>
  </si>
  <si>
    <t xml:space="preserve">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t>
  </si>
  <si>
    <t>===== CALL 1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 CALL 2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 CALL 3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</si>
  <si>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t>
  </si>
  <si>
    <t xml:space="preserve">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</si>
  <si>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</si>
  <si>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 CALL 2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 CALL 3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t>
  </si>
  <si>
    <t>3164</t>
  </si>
  <si>
    <t xml:space="preserve">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</si>
  <si>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
</t>
  </si>
  <si>
    <t xml:space="preserve">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t>
  </si>
  <si>
    <t>===== CALL 1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 CALL 2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 CALL 3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</si>
  <si>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t>
  </si>
  <si>
    <t xml:space="preserve">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</si>
  <si>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</si>
  <si>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 CALL 2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 CALL 3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t>
  </si>
  <si>
    <t>3165</t>
  </si>
  <si>
    <t xml:space="preserve">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</si>
  <si>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
</t>
  </si>
  <si>
    <t>===== CALL 1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 CALL 2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 CALL 3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t>
  </si>
  <si>
    <t xml:space="preserve">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</si>
  <si>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t>
  </si>
  <si>
    <t xml:space="preserve">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</si>
  <si>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 CALL 2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 CALL 3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</si>
  <si>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
</t>
  </si>
  <si>
    <t>3166</t>
  </si>
  <si>
    <t xml:space="preserve">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</si>
  <si>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t>
  </si>
  <si>
    <t>===== CALL 1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 CALL 2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 CALL 3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t>
  </si>
  <si>
    <t xml:space="preserve">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</si>
  <si>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
</t>
  </si>
  <si>
    <t xml:space="preserve">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</si>
  <si>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 CALL 2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 CALL 3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t>
  </si>
  <si>
    <t>3167</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</si>
  <si>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
</t>
  </si>
  <si>
    <t xml:space="preserve">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</si>
  <si>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
</t>
  </si>
  <si>
    <t>===== CALL 1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 CALL 2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3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t>
  </si>
  <si>
    <t xml:space="preserve">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</si>
  <si>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</si>
  <si>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 CALL 2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3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t>
  </si>
  <si>
    <t xml:space="preserve">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t>
  </si>
  <si>
    <t>3168</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</si>
  <si>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t>
  </si>
  <si>
    <t xml:space="preserve">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t>
  </si>
  <si>
    <t>===== CALL 1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 CALL 2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 CALL 3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</si>
  <si>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t>
  </si>
  <si>
    <t xml:space="preserve">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</si>
  <si>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 CALL 2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 CALL 3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t>
  </si>
  <si>
    <t>3169</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</si>
  <si>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t>
  </si>
  <si>
    <t xml:space="preserve">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t>
  </si>
  <si>
    <t>===== CALL 1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 CALL 2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3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</si>
  <si>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t>
  </si>
  <si>
    <t xml:space="preserve">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</si>
  <si>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</si>
  <si>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 CALL 2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3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t>
  </si>
  <si>
    <t>3170</t>
  </si>
  <si>
    <t xml:space="preserve">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</si>
  <si>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t>
  </si>
  <si>
    <t>===== CALL 1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 CALL 2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3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t>
  </si>
  <si>
    <t xml:space="preserve">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</si>
  <si>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
</t>
  </si>
  <si>
    <t xml:space="preserve">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</si>
  <si>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 CALL 2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3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t>
  </si>
  <si>
    <t>3171</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</si>
  <si>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t>
  </si>
  <si>
    <t xml:space="preserve">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</si>
  <si>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
</t>
  </si>
  <si>
    <t>===== CALL 1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 CALL 2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 CALL 3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t>
  </si>
  <si>
    <t xml:space="preserve">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</si>
  <si>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
</t>
  </si>
  <si>
    <t xml:space="preserve">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</si>
  <si>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 CALL 2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 CALL 3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t>
  </si>
  <si>
    <t>3172</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</si>
  <si>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t>
  </si>
  <si>
    <t xml:space="preserve">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t>
  </si>
  <si>
    <t>===== CALL 1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 CALL 2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</si>
  <si>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</si>
  <si>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 CALL 2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</si>
  <si>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 xml:space="preserve">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t>
  </si>
  <si>
    <t>3173</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</si>
  <si>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t>
  </si>
  <si>
    <t>===== CALL 1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 CALL 2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t>
  </si>
  <si>
    <t xml:space="preserve">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</si>
  <si>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</si>
  <si>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 CALL 2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t>
  </si>
  <si>
    <t xml:space="preserve">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t>
  </si>
  <si>
    <t>3174</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</si>
  <si>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t>
  </si>
  <si>
    <t>===== CALL 1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2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t>
  </si>
  <si>
    <t xml:space="preserve">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</si>
  <si>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</si>
  <si>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2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t>
  </si>
  <si>
    <t xml:space="preserve">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t>
  </si>
  <si>
    <t>3175</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</si>
  <si>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
</t>
  </si>
  <si>
    <t>===== CALL 1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 CALL 2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t>
  </si>
  <si>
    <t xml:space="preserve">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</si>
  <si>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 CALL 2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</si>
  <si>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t>
  </si>
  <si>
    <t>3176</t>
  </si>
  <si>
    <t xml:space="preserve">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t>
  </si>
  <si>
    <t xml:space="preserve">Evaluate the human agent against the given question and transcript.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
</t>
  </si>
  <si>
    <t>===== CALL 1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 CALL 2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</si>
  <si>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 xml:space="preserve">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t>
  </si>
  <si>
    <t xml:space="preserve">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</si>
  <si>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</si>
  <si>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 CALL 2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</si>
  <si>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3177</t>
  </si>
  <si>
    <t xml:space="preserve">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</si>
  <si>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t>
  </si>
  <si>
    <t>===== CALL 1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 CALL 2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t>
  </si>
  <si>
    <t xml:space="preserve">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</si>
  <si>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 CALL 2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t>
  </si>
  <si>
    <t>3178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</si>
  <si>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t>
  </si>
  <si>
    <t>===== CALL 1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 CALL 2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t>
  </si>
  <si>
    <t xml:space="preserve">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</si>
  <si>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</si>
  <si>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
===== CALL 2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t>
  </si>
  <si>
    <t>3179</t>
  </si>
  <si>
    <t xml:space="preserve">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</si>
  <si>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t>
  </si>
  <si>
    <t>===== CALL 1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 CALL 2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t>
  </si>
  <si>
    <t xml:space="preserve">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</si>
  <si>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
===== CALL 2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t>
  </si>
  <si>
    <t>3180</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</si>
  <si>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t>
  </si>
  <si>
    <t xml:space="preserve">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t>
  </si>
  <si>
    <t>===== CALL 1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2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</si>
  <si>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t>
  </si>
  <si>
    <t xml:space="preserve">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</si>
  <si>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2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t>
  </si>
  <si>
    <t>3181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</si>
  <si>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t>
  </si>
  <si>
    <t xml:space="preserve">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t>
  </si>
  <si>
    <t>=====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</si>
  <si>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t>
  </si>
  <si>
    <t xml:space="preserve">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</si>
  <si>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t>
  </si>
  <si>
    <t>3182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</si>
  <si>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t>
  </si>
  <si>
    <t xml:space="preserve">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t>
  </si>
  <si>
    <t>===== CALL 1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 CALL 2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</si>
  <si>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t>
  </si>
  <si>
    <t xml:space="preserve">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</si>
  <si>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 CALL 2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t>
  </si>
  <si>
    <t>3183</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</si>
  <si>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t>
  </si>
  <si>
    <t>===== CALL 1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 CALL 2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t>
  </si>
  <si>
    <t xml:space="preserve">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</si>
  <si>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</si>
  <si>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 CALL 2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t>
  </si>
  <si>
    <t>3184</t>
  </si>
  <si>
    <t xml:space="preserve">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</si>
  <si>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t>
  </si>
  <si>
    <t xml:space="preserve">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
</t>
  </si>
  <si>
    <t>===== CALL 1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 CALL 2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 CALL 3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4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</si>
  <si>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
</t>
  </si>
  <si>
    <t xml:space="preserve">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</si>
  <si>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</si>
  <si>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 CALL 2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 CALL 3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4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t>
  </si>
  <si>
    <t xml:space="preserve">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t>
  </si>
  <si>
    <t>3185</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</si>
  <si>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t>
  </si>
  <si>
    <t xml:space="preserve">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
</t>
  </si>
  <si>
    <t>===== CALL 1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 CALL 2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 CALL 3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 CALL 4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</si>
  <si>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
</t>
  </si>
  <si>
    <t xml:space="preserve">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</si>
  <si>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</si>
  <si>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 CALL 2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 CALL 3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 CALL 4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t>
  </si>
  <si>
    <t>3186</t>
  </si>
  <si>
    <t xml:space="preserve">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</si>
  <si>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
</t>
  </si>
  <si>
    <t>===== CALL 1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 CALL 2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 CALL 3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4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t>
  </si>
  <si>
    <t xml:space="preserve">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</si>
  <si>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
</t>
  </si>
  <si>
    <t xml:space="preserve">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</si>
  <si>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 CALL 2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 CALL 3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4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</si>
  <si>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t>
  </si>
  <si>
    <t>3187</t>
  </si>
  <si>
    <t xml:space="preserve">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</si>
  <si>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t>
  </si>
  <si>
    <t>===== CALL 1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 CALL 2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 CALL 3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 CALL 4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t>
  </si>
  <si>
    <t xml:space="preserve">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</si>
  <si>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t>
  </si>
  <si>
    <t xml:space="preserve">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</si>
  <si>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 CALL 2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
===== CALL 3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 CALL 4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</si>
  <si>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t>
  </si>
  <si>
    <t>3188</t>
  </si>
  <si>
    <t xml:space="preserve">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</si>
  <si>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t>
  </si>
  <si>
    <t xml:space="preserve">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t>
  </si>
  <si>
    <t>===== CALL 1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2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 CALL 3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 CALL 4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</si>
  <si>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t>
  </si>
  <si>
    <t xml:space="preserve">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</si>
  <si>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</si>
  <si>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2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 CALL 3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 CALL 4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t>
  </si>
  <si>
    <t>3189</t>
  </si>
  <si>
    <t xml:space="preserve">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</si>
  <si>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t>
  </si>
  <si>
    <t>===== CALL 1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 CALL 2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 CALL 3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4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t>
  </si>
  <si>
    <t xml:space="preserve">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</si>
  <si>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t>
  </si>
  <si>
    <t xml:space="preserve">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</si>
  <si>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 CALL 2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 CALL 3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4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</si>
  <si>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
</t>
  </si>
  <si>
    <t>3190</t>
  </si>
  <si>
    <t xml:space="preserve">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</si>
  <si>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t>
  </si>
  <si>
    <t>===== CALL 1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 CALL 2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3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 CALL 4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t>
  </si>
  <si>
    <t xml:space="preserve">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</si>
  <si>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t>
  </si>
  <si>
    <t xml:space="preserve">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</si>
  <si>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 CALL 2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3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 CALL 4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t>
  </si>
  <si>
    <t>3191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</si>
  <si>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t>
  </si>
  <si>
    <t xml:space="preserve">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t>
  </si>
  <si>
    <t>===== CALL 1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 CALL 2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 CALL 3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 CALL 4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</si>
  <si>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t>
  </si>
  <si>
    <t xml:space="preserve">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</si>
  <si>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 CALL 2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 CALL 3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
===== CALL 4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</si>
  <si>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t>
  </si>
  <si>
    <t>3192</t>
  </si>
  <si>
    <t xml:space="preserve">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</si>
  <si>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t>
  </si>
  <si>
    <t xml:space="preserve">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t>
  </si>
  <si>
    <t>===== CALL 1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 CALL 2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 CALL 3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 CALL 4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</si>
  <si>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t>
  </si>
  <si>
    <t xml:space="preserve">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</si>
  <si>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t>
  </si>
  <si>
    <t xml:space="preserve">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</si>
  <si>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 CALL 2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 CALL 3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 CALL 4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</si>
  <si>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t>
  </si>
  <si>
    <t>3193</t>
  </si>
  <si>
    <t xml:space="preserve">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</si>
  <si>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t>
  </si>
  <si>
    <t xml:space="preserve">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t>
  </si>
  <si>
    <t>===== CALL 1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 CALL 2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 CALL 3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 CALL 4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</si>
  <si>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t>
  </si>
  <si>
    <t xml:space="preserve">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</si>
  <si>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
===== CALL 2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 CALL 3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
===== CALL 4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t>
  </si>
  <si>
    <t>3194</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</si>
  <si>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t>
  </si>
  <si>
    <t xml:space="preserve">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
</t>
  </si>
  <si>
    <t>===== CALL 1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 CALL 2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 CALL 3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</si>
  <si>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
</t>
  </si>
  <si>
    <t xml:space="preserve">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</si>
  <si>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 CALL 2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 CALL 3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t>
  </si>
  <si>
    <t>3195</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</si>
  <si>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t>
  </si>
  <si>
    <t xml:space="preserve">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t>
  </si>
  <si>
    <t>===== CALL 1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 CALL 2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3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</si>
  <si>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t>
  </si>
  <si>
    <t xml:space="preserve">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</si>
  <si>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 CALL 2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3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t>
  </si>
  <si>
    <t>3196</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</si>
  <si>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
</t>
  </si>
  <si>
    <t xml:space="preserve">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t>
  </si>
  <si>
    <t>===== CALL 1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 CALL 2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 CALL 3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</si>
  <si>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t>
  </si>
  <si>
    <t xml:space="preserve">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</si>
  <si>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 CALL 2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 CALL 3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</si>
  <si>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t>
  </si>
  <si>
    <t>3197</t>
  </si>
  <si>
    <t xml:space="preserve">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t>
  </si>
  <si>
    <t>===== CALL 1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 CALL 2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 CALL 3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</si>
  <si>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t>
  </si>
  <si>
    <t xml:space="preserve">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</si>
  <si>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 CALL 2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 CALL 3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t>
  </si>
  <si>
    <t>3198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</si>
  <si>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
</t>
  </si>
  <si>
    <t xml:space="preserve">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t>
  </si>
  <si>
    <t>===== CALL 1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 CALL 2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 CALL 3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</si>
  <si>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t>
  </si>
  <si>
    <t xml:space="preserve">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</si>
  <si>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</si>
  <si>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 CALL 2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 CALL 3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t>
  </si>
  <si>
    <t>3199</t>
  </si>
  <si>
    <t xml:space="preserve">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t>
  </si>
  <si>
    <t>===== CALL 1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2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 CALL 3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</si>
  <si>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t>
  </si>
  <si>
    <t xml:space="preserve">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</si>
  <si>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2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 CALL 3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</si>
  <si>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t>
  </si>
  <si>
    <t>3200</t>
  </si>
  <si>
    <t xml:space="preserve">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</si>
  <si>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
</t>
  </si>
  <si>
    <t>===== CALL 1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 CALL 3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t>
  </si>
  <si>
    <t xml:space="preserve">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</si>
  <si>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</si>
  <si>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 CALL 3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t>
  </si>
  <si>
    <t>3201</t>
  </si>
  <si>
    <t xml:space="preserve">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</si>
  <si>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t>
  </si>
  <si>
    <t>===== CALL 1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 CALL 2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 CALL 3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t>
  </si>
  <si>
    <t xml:space="preserve">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</si>
  <si>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</si>
  <si>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 CALL 2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 CALL 3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t>
  </si>
  <si>
    <t>3202</t>
  </si>
  <si>
    <t xml:space="preserve">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</si>
  <si>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t>
  </si>
  <si>
    <t>===== CALL 1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 CALL 2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3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t>
  </si>
  <si>
    <t xml:space="preserve">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</si>
  <si>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</si>
  <si>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 CALL 2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3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t>
  </si>
  <si>
    <t>3203</t>
  </si>
  <si>
    <t xml:space="preserve">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</si>
  <si>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t>
  </si>
  <si>
    <t>===== CALL 1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 CALL 2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 CALL 3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t>
  </si>
  <si>
    <t xml:space="preserve">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</si>
  <si>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 CALL 2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
===== CALL 3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</si>
  <si>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t>
  </si>
  <si>
    <t>3204</t>
  </si>
  <si>
    <t xml:space="preserve">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t>
  </si>
  <si>
    <t>===== CALL 1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2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 CALL 3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</si>
  <si>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t>
  </si>
  <si>
    <t xml:space="preserve">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</si>
  <si>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2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 CALL 3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</si>
  <si>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t>
  </si>
  <si>
    <t>3205</t>
  </si>
  <si>
    <t xml:space="preserve">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</si>
  <si>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t>
  </si>
  <si>
    <t>===== CALL 1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 CALL 2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 CALL 3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t>
  </si>
  <si>
    <t xml:space="preserve">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</si>
  <si>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</si>
  <si>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 CALL 2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 CALL 3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t>
  </si>
  <si>
    <t>3206</t>
  </si>
  <si>
    <t xml:space="preserve">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t>
  </si>
  <si>
    <t>===== CALL 1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 CALL 2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</si>
  <si>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</si>
  <si>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 CALL 2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t>
  </si>
  <si>
    <t xml:space="preserve">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t>
  </si>
  <si>
    <t>3207</t>
  </si>
  <si>
    <t>===== CALL 1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 CALL 2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</si>
  <si>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t>
  </si>
  <si>
    <t xml:space="preserve">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</si>
  <si>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 CALL 2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t>
  </si>
  <si>
    <t>3208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</si>
  <si>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
</t>
  </si>
  <si>
    <t>===== CALL 1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 CALL 2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t>
  </si>
  <si>
    <t xml:space="preserve">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</si>
  <si>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 CALL 2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</si>
  <si>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t>
  </si>
  <si>
    <t>3209</t>
  </si>
  <si>
    <t xml:space="preserve">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</si>
  <si>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
</t>
  </si>
  <si>
    <t>===== CALL 1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 CALL 2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t>
  </si>
  <si>
    <t xml:space="preserve">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</si>
  <si>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</si>
  <si>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 CALL 2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t>
  </si>
  <si>
    <t>3210</t>
  </si>
  <si>
    <t xml:space="preserve">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t>
  </si>
  <si>
    <t>===== CALL 1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 CALL 2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</si>
  <si>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t>
  </si>
  <si>
    <t xml:space="preserve">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</si>
  <si>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 CALL 2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t>
  </si>
  <si>
    <t>3211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</si>
  <si>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t>
  </si>
  <si>
    <t>===== CALL 1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2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t>
  </si>
  <si>
    <t xml:space="preserve">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</si>
  <si>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2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</si>
  <si>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t>
  </si>
  <si>
    <t>3212</t>
  </si>
  <si>
    <t xml:space="preserve">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t>
  </si>
  <si>
    <t>===== CALL 1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 CALL 2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</si>
  <si>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</si>
  <si>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 CALL 2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t>
  </si>
  <si>
    <t xml:space="preserve">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t>
  </si>
  <si>
    <t>3213</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</si>
  <si>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t>
  </si>
  <si>
    <t>===== CALL 1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 CALL 2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t>
  </si>
  <si>
    <t xml:space="preserve">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</si>
  <si>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</si>
  <si>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 CALL 2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t>
  </si>
  <si>
    <t>3214</t>
  </si>
  <si>
    <t xml:space="preserve">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t>
  </si>
  <si>
    <t>===== CALL 1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 CALL 2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</si>
  <si>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t>
  </si>
  <si>
    <t xml:space="preserve">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</si>
  <si>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 CALL 2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t>
  </si>
  <si>
    <t>3215</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</si>
  <si>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t>
  </si>
  <si>
    <t xml:space="preserve">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t>
  </si>
  <si>
    <t>===== CALL 1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 CALL 2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</si>
  <si>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</si>
  <si>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 CALL 2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t>
  </si>
  <si>
    <t xml:space="preserve">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t>
  </si>
  <si>
    <t>3216</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</si>
  <si>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t>
  </si>
  <si>
    <t>===== CALL 1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 CALL 2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t>
  </si>
  <si>
    <t xml:space="preserve">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</si>
  <si>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 CALL 2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t>
  </si>
  <si>
    <t>3217</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</si>
  <si>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t>
  </si>
  <si>
    <t xml:space="preserve">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t>
  </si>
  <si>
    <t>===== CALL 1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 CALL 2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</si>
  <si>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t>
  </si>
  <si>
    <t xml:space="preserve">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</si>
  <si>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 CALL 2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t>
  </si>
  <si>
    <t>3218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</si>
  <si>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
</t>
  </si>
  <si>
    <t xml:space="preserve">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</si>
  <si>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t>
  </si>
  <si>
    <t>=====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 CALL 3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t>
  </si>
  <si>
    <t xml:space="preserve">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</si>
  <si>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t>
  </si>
  <si>
    <t xml:space="preserve">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</si>
  <si>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 CALL 3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t>
  </si>
  <si>
    <t>3219</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</si>
  <si>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t>
  </si>
  <si>
    <t xml:space="preserve">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t>
  </si>
  <si>
    <t>===== CALL 1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 CALL 2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 CALL 3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 CALL 4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</si>
  <si>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t>
  </si>
  <si>
    <t xml:space="preserve">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</si>
  <si>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 CALL 2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 CALL 3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 CALL 4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</si>
  <si>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t>
  </si>
  <si>
    <t>3220</t>
  </si>
  <si>
    <t xml:space="preserve">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t>
  </si>
  <si>
    <t>===== CALL 1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 CALL 2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 CALL 3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 CALL 4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</si>
  <si>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t>
  </si>
  <si>
    <t xml:space="preserve">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</si>
  <si>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</si>
  <si>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 CALL 2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 CALL 3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 CALL 4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t>
  </si>
  <si>
    <t>3221</t>
  </si>
  <si>
    <t xml:space="preserve">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</si>
  <si>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t>
  </si>
  <si>
    <t>===== CALL 1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 CALL 2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 CALL 3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 CALL 4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t>
  </si>
  <si>
    <t xml:space="preserve">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</si>
  <si>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t>
  </si>
  <si>
    <t xml:space="preserve">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</si>
  <si>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 CALL 2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 CALL 3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 CALL 4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t>
  </si>
  <si>
    <t>3222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</si>
  <si>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t>
  </si>
  <si>
    <t xml:space="preserve">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t>
  </si>
  <si>
    <t>===== CALL 1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 CALL 2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 CALL 3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4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</si>
  <si>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t>
  </si>
  <si>
    <t xml:space="preserve">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</si>
  <si>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</si>
  <si>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 CALL 2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 CALL 3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4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t>
  </si>
  <si>
    <t>3223</t>
  </si>
  <si>
    <t xml:space="preserve">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</si>
  <si>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t>
  </si>
  <si>
    <t xml:space="preserve">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t>
  </si>
  <si>
    <t>===== CALL 1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 CALL 2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 CALL 3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 CALL 4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</si>
  <si>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t>
  </si>
  <si>
    <t xml:space="preserve">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</si>
  <si>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 CALL 2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 CALL 3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 CALL 4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t>
  </si>
  <si>
    <t>3224</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</si>
  <si>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t>
  </si>
  <si>
    <t xml:space="preserve">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t>
  </si>
  <si>
    <t>===== CALL 1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 CALL 2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 CALL 3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 CALL 4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</si>
  <si>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t>
  </si>
  <si>
    <t xml:space="preserve">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</si>
  <si>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 CALL 2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 CALL 3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 CALL 4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</si>
  <si>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t>
  </si>
  <si>
    <t>3225</t>
  </si>
  <si>
    <t xml:space="preserve">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</si>
  <si>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t>
  </si>
  <si>
    <t>===== CALL 1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 CALL 2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 CALL 3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 CALL 4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t>
  </si>
  <si>
    <t xml:space="preserve">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</si>
  <si>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</si>
  <si>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 CALL 2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 CALL 3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 CALL 4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t>
  </si>
  <si>
    <t xml:space="preserve">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t>
  </si>
  <si>
    <t>3226</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</si>
  <si>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t>
  </si>
  <si>
    <t xml:space="preserve">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t>
  </si>
  <si>
    <t>===== CALL 1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2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 CALL 3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 CALL 4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</si>
  <si>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t>
  </si>
  <si>
    <t xml:space="preserve">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</si>
  <si>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</si>
  <si>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2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 CALL 3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 CALL 4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t>
  </si>
  <si>
    <t>3227</t>
  </si>
  <si>
    <t xml:space="preserve">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</si>
  <si>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t>
  </si>
  <si>
    <t xml:space="preserve">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t>
  </si>
  <si>
    <t>===== CALL 1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 CALL 2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 CALL 3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 CALL 4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</si>
  <si>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t>
  </si>
  <si>
    <t xml:space="preserve">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</si>
  <si>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 CALL 2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 CALL 3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 CALL 4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</si>
  <si>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t>
  </si>
  <si>
    <t>3228</t>
  </si>
  <si>
    <t xml:space="preserve">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t>
  </si>
  <si>
    <t>===== CALL 1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2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 CALL 3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</si>
  <si>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t>
  </si>
  <si>
    <t xml:space="preserve">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</si>
  <si>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2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 CALL 3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</si>
  <si>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t>
  </si>
  <si>
    <t>3229</t>
  </si>
  <si>
    <t xml:space="preserve">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t>
  </si>
  <si>
    <t>===== CALL 1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 CALL 2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 CALL 3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</si>
  <si>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t>
  </si>
  <si>
    <t xml:space="preserve">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</si>
  <si>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</si>
  <si>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 CALL 2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 CALL 3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t>
  </si>
  <si>
    <t>3230</t>
  </si>
  <si>
    <t xml:space="preserve">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t>
  </si>
  <si>
    <t>===== CALL 1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 CALL 2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 CALL 3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</si>
  <si>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t>
  </si>
  <si>
    <t xml:space="preserve">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</si>
  <si>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 CALL 2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 CALL 3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t>
  </si>
  <si>
    <t>3231</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</si>
  <si>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t>
  </si>
  <si>
    <t xml:space="preserve">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t>
  </si>
  <si>
    <t>===== CALL 1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2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 CALL 3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</si>
  <si>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t>
  </si>
  <si>
    <t xml:space="preserve">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</si>
  <si>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2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 CALL 3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t>
  </si>
  <si>
    <t>3232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</si>
  <si>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t>
  </si>
  <si>
    <t xml:space="preserve">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t>
  </si>
  <si>
    <t>===== CALL 1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 CALL 2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 CALL 3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</si>
  <si>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t>
  </si>
  <si>
    <t xml:space="preserve">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</si>
  <si>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 CALL 2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 CALL 3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</si>
  <si>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t>
  </si>
  <si>
    <t>3233</t>
  </si>
  <si>
    <t xml:space="preserve">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</si>
  <si>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t>
  </si>
  <si>
    <t>===== CALL 1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 CALL 2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 CALL 3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t>
  </si>
  <si>
    <t xml:space="preserve">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</si>
  <si>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</si>
  <si>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 CALL 2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 CALL 3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t>
  </si>
  <si>
    <t>3234</t>
  </si>
  <si>
    <t xml:space="preserve">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</si>
  <si>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t>
  </si>
  <si>
    <t>===== CALL 1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 CALL 2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 CALL 3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t>
  </si>
  <si>
    <t xml:space="preserve">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</si>
  <si>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</si>
  <si>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 CALL 2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 CALL 3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t>
  </si>
  <si>
    <t>3235</t>
  </si>
  <si>
    <t xml:space="preserve">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</si>
  <si>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t>
  </si>
  <si>
    <t>===== CALL 1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 CALL 2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t>
  </si>
  <si>
    <t xml:space="preserve">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</si>
  <si>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</si>
  <si>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 CALL 2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t>
  </si>
  <si>
    <t>3236</t>
  </si>
  <si>
    <t xml:space="preserve">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</si>
  <si>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t>
  </si>
  <si>
    <t>===== CALL 1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 CALL 2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 CALL 3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t>
  </si>
  <si>
    <t xml:space="preserve">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</si>
  <si>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</si>
  <si>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 CALL 2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 CALL 3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t>
  </si>
  <si>
    <t xml:space="preserve">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
</t>
  </si>
  <si>
    <t>3237</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</si>
  <si>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
</t>
  </si>
  <si>
    <t xml:space="preserve">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t>
  </si>
  <si>
    <t>===== CALL 1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 CALL 2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 CALL 3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</si>
  <si>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t>
  </si>
  <si>
    <t xml:space="preserve">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</si>
  <si>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 CALL 2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 CALL 3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t>
  </si>
  <si>
    <t>3238</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</si>
  <si>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t>
  </si>
  <si>
    <t xml:space="preserve">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t>
  </si>
  <si>
    <t>===== CALL 1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 CALL 2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 CALL 3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</si>
  <si>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</si>
  <si>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 CALL 2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 CALL 3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t>
  </si>
  <si>
    <t xml:space="preserve">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t>
  </si>
  <si>
    <t>3239</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</si>
  <si>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t>
  </si>
  <si>
    <t xml:space="preserve">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t>
  </si>
  <si>
    <t>===== CALL 1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 CALL 2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 CALL 3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</si>
  <si>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t>
  </si>
  <si>
    <t xml:space="preserve">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</si>
  <si>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 CALL 2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 CALL 3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t>
  </si>
  <si>
    <t>3240</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</si>
  <si>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t>
  </si>
  <si>
    <t>===== CALL 1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 CALL 2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t>
  </si>
  <si>
    <t xml:space="preserve">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</si>
  <si>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</si>
  <si>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 CALL 2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t>
  </si>
  <si>
    <t>3241</t>
  </si>
  <si>
    <t xml:space="preserve">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t>
  </si>
  <si>
    <t>===== CALL 1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 CALL 2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</si>
  <si>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t>
  </si>
  <si>
    <t xml:space="preserve">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</si>
  <si>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 CALL 2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t>
  </si>
  <si>
    <t>3242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</si>
  <si>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t>
  </si>
  <si>
    <t>===== CALL 1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 CALL 2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t>
  </si>
  <si>
    <t xml:space="preserve">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</si>
  <si>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 CALL 2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t>
  </si>
  <si>
    <t>3243</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</si>
  <si>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t>
  </si>
  <si>
    <t>===== CALL 1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 CALL 2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t>
  </si>
  <si>
    <t xml:space="preserve">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</si>
  <si>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 CALL 2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</si>
  <si>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t>
  </si>
  <si>
    <t>3244</t>
  </si>
  <si>
    <t xml:space="preserve">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t>
  </si>
  <si>
    <t>===== CALL 1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 CALL 2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</si>
  <si>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</si>
  <si>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 CALL 2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t>
  </si>
  <si>
    <t xml:space="preserve">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t>
  </si>
  <si>
    <t>3245</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</si>
  <si>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t>
  </si>
  <si>
    <t>===== CALL 1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 CALL 2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t>
  </si>
  <si>
    <t xml:space="preserve">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</si>
  <si>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</si>
  <si>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 CALL 2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t>
  </si>
  <si>
    <t>3246</t>
  </si>
  <si>
    <t xml:space="preserve">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t>
  </si>
  <si>
    <t>===== CALL 1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2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</si>
  <si>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t>
  </si>
  <si>
    <t xml:space="preserve">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</si>
  <si>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2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t>
  </si>
  <si>
    <t>3247</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</si>
  <si>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t>
  </si>
  <si>
    <t>===== CALL 1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 CALL 2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t>
  </si>
  <si>
    <t xml:space="preserve">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</si>
  <si>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 CALL 2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</si>
  <si>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t>
  </si>
  <si>
    <t>3248</t>
  </si>
  <si>
    <t xml:space="preserve">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t>
  </si>
  <si>
    <t>===== CALL 1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 CALL 2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</si>
  <si>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t>
  </si>
  <si>
    <t xml:space="preserve">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</si>
  <si>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 CALL 2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</si>
  <si>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t>
  </si>
  <si>
    <t>3249</t>
  </si>
  <si>
    <t xml:space="preserve">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t>
  </si>
  <si>
    <t>===== CALL 1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 CALL 2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</si>
  <si>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t>
  </si>
  <si>
    <t xml:space="preserve">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</si>
  <si>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 CALL 2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t>
  </si>
  <si>
    <t>3250</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</si>
  <si>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
</t>
  </si>
  <si>
    <t>===== CALL 1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2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t>
  </si>
  <si>
    <t xml:space="preserve">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</si>
  <si>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</si>
  <si>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2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t>
  </si>
  <si>
    <t>3251</t>
  </si>
  <si>
    <t xml:space="preserve">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t>
  </si>
  <si>
    <t>===== CALL 1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 CALL 2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</si>
  <si>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t>
  </si>
  <si>
    <t xml:space="preserve">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</si>
  <si>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
===== CALL 2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t>
  </si>
  <si>
    <t>3252</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</si>
  <si>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t>
  </si>
  <si>
    <t xml:space="preserve">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t>
  </si>
  <si>
    <t>===== CALL 1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 CALL 2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 CALL 3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 CALL 4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</si>
  <si>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t>
  </si>
  <si>
    <t xml:space="preserve">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</si>
  <si>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</si>
  <si>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 CALL 2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 CALL 3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 CALL 4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t>
  </si>
  <si>
    <t>3253</t>
  </si>
  <si>
    <t xml:space="preserve">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</si>
  <si>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t>
  </si>
  <si>
    <t>===== CALL 1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 CALL 2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 CALL 3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 CALL 4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t>
  </si>
  <si>
    <t xml:space="preserve">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</si>
  <si>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t>
  </si>
  <si>
    <t xml:space="preserve">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</si>
  <si>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 CALL 2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
===== CALL 3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 CALL 4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t>
  </si>
  <si>
    <t>3254</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</si>
  <si>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t>
  </si>
  <si>
    <t xml:space="preserve">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t>
  </si>
  <si>
    <t>===== CALL 1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 CALL 2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 CALL 3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 CALL 4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t>
  </si>
  <si>
    <t xml:space="preserve">Evaluate the human agent against the given question and transcript.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t>
  </si>
  <si>
    <t xml:space="preserve">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</si>
  <si>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t>
  </si>
  <si>
    <t xml:space="preserve">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</si>
  <si>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 CALL 2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 CALL 3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 CALL 4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t>
  </si>
  <si>
    <t>3255</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</si>
  <si>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t>
  </si>
  <si>
    <t xml:space="preserve">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</si>
  <si>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t>
  </si>
  <si>
    <t>===== CALL 1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 CALL 2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 CALL 3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 CALL 4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t>
  </si>
  <si>
    <t xml:space="preserve">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</si>
  <si>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t>
  </si>
  <si>
    <t xml:space="preserve">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</si>
  <si>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 CALL 2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 CALL 3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 CALL 4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t>
  </si>
  <si>
    <t>3256</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</si>
  <si>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t>
  </si>
  <si>
    <t xml:space="preserve">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</si>
  <si>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t>
  </si>
  <si>
    <t>===== CALL 1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 CALL 2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 CALL 3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 CALL 4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t>
  </si>
  <si>
    <t xml:space="preserve">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</si>
  <si>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</si>
  <si>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 CALL 2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 CALL 3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 CALL 4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t>
  </si>
  <si>
    <t xml:space="preserve">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t>
  </si>
  <si>
    <t>3257</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</si>
  <si>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
</t>
  </si>
  <si>
    <t xml:space="preserve">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</si>
  <si>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t>
  </si>
  <si>
    <t>===== CALL 1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2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 CALL 3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 CALL 4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t>
  </si>
  <si>
    <t xml:space="preserve">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</si>
  <si>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t>
  </si>
  <si>
    <t xml:space="preserve">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</si>
  <si>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</si>
  <si>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2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 CALL 3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 CALL 4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t>
  </si>
  <si>
    <t>3258</t>
  </si>
  <si>
    <t xml:space="preserve">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</si>
  <si>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t>
  </si>
  <si>
    <t>===== CALL 1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 CALL 2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 CALL 3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 CALL 4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t>
  </si>
  <si>
    <t xml:space="preserve">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</si>
  <si>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t>
  </si>
  <si>
    <t xml:space="preserve">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</si>
  <si>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 CALL 2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 CALL 3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 CALL 4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t>
  </si>
  <si>
    <t>3259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</si>
  <si>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t>
  </si>
  <si>
    <t xml:space="preserve">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</si>
  <si>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t>
  </si>
  <si>
    <t>===== CALL 1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 CALL 2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 CALL 3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 CALL 4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t>
  </si>
  <si>
    <t xml:space="preserve">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</si>
  <si>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</si>
  <si>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
===== CALL 2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 CALL 3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 CALL 4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t>
  </si>
  <si>
    <t xml:space="preserve">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t>
  </si>
  <si>
    <t>3260</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</si>
  <si>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t>
  </si>
  <si>
    <t xml:space="preserve">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</si>
  <si>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t>
  </si>
  <si>
    <t>===== CALL 1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 CALL 2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 CALL 4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t>
  </si>
  <si>
    <t xml:space="preserve">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</si>
  <si>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
</t>
  </si>
  <si>
    <t xml:space="preserve">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</si>
  <si>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 CALL 2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 CALL 4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</si>
  <si>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t>
  </si>
  <si>
    <t>3261</t>
  </si>
  <si>
    <t xml:space="preserve">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</si>
  <si>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t>
  </si>
  <si>
    <t>===== CALL 1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2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 CALL 3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 CALL 4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t>
  </si>
  <si>
    <t xml:space="preserve">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</si>
  <si>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
</t>
  </si>
  <si>
    <t xml:space="preserve">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</si>
  <si>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</si>
  <si>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2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 CALL 3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 CALL 4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t>
  </si>
  <si>
    <t>3262</t>
  </si>
  <si>
    <t xml:space="preserve">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</si>
  <si>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t>
  </si>
  <si>
    <t>===== CALL 1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 CALL 2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 CALL 3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t>
  </si>
  <si>
    <t xml:space="preserve">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</si>
  <si>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
</t>
  </si>
  <si>
    <t xml:space="preserve">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</si>
  <si>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 CALL 2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 CALL 3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t>
  </si>
  <si>
    <t>3263</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</si>
  <si>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t>
  </si>
  <si>
    <t xml:space="preserve">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t>
  </si>
  <si>
    <t>===== CALL 1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2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 CALL 3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</si>
  <si>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t>
  </si>
  <si>
    <t xml:space="preserve">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</si>
  <si>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2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
===== CALL 3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</si>
  <si>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
</t>
  </si>
  <si>
    <t>3264</t>
  </si>
  <si>
    <t xml:space="preserve">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</si>
  <si>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
</t>
  </si>
  <si>
    <t>===== CALL 1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 CALL 2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 CALL 3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t>
  </si>
  <si>
    <t xml:space="preserve">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</si>
  <si>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t>
  </si>
  <si>
    <t xml:space="preserve">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</si>
  <si>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 CALL 2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
===== CALL 3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t>
  </si>
  <si>
    <t>3265</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</si>
  <si>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t>
  </si>
  <si>
    <t xml:space="preserve">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t>
  </si>
  <si>
    <t>===== CALL 1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 CALL 2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 CALL 3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</si>
  <si>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t>
  </si>
  <si>
    <t xml:space="preserve">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</si>
  <si>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 CALL 2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 CALL 3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t>
  </si>
  <si>
    <t>3266</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</si>
  <si>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
</t>
  </si>
  <si>
    <t xml:space="preserve">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t>
  </si>
  <si>
    <t>===== CALL 1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2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 CALL 3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</si>
  <si>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
</t>
  </si>
  <si>
    <t xml:space="preserve">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</si>
  <si>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</si>
  <si>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2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 CALL 3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t>
  </si>
  <si>
    <t>3267</t>
  </si>
  <si>
    <t xml:space="preserve">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</si>
  <si>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
</t>
  </si>
  <si>
    <t>===== CALL 1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 CALL 2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 CALL 3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t>
  </si>
  <si>
    <t xml:space="preserve">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</si>
  <si>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</si>
  <si>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 CALL 2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 CALL 3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t>
  </si>
  <si>
    <t>3268</t>
  </si>
  <si>
    <t xml:space="preserve">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</si>
  <si>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t>
  </si>
  <si>
    <t>===== CALL 1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2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 CALL 3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t>
  </si>
  <si>
    <t xml:space="preserve">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</si>
  <si>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</si>
  <si>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2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 CALL 3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t>
  </si>
  <si>
    <t xml:space="preserve">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t>
  </si>
  <si>
    <t>3269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</si>
  <si>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t>
  </si>
  <si>
    <t xml:space="preserve">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t>
  </si>
  <si>
    <t>===== CALL 1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 CALL 2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 CALL 3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</si>
  <si>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t>
  </si>
  <si>
    <t xml:space="preserve">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</si>
  <si>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 CALL 2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 CALL 3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</si>
  <si>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t>
  </si>
  <si>
    <t>3270</t>
  </si>
  <si>
    <t xml:space="preserve">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</si>
  <si>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t>
  </si>
  <si>
    <t>===== CALL 1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 CALL 2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3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t>
  </si>
  <si>
    <t xml:space="preserve">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</si>
  <si>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</si>
  <si>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 CALL 2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3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t>
  </si>
  <si>
    <t xml:space="preserve">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t>
  </si>
  <si>
    <t>3271</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</si>
  <si>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t>
  </si>
  <si>
    <t xml:space="preserve">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t>
  </si>
  <si>
    <t>===== CALL 1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2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 CALL 3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</si>
  <si>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t>
  </si>
  <si>
    <t xml:space="preserve">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</si>
  <si>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</si>
  <si>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2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 CALL 3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t>
  </si>
  <si>
    <t>3272</t>
  </si>
  <si>
    <t xml:space="preserve">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</si>
  <si>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t>
  </si>
  <si>
    <t>===== CALL 1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 CALL 2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 CALL 3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t>
  </si>
  <si>
    <t xml:space="preserve">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</si>
  <si>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</si>
  <si>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 CALL 2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 CALL 3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t>
  </si>
  <si>
    <t>3273</t>
  </si>
  <si>
    <t xml:space="preserve">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</si>
  <si>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
</t>
  </si>
  <si>
    <t xml:space="preserve">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t>
  </si>
  <si>
    <t>===== CALL 1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 CALL 2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 CALL 3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</si>
  <si>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t>
  </si>
  <si>
    <t xml:space="preserve">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</si>
  <si>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</si>
  <si>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 CALL 2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 CALL 3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</si>
  <si>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3274</t>
  </si>
  <si>
    <t xml:space="preserve">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</si>
  <si>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
</t>
  </si>
  <si>
    <t>===== CALL 1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 CALL 2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t>
  </si>
  <si>
    <t xml:space="preserve">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</si>
  <si>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</si>
  <si>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 CALL 2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t>
  </si>
  <si>
    <t>3275</t>
  </si>
  <si>
    <t xml:space="preserve">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t>
  </si>
  <si>
    <t>===== CALL 1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 CALL 2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</si>
  <si>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</si>
  <si>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 CALL 2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t>
  </si>
  <si>
    <t xml:space="preserve">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
</t>
  </si>
  <si>
    <t>3276</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</si>
  <si>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
</t>
  </si>
  <si>
    <t>===== CALL 1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 CALL 2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t>
  </si>
  <si>
    <t xml:space="preserve">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</si>
  <si>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</si>
  <si>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 CALL 2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t>
  </si>
  <si>
    <t>3277</t>
  </si>
  <si>
    <t xml:space="preserve">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</si>
  <si>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
</t>
  </si>
  <si>
    <t>=====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t>
  </si>
  <si>
    <t xml:space="preserve">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</si>
  <si>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</si>
  <si>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t>
  </si>
  <si>
    <t>3278</t>
  </si>
  <si>
    <t xml:space="preserve">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t>
  </si>
  <si>
    <t>===== CALL 1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 CALL 2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</si>
  <si>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</si>
  <si>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 CALL 2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t>
  </si>
  <si>
    <t xml:space="preserve">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t>
  </si>
  <si>
    <t>3279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</si>
  <si>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t>
  </si>
  <si>
    <t>===== CALL 1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 CALL 2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t>
  </si>
  <si>
    <t xml:space="preserve">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</si>
  <si>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 CALL 2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t>
  </si>
  <si>
    <t>3280</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</si>
  <si>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t>
  </si>
  <si>
    <t xml:space="preserve">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t>
  </si>
  <si>
    <t>===== CALL 1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 CALL 2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</si>
  <si>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t>
  </si>
  <si>
    <t xml:space="preserve">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</si>
  <si>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 CALL 2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t>
  </si>
  <si>
    <t>3281</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</si>
  <si>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t>
  </si>
  <si>
    <t>===== CALL 1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 CALL 2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t>
  </si>
  <si>
    <t xml:space="preserve">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</si>
  <si>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</si>
  <si>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 CALL 2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t>
  </si>
  <si>
    <t>3282</t>
  </si>
  <si>
    <t xml:space="preserve">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</si>
  <si>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
</t>
  </si>
  <si>
    <t>===== CALL 1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 CALL 2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t>
  </si>
  <si>
    <t xml:space="preserve">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</si>
  <si>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</si>
  <si>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 CALL 2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t>
  </si>
  <si>
    <t>3283</t>
  </si>
  <si>
    <t xml:space="preserve">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</si>
  <si>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
</t>
  </si>
  <si>
    <t>===== CALL 1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 CALL 2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t>
  </si>
  <si>
    <t xml:space="preserve">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</si>
  <si>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 CALL 2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</si>
  <si>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t>
  </si>
  <si>
    <t>3284</t>
  </si>
  <si>
    <t xml:space="preserve">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t>
  </si>
  <si>
    <t>===== CALL 1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 CALL 2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</si>
  <si>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</si>
  <si>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 CALL 2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t>
  </si>
  <si>
    <t xml:space="preserve">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t>
  </si>
  <si>
    <t>3285</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</si>
  <si>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t>
  </si>
  <si>
    <t>===== CALL 1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t>
  </si>
  <si>
    <t xml:space="preserve">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</si>
  <si>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</si>
  <si>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t>
  </si>
  <si>
    <t>3286</t>
  </si>
  <si>
    <t xml:space="preserve">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</si>
  <si>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t>
  </si>
  <si>
    <t xml:space="preserve">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t>
  </si>
  <si>
    <t>===== CALL 1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 CALL 2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 CALL 3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 CALL 4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</si>
  <si>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t>
  </si>
  <si>
    <t xml:space="preserve">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</si>
  <si>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</si>
  <si>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 CALL 2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 CALL 3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 CALL 4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t>
  </si>
  <si>
    <t>3287</t>
  </si>
  <si>
    <t xml:space="preserve">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</si>
  <si>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t>
  </si>
  <si>
    <t xml:space="preserve">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t>
  </si>
  <si>
    <t>===== CALL 1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 CALL 2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3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 CALL 4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</si>
  <si>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t>
  </si>
  <si>
    <t xml:space="preserve">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</si>
  <si>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</si>
  <si>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 CALL 2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3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 CALL 4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t>
  </si>
  <si>
    <t xml:space="preserve">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t>
  </si>
  <si>
    <t>3288</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</si>
  <si>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t>
  </si>
  <si>
    <t xml:space="preserve">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</si>
  <si>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
</t>
  </si>
  <si>
    <t>===== CALL 1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 CALL 2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 CALL 3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 CALL 4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t>
  </si>
  <si>
    <t xml:space="preserve">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</si>
  <si>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</si>
  <si>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 CALL 2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 CALL 3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 CALL 4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t>
  </si>
  <si>
    <t xml:space="preserve">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
</t>
  </si>
  <si>
    <t>3289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</si>
  <si>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
</t>
  </si>
  <si>
    <t xml:space="preserve">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t>
  </si>
  <si>
    <t>===== CALL 1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 CALL 2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 CALL 3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 CALL 4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</si>
  <si>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
</t>
  </si>
  <si>
    <t xml:space="preserve">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</si>
  <si>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t>
  </si>
  <si>
    <t xml:space="preserve">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</si>
  <si>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 CALL 2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 CALL 3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 CALL 4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t>
  </si>
  <si>
    <t>3290</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</si>
  <si>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
</t>
  </si>
  <si>
    <t xml:space="preserve">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</si>
  <si>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t>
  </si>
  <si>
    <t>===== CALL 1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 CALL 2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 CALL 3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 CALL 4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t>
  </si>
  <si>
    <t xml:space="preserve">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</si>
  <si>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t>
  </si>
  <si>
    <t xml:space="preserve">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</si>
  <si>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 CALL 2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 CALL 3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 CALL 4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t>
  </si>
  <si>
    <t>3291</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</si>
  <si>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t>
  </si>
  <si>
    <t xml:space="preserve">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</si>
  <si>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t>
  </si>
  <si>
    <t>===== CALL 1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 CALL 2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 CALL 3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 CALL 4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t>
  </si>
  <si>
    <t xml:space="preserve">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</si>
  <si>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</si>
  <si>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 CALL 2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 CALL 3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 CALL 4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t>
  </si>
  <si>
    <t xml:space="preserve">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t>
  </si>
  <si>
    <t>3292</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</si>
  <si>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t>
  </si>
  <si>
    <t xml:space="preserve">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t>
  </si>
  <si>
    <t>===== CALL 1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 CALL 2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 CALL 3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4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</si>
  <si>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t>
  </si>
  <si>
    <t xml:space="preserve">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</si>
  <si>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</si>
  <si>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 CALL 2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 CALL 3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4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t>
  </si>
  <si>
    <t xml:space="preserve">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
</t>
  </si>
  <si>
    <t>3293</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</si>
  <si>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
</t>
  </si>
  <si>
    <t xml:space="preserve">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t>
  </si>
  <si>
    <t>===== CALL 1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 CALL 2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 CALL 3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 CALL 4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</si>
  <si>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
</t>
  </si>
  <si>
    <t xml:space="preserve">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</si>
  <si>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</si>
  <si>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 CALL 2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 CALL 3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 CALL 4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t>
  </si>
  <si>
    <t>3294</t>
  </si>
  <si>
    <t xml:space="preserve">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</si>
  <si>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t>
  </si>
  <si>
    <t xml:space="preserve">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t>
  </si>
  <si>
    <t>===== CALL 1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 CALL 2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 CALL 3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 CALL 4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</si>
  <si>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t>
  </si>
  <si>
    <t xml:space="preserve">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</si>
  <si>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</si>
  <si>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 CALL 2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 CALL 3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 CALL 4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t>
  </si>
  <si>
    <t>3295</t>
  </si>
  <si>
    <t xml:space="preserve">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</si>
  <si>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t>
  </si>
  <si>
    <t>===== CALL 1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 CALL 2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 CALL 3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 CALL 4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t>
  </si>
  <si>
    <t xml:space="preserve">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</si>
  <si>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</si>
  <si>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 CALL 2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 CALL 3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 CALL 4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t>
  </si>
  <si>
    <t xml:space="preserve">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t>
  </si>
  <si>
    <t>3296</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</si>
  <si>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t>
  </si>
  <si>
    <t xml:space="preserve">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t>
  </si>
  <si>
    <t>===== CALL 1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 CALL 2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 CALL 3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</si>
  <si>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t>
  </si>
  <si>
    <t xml:space="preserve">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</si>
  <si>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</si>
  <si>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 CALL 2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 CALL 3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t>
  </si>
  <si>
    <t>3297</t>
  </si>
  <si>
    <t xml:space="preserve">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</si>
  <si>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
</t>
  </si>
  <si>
    <t>===== CALL 1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 CALL 2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 CALL 3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t>
  </si>
  <si>
    <t xml:space="preserve">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</si>
  <si>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</si>
  <si>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 CALL 2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 CALL 3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t>
  </si>
  <si>
    <t>3298</t>
  </si>
  <si>
    <t xml:space="preserve">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</si>
  <si>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t>
  </si>
  <si>
    <t xml:space="preserve">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t>
  </si>
  <si>
    <t>===== CALL 1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2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 CALL 3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</si>
  <si>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
</t>
  </si>
  <si>
    <t xml:space="preserve">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</si>
  <si>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2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 CALL 3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t>
  </si>
  <si>
    <t>3299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</si>
  <si>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t>
  </si>
  <si>
    <t xml:space="preserve">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</si>
  <si>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t>
  </si>
  <si>
    <t>===== CALL 1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 CALL 2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 CALL 3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t>
  </si>
  <si>
    <t xml:space="preserve">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</si>
  <si>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</si>
  <si>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 CALL 2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 CALL 3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t>
  </si>
  <si>
    <t>3300</t>
  </si>
  <si>
    <t xml:space="preserve">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</si>
  <si>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t>
  </si>
  <si>
    <t>===== CALL 1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 CALL 2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3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t>
  </si>
  <si>
    <t xml:space="preserve">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</si>
  <si>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</si>
  <si>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 CALL 2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3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t>
  </si>
  <si>
    <t>3301</t>
  </si>
  <si>
    <t xml:space="preserve">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</si>
  <si>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t>
  </si>
  <si>
    <t xml:space="preserve">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t>
  </si>
  <si>
    <t>===== CALL 1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 CALL 2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 CALL 3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</si>
  <si>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t>
  </si>
  <si>
    <t xml:space="preserve">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</si>
  <si>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 CALL 2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
===== CALL 3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</si>
  <si>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t>
  </si>
  <si>
    <t>3302</t>
  </si>
  <si>
    <t xml:space="preserve">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</si>
  <si>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t>
  </si>
  <si>
    <t>===== CALL 1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 CALL 2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 CALL 3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t>
  </si>
  <si>
    <t xml:space="preserve">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</si>
  <si>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</si>
  <si>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 CALL 2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 CALL 3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t>
  </si>
  <si>
    <t>3303</t>
  </si>
  <si>
    <t xml:space="preserve">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</si>
  <si>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t>
  </si>
  <si>
    <t>===== CALL 1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 CALL 2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 CALL 3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t>
  </si>
  <si>
    <t xml:space="preserve">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</si>
  <si>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t>
  </si>
  <si>
    <t xml:space="preserve">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</si>
  <si>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 CALL 2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 CALL 3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</si>
  <si>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t>
  </si>
  <si>
    <t>3304</t>
  </si>
  <si>
    <t xml:space="preserve">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</si>
  <si>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t>
  </si>
  <si>
    <t>===== CALL 1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 CALL 2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 CALL 3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t>
  </si>
  <si>
    <t xml:space="preserve">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</si>
  <si>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</si>
  <si>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 CALL 2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 CALL 3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t>
  </si>
  <si>
    <t>3305</t>
  </si>
  <si>
    <t xml:space="preserve">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</si>
  <si>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t>
  </si>
  <si>
    <t>===== CALL 1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 CALL 2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 CALL 3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t>
  </si>
  <si>
    <t xml:space="preserve">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</si>
  <si>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</si>
  <si>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
===== CALL 2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
===== CALL 3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t>
  </si>
  <si>
    <t>3306</t>
  </si>
  <si>
    <t xml:space="preserve">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</si>
  <si>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
</t>
  </si>
  <si>
    <t xml:space="preserve">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t>
  </si>
  <si>
    <t>===== CALL 1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2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 CALL 3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</si>
  <si>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t>
  </si>
  <si>
    <t xml:space="preserve">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</si>
  <si>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2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 CALL 3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</si>
  <si>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
</t>
  </si>
  <si>
    <t>3307</t>
  </si>
  <si>
    <t xml:space="preserve">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</si>
  <si>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
</t>
  </si>
  <si>
    <t>===== CALL 1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 CALL 2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 CALL 3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t>
  </si>
  <si>
    <t xml:space="preserve">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</si>
  <si>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</si>
  <si>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 CALL 2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 CALL 3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t>
  </si>
  <si>
    <t xml:space="preserve">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t>
  </si>
  <si>
    <t>3308</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</si>
  <si>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t>
  </si>
  <si>
    <t xml:space="preserve">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t>
  </si>
  <si>
    <t>===== CALL 1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2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</si>
  <si>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</si>
  <si>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2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t>
  </si>
  <si>
    <t xml:space="preserve">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t>
  </si>
  <si>
    <t>3309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</si>
  <si>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t>
  </si>
  <si>
    <t>===== CALL 1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 CALL 2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t>
  </si>
  <si>
    <t xml:space="preserve">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</si>
  <si>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</si>
  <si>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 CALL 2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t>
  </si>
  <si>
    <t>3310</t>
  </si>
  <si>
    <t xml:space="preserve">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</si>
  <si>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t>
  </si>
  <si>
    <t>===== CALL 1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 CALL 2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t>
  </si>
  <si>
    <t xml:space="preserve">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</si>
  <si>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 CALL 2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t>
  </si>
  <si>
    <t>3311</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</si>
  <si>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
</t>
  </si>
  <si>
    <t xml:space="preserve">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t>
  </si>
  <si>
    <t>=====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</si>
  <si>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t>
  </si>
  <si>
    <t xml:space="preserve">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</si>
  <si>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t>
  </si>
  <si>
    <t>3312</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</si>
  <si>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t>
  </si>
  <si>
    <t xml:space="preserve">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t>
  </si>
  <si>
    <t>===== CALL 1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 CALL 2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</si>
  <si>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</si>
  <si>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 CALL 2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t>
  </si>
  <si>
    <t>3313</t>
  </si>
  <si>
    <t xml:space="preserve">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</si>
  <si>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
</t>
  </si>
  <si>
    <t>===== CALL 1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 CALL 2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t>
  </si>
  <si>
    <t xml:space="preserve">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</si>
  <si>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 CALL 2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</si>
  <si>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
</t>
  </si>
  <si>
    <t>3314</t>
  </si>
  <si>
    <t xml:space="preserve">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t>
  </si>
  <si>
    <t>===== CALL 1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 CALL 2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</si>
  <si>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</si>
  <si>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 CALL 2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t>
  </si>
  <si>
    <t xml:space="preserve">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t>
  </si>
  <si>
    <t>3315</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</si>
  <si>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t>
  </si>
  <si>
    <t>===== CALL 1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2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t>
  </si>
  <si>
    <t xml:space="preserve">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</si>
  <si>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</si>
  <si>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2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t>
  </si>
  <si>
    <t xml:space="preserve">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t>
  </si>
  <si>
    <t>3316</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</si>
  <si>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
</t>
  </si>
  <si>
    <t>===== CALL 1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 CALL 2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t>
  </si>
  <si>
    <t xml:space="preserve">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</si>
  <si>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</si>
  <si>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
===== CALL 2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t>
  </si>
  <si>
    <t>3317</t>
  </si>
  <si>
    <t xml:space="preserve">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t>
  </si>
  <si>
    <t>===== CALL 1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 CALL 2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</si>
  <si>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</si>
  <si>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 CALL 2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t>
  </si>
  <si>
    <t>3318</t>
  </si>
  <si>
    <t xml:space="preserve">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t>
  </si>
  <si>
    <t>===== CALL 1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 CALL 2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</si>
  <si>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t>
  </si>
  <si>
    <t xml:space="preserve">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</si>
  <si>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 CALL 2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t>
  </si>
  <si>
    <t>3319</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</si>
  <si>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
</t>
  </si>
  <si>
    <t xml:space="preserve">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t>
  </si>
  <si>
    <t>===== CALL 1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 CALL 2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</si>
  <si>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</si>
  <si>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 CALL 2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t>
  </si>
  <si>
    <t>3320</t>
  </si>
  <si>
    <t xml:space="preserve">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</si>
  <si>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t>
  </si>
  <si>
    <t>===== CALL 1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2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 CALL 3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 CALL 4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t>
  </si>
  <si>
    <t xml:space="preserve">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</si>
  <si>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t>
  </si>
  <si>
    <t xml:space="preserve">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</si>
  <si>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</si>
  <si>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2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 CALL 3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 CALL 4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t>
  </si>
  <si>
    <t>3321</t>
  </si>
  <si>
    <t xml:space="preserve">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</si>
  <si>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t>
  </si>
  <si>
    <t xml:space="preserve">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t>
  </si>
  <si>
    <t>===== CALL 1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 CALL 2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 CALL 3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 CALL 4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</si>
  <si>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t>
  </si>
  <si>
    <t xml:space="preserve">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</si>
  <si>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</si>
  <si>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 CALL 2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 CALL 3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 CALL 4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t>
  </si>
  <si>
    <t>3322</t>
  </si>
  <si>
    <t xml:space="preserve">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</si>
  <si>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t>
  </si>
  <si>
    <t xml:space="preserve">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t>
  </si>
  <si>
    <t>===== CALL 1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2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 CALL 3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 CALL 4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</si>
  <si>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t>
  </si>
  <si>
    <t xml:space="preserve">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</si>
  <si>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</si>
  <si>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2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 CALL 3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 CALL 4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t>
  </si>
  <si>
    <t>3323</t>
  </si>
  <si>
    <t xml:space="preserve">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t>
  </si>
  <si>
    <t xml:space="preserve">Evaluate the human agent against the given question and transcript.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
</t>
  </si>
  <si>
    <t xml:space="preserve">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t>
  </si>
  <si>
    <t>===== CALL 1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 CALL 2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3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 CALL 4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</si>
  <si>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t>
  </si>
  <si>
    <t xml:space="preserve">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</si>
  <si>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t>
  </si>
  <si>
    <t xml:space="preserve">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</si>
  <si>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 CALL 2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3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 CALL 4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t>
  </si>
  <si>
    <t>3324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</si>
  <si>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
</t>
  </si>
  <si>
    <t xml:space="preserve">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</si>
  <si>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t>
  </si>
  <si>
    <t>===== CALL 1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 CALL 2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3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 CALL 4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t>
  </si>
  <si>
    <t xml:space="preserve">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</si>
  <si>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
</t>
  </si>
  <si>
    <t xml:space="preserve">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</si>
  <si>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</si>
  <si>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 CALL 2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3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 CALL 4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t>
  </si>
  <si>
    <t>3325</t>
  </si>
  <si>
    <t xml:space="preserve">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</si>
  <si>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t>
  </si>
  <si>
    <t xml:space="preserve">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t>
  </si>
  <si>
    <t>===== CALL 1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 CALL 2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 CALL 3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 CALL 4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</si>
  <si>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t>
  </si>
  <si>
    <t xml:space="preserve">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</si>
  <si>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</si>
  <si>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 CALL 2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 CALL 3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
===== CALL 4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t>
  </si>
  <si>
    <t xml:space="preserve">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</si>
  <si>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3326</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</si>
  <si>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t>
  </si>
  <si>
    <t xml:space="preserve">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t>
  </si>
  <si>
    <t>===== CALL 1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 CALL 2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 CALL 3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 CALL 4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</si>
  <si>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t>
  </si>
  <si>
    <t xml:space="preserve">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</si>
  <si>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t>
  </si>
  <si>
    <t xml:space="preserve">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</si>
  <si>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 CALL 2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 CALL 3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 CALL 4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t>
  </si>
  <si>
    <t>3327</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</si>
  <si>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t>
  </si>
  <si>
    <t xml:space="preserve">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</si>
  <si>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t>
  </si>
  <si>
    <t>===== CALL 1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 CALL 2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 CALL 3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 CALL 4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t>
  </si>
  <si>
    <t xml:space="preserve">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</si>
  <si>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</si>
  <si>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 CALL 2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 CALL 3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
===== CALL 4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t>
  </si>
  <si>
    <t xml:space="preserve">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t>
  </si>
  <si>
    <t>3328</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</si>
  <si>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t>
  </si>
  <si>
    <t xml:space="preserve">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</si>
  <si>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
</t>
  </si>
  <si>
    <t>===== CALL 1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 CALL 2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 CALL 3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 CALL 4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t>
  </si>
  <si>
    <t xml:space="preserve">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</si>
  <si>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t>
  </si>
  <si>
    <t xml:space="preserve">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</si>
  <si>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 CALL 2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 CALL 3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 CALL 4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t>
  </si>
  <si>
    <t>3329</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</si>
  <si>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t>
  </si>
  <si>
    <t xml:space="preserve">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</si>
  <si>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t>
  </si>
  <si>
    <t>===== CALL 1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 CALL 2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 CALL 3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 CALL 4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t>
  </si>
  <si>
    <t xml:space="preserve">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</si>
  <si>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t>
  </si>
  <si>
    <t xml:space="preserve">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</si>
  <si>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 CALL 2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 CALL 3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 CALL 4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t>
  </si>
  <si>
    <t>3330</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</si>
  <si>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
</t>
  </si>
  <si>
    <t xml:space="preserve">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</si>
  <si>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t>
  </si>
  <si>
    <t>===== CALL 1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 CALL 2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 CALL 3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t>
  </si>
  <si>
    <t xml:space="preserve">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</si>
  <si>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</si>
  <si>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 CALL 2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 CALL 3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t>
  </si>
  <si>
    <t>3331</t>
  </si>
  <si>
    <t xml:space="preserve">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</si>
  <si>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t>
  </si>
  <si>
    <t>===== CALL 1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 CALL 2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 CALL 3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t>
  </si>
  <si>
    <t xml:space="preserve">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</si>
  <si>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</si>
  <si>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 CALL 2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 CALL 3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t>
  </si>
  <si>
    <t xml:space="preserve">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t>
  </si>
  <si>
    <t>3332</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</si>
  <si>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
</t>
  </si>
  <si>
    <t xml:space="preserve">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t>
  </si>
  <si>
    <t>===== CALL 1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 CALL 2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 CALL 3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</si>
  <si>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t>
  </si>
  <si>
    <t xml:space="preserve">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</si>
  <si>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 CALL 2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 CALL 3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t>
  </si>
  <si>
    <t>3333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</si>
  <si>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
</t>
  </si>
  <si>
    <t xml:space="preserve">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t>
  </si>
  <si>
    <t>=====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 CALL 3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</si>
  <si>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t>
  </si>
  <si>
    <t xml:space="preserve">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</si>
  <si>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 CALL 3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t>
  </si>
  <si>
    <t>3334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</si>
  <si>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t>
  </si>
  <si>
    <t xml:space="preserve">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t>
  </si>
  <si>
    <t>===== CALL 1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 CALL 2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3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</si>
  <si>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</si>
  <si>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 CALL 2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3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t>
  </si>
  <si>
    <t xml:space="preserve">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
</t>
  </si>
  <si>
    <t>3335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</si>
  <si>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
</t>
  </si>
  <si>
    <t>===== CALL 1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 CALL 2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 CALL 3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t>
  </si>
  <si>
    <t xml:space="preserve">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</si>
  <si>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
</t>
  </si>
  <si>
    <t xml:space="preserve">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</si>
  <si>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 CALL 2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 CALL 3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</si>
  <si>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
</t>
  </si>
  <si>
    <t>3336</t>
  </si>
  <si>
    <t xml:space="preserve">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</si>
  <si>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t>
  </si>
  <si>
    <t>===== CALL 1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 CALL 2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 CALL 3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t>
  </si>
  <si>
    <t xml:space="preserve">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</si>
  <si>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t>
  </si>
  <si>
    <t xml:space="preserve">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</si>
  <si>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 CALL 2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 CALL 3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t>
  </si>
  <si>
    <t>3337</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</si>
  <si>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t>
  </si>
  <si>
    <t xml:space="preserve">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</si>
  <si>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t>
  </si>
  <si>
    <t>===== CALL 1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 CALL 2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3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t>
  </si>
  <si>
    <t xml:space="preserve">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</si>
  <si>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</si>
  <si>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 CALL 2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3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t>
  </si>
  <si>
    <t>3338</t>
  </si>
  <si>
    <t xml:space="preserve">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</si>
  <si>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
</t>
  </si>
  <si>
    <t xml:space="preserve">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t>
  </si>
  <si>
    <t>===== CALL 1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3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</si>
  <si>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t>
  </si>
  <si>
    <t xml:space="preserve">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</si>
  <si>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3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t>
  </si>
  <si>
    <t>3339</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</si>
  <si>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t>
  </si>
  <si>
    <t xml:space="preserve">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</si>
  <si>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t>
  </si>
  <si>
    <t>===== CALL 1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 CALL 2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 CALL 3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t>
  </si>
  <si>
    <t xml:space="preserve">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</si>
  <si>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</si>
  <si>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 CALL 2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 CALL 3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t>
  </si>
  <si>
    <t>3340</t>
  </si>
  <si>
    <t xml:space="preserve">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</si>
  <si>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t>
  </si>
  <si>
    <t>===== CALL 1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 CALL 2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 CALL 3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t>
  </si>
  <si>
    <t xml:space="preserve">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</si>
  <si>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t>
  </si>
  <si>
    <t xml:space="preserve">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</si>
  <si>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 CALL 2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 CALL 3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t>
  </si>
  <si>
    <t>3341</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</si>
  <si>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
</t>
  </si>
  <si>
    <t>===== CALL 1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 CALL 2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 CALL 3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t>
  </si>
  <si>
    <t xml:space="preserve">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</si>
  <si>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</si>
  <si>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 CALL 2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
===== CALL 3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t>
  </si>
  <si>
    <t xml:space="preserve">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t>
  </si>
  <si>
    <t>3342</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</si>
  <si>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
</t>
  </si>
  <si>
    <t>===== CALL 1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 CALL 2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t>
  </si>
  <si>
    <t xml:space="preserve">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</si>
  <si>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</si>
  <si>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 CALL 2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t>
  </si>
  <si>
    <t xml:space="preserve">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t>
  </si>
  <si>
    <t>3343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</si>
  <si>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t>
  </si>
  <si>
    <t>===== CALL 1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 CALL 2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</si>
  <si>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 xml:space="preserve">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</si>
  <si>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</si>
  <si>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 CALL 2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</si>
  <si>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 xml:space="preserve">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t>
  </si>
  <si>
    <t>3344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</si>
  <si>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t>
  </si>
  <si>
    <t>===== CALL 1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 CALL 2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t>
  </si>
  <si>
    <t xml:space="preserve">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</si>
  <si>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</si>
  <si>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 CALL 2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t>
  </si>
  <si>
    <t xml:space="preserve">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t>
  </si>
  <si>
    <t>3345</t>
  </si>
  <si>
    <t>===== CALL 1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 CALL 2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</si>
  <si>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t>
  </si>
  <si>
    <t xml:space="preserve">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</si>
  <si>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 CALL 2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t>
  </si>
  <si>
    <t>3346</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</si>
  <si>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
</t>
  </si>
  <si>
    <t>===== CALL 1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 CALL 2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t>
  </si>
  <si>
    <t xml:space="preserve">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</si>
  <si>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 CALL 2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</si>
  <si>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t>
  </si>
  <si>
    <t>3347</t>
  </si>
  <si>
    <t xml:space="preserve">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
</t>
  </si>
  <si>
    <t>===== CALL 1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 CALL 2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</si>
  <si>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</si>
  <si>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 CALL 2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t>
  </si>
  <si>
    <t>3348</t>
  </si>
  <si>
    <t xml:space="preserve">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</si>
  <si>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t>
  </si>
  <si>
    <t>===== CALL 1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 CALL 2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t>
  </si>
  <si>
    <t xml:space="preserve">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</si>
  <si>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 CALL 2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t>
  </si>
  <si>
    <t>3349</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</si>
  <si>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t>
  </si>
  <si>
    <t xml:space="preserve">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t>
  </si>
  <si>
    <t>===== CALL 1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 CALL 2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</si>
  <si>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</si>
  <si>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 CALL 2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t>
  </si>
  <si>
    <t xml:space="preserve">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t>
  </si>
  <si>
    <t>3350</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</si>
  <si>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t>
  </si>
  <si>
    <t>===== CALL 1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 CALL 2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t>
  </si>
  <si>
    <t xml:space="preserve">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</si>
  <si>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 CALL 2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</si>
  <si>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
</t>
  </si>
  <si>
    <t>3351</t>
  </si>
  <si>
    <t xml:space="preserve">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t>
  </si>
  <si>
    <t>===== CALL 1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 CALL 2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</si>
  <si>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t>
  </si>
  <si>
    <t xml:space="preserve">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</si>
  <si>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 CALL 2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t>
  </si>
  <si>
    <t>3352</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</si>
  <si>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t>
  </si>
  <si>
    <t>===== CALL 1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 CALL 2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t>
  </si>
  <si>
    <t xml:space="preserve">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</si>
  <si>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</si>
  <si>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 CALL 2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t>
  </si>
  <si>
    <t>3353</t>
  </si>
  <si>
    <t xml:space="preserve">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</si>
  <si>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t>
  </si>
  <si>
    <t>===== CALL 1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 CALL 2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t>
  </si>
  <si>
    <t xml:space="preserve">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</si>
  <si>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
===== CALL 2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</si>
  <si>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t>
  </si>
  <si>
    <t>3354</t>
  </si>
  <si>
    <t xml:space="preserve">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</si>
  <si>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
</t>
  </si>
  <si>
    <t xml:space="preserve">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t>
  </si>
  <si>
    <t>===== CALL 1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2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 CALL 3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 CALL 4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</si>
  <si>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t>
  </si>
  <si>
    <t xml:space="preserve">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</si>
  <si>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</si>
  <si>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2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
===== CALL 3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 CALL 4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t>
  </si>
  <si>
    <t xml:space="preserve">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t>
  </si>
  <si>
    <t>3355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</si>
  <si>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t>
  </si>
  <si>
    <t xml:space="preserve">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t>
  </si>
  <si>
    <t>===== CALL 1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 CALL 2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 CALL 3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 CALL 4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</si>
  <si>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t>
  </si>
  <si>
    <t xml:space="preserve">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</si>
  <si>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</si>
  <si>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
===== CALL 2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 CALL 3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 CALL 4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t>
  </si>
  <si>
    <t>3356</t>
  </si>
  <si>
    <t xml:space="preserve">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</si>
  <si>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t>
  </si>
  <si>
    <t xml:space="preserve">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
</t>
  </si>
  <si>
    <t>===== CALL 1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 CALL 2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 CALL 3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 CALL 4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</si>
  <si>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
</t>
  </si>
  <si>
    <t xml:space="preserve">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</si>
  <si>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</si>
  <si>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 CALL 2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 CALL 3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
===== CALL 4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t>
  </si>
  <si>
    <t xml:space="preserve">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t>
  </si>
  <si>
    <t>3357</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</si>
  <si>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t>
  </si>
  <si>
    <t xml:space="preserve">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</si>
  <si>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t>
  </si>
  <si>
    <t>===== CALL 1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 CALL 2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 CALL 4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t>
  </si>
  <si>
    <t xml:space="preserve">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</si>
  <si>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t>
  </si>
  <si>
    <t xml:space="preserve">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</si>
  <si>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</si>
  <si>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
===== CALL 2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 CALL 4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t>
  </si>
  <si>
    <t xml:space="preserve">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t>
  </si>
  <si>
    <t>3358</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</si>
  <si>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t>
  </si>
  <si>
    <t xml:space="preserve">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</si>
  <si>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t>
  </si>
  <si>
    <t>===== CALL 1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 CALL 4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t>
  </si>
  <si>
    <t xml:space="preserve">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</si>
  <si>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t>
  </si>
  <si>
    <t xml:space="preserve">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</si>
  <si>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
===== CALL 4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</si>
  <si>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t>
  </si>
  <si>
    <t>3359</t>
  </si>
  <si>
    <t xml:space="preserve">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</si>
  <si>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t>
  </si>
  <si>
    <t xml:space="preserve">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t>
  </si>
  <si>
    <t>===== CALL 1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 CALL 2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 CALL 3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 CALL 4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</si>
  <si>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
</t>
  </si>
  <si>
    <t xml:space="preserve">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</si>
  <si>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</si>
  <si>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 CALL 2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 CALL 3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 CALL 4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t>
  </si>
  <si>
    <t>3360</t>
  </si>
  <si>
    <t xml:space="preserve">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</si>
  <si>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
</t>
  </si>
  <si>
    <t>===== CALL 1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 CALL 2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 CALL 3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 CALL 4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t>
  </si>
  <si>
    <t xml:space="preserve">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</si>
  <si>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t>
  </si>
  <si>
    <t xml:space="preserve">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</si>
  <si>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 CALL 2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
===== CALL 3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 CALL 4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</si>
  <si>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t>
  </si>
  <si>
    <t>3361</t>
  </si>
  <si>
    <t xml:space="preserve">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</si>
  <si>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t>
  </si>
  <si>
    <t>===== CALL 1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 CALL 2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 CALL 3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 CALL 4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t>
  </si>
  <si>
    <t xml:space="preserve">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</si>
  <si>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
</t>
  </si>
  <si>
    <t xml:space="preserve">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</si>
  <si>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</si>
  <si>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 CALL 2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 CALL 3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 CALL 4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t>
  </si>
  <si>
    <t>3362</t>
  </si>
  <si>
    <t xml:space="preserve">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</si>
  <si>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t>
  </si>
  <si>
    <t>===== CALL 1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2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3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t>
  </si>
  <si>
    <t xml:space="preserve">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</si>
  <si>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</si>
  <si>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2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3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t>
  </si>
  <si>
    <t xml:space="preserve">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t>
  </si>
  <si>
    <t>3363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</si>
  <si>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
</t>
  </si>
  <si>
    <t xml:space="preserve">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t>
  </si>
  <si>
    <t>===== CALL 1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 CALL 2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</si>
  <si>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t>
  </si>
  <si>
    <t xml:space="preserve">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</si>
  <si>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
===== CALL 2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</si>
  <si>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
</t>
  </si>
  <si>
    <t>3364</t>
  </si>
  <si>
    <t xml:space="preserve">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</si>
  <si>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t>
  </si>
  <si>
    <t>===== CALL 1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 CALL 2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3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t>
  </si>
  <si>
    <t xml:space="preserve">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</si>
  <si>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t>
  </si>
  <si>
    <t xml:space="preserve">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</si>
  <si>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
===== CALL 2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3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t>
  </si>
  <si>
    <t>3365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</si>
  <si>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t>
  </si>
  <si>
    <t xml:space="preserve">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t>
  </si>
  <si>
    <t>===== CALL 1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 CALL 2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 CALL 3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</si>
  <si>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
</t>
  </si>
  <si>
    <t xml:space="preserve">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</si>
  <si>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 CALL 2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 CALL 3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</si>
  <si>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
</t>
  </si>
  <si>
    <t>3366</t>
  </si>
  <si>
    <t xml:space="preserve">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</si>
  <si>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t>
  </si>
  <si>
    <t>===== CALL 1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 CALL 2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 CALL 3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t>
  </si>
  <si>
    <t xml:space="preserve">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</si>
  <si>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</si>
  <si>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
===== CALL 2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 CALL 3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t>
  </si>
  <si>
    <t>3367</t>
  </si>
  <si>
    <t xml:space="preserve">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</si>
  <si>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t>
  </si>
  <si>
    <t>===== CALL 1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 CALL 2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 CALL 3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t>
  </si>
  <si>
    <t xml:space="preserve">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</si>
  <si>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t>
  </si>
  <si>
    <t xml:space="preserve">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</si>
  <si>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
===== CALL 2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 CALL 3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t>
  </si>
  <si>
    <t>3368</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</si>
  <si>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t>
  </si>
  <si>
    <t xml:space="preserve">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t>
  </si>
  <si>
    <t>===== CALL 1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 CALL 2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 CALL 3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</si>
  <si>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t>
  </si>
  <si>
    <t xml:space="preserve">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</si>
  <si>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</si>
  <si>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 CALL 2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 CALL 3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t>
  </si>
  <si>
    <t>3369</t>
  </si>
  <si>
    <t xml:space="preserve">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</si>
  <si>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t>
  </si>
  <si>
    <t>===== CALL 1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 CALL 2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 CALL 3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t>
  </si>
  <si>
    <t xml:space="preserve">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</si>
  <si>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</si>
  <si>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 CALL 2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 CALL 3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t>
  </si>
  <si>
    <t>3370</t>
  </si>
  <si>
    <t xml:space="preserve">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</si>
  <si>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t>
  </si>
  <si>
    <t>===== CALL 1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 CALL 2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 CALL 3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t>
  </si>
  <si>
    <t xml:space="preserve">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</si>
  <si>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</si>
  <si>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
===== CALL 2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 CALL 3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t>
  </si>
  <si>
    <t>3371</t>
  </si>
  <si>
    <t xml:space="preserve">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</si>
  <si>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t>
  </si>
  <si>
    <t>===== CALL 1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 CALL 2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 CALL 3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t>
  </si>
  <si>
    <t xml:space="preserve">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</si>
  <si>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</si>
  <si>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 CALL 2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 CALL 3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t>
  </si>
  <si>
    <t xml:space="preserve">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t>
  </si>
  <si>
    <t>3372</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</si>
  <si>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
</t>
  </si>
  <si>
    <t>===== CALL 1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 CALL 2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t>
  </si>
  <si>
    <t xml:space="preserve">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</si>
  <si>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</si>
  <si>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
===== CALL 2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t>
  </si>
  <si>
    <t xml:space="preserve">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t>
  </si>
  <si>
    <t>3373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</si>
  <si>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
</t>
  </si>
  <si>
    <t>===== CALL 1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 CALL 2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t>
  </si>
  <si>
    <t xml:space="preserve">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</si>
  <si>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</si>
  <si>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
===== CALL 2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t>
  </si>
  <si>
    <t xml:space="preserve">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t>
  </si>
  <si>
    <t>3374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</si>
  <si>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t>
  </si>
  <si>
    <t>===== CALL 1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 CALL 2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t>
  </si>
  <si>
    <t xml:space="preserve">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</si>
  <si>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</si>
  <si>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 CALL 2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t>
  </si>
  <si>
    <t xml:space="preserve">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
</t>
  </si>
  <si>
    <t>3375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</si>
  <si>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
</t>
  </si>
  <si>
    <t xml:space="preserve">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t>
  </si>
  <si>
    <t>===== CALL 1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 CALL 2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</si>
  <si>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t>
  </si>
  <si>
    <t xml:space="preserve">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</si>
  <si>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 CALL 2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t>
  </si>
  <si>
    <t>3376</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</si>
  <si>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t>
  </si>
  <si>
    <t xml:space="preserve">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t>
  </si>
  <si>
    <t>===== CALL 1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 CALL 2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</si>
  <si>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</si>
  <si>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
===== CALL 2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</si>
  <si>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 xml:space="preserve">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t>
  </si>
  <si>
    <t>3377</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</si>
  <si>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
</t>
  </si>
  <si>
    <t>===== CALL 1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 CALL 2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t>
  </si>
  <si>
    <t xml:space="preserve">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</si>
  <si>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</si>
  <si>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 CALL 2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t>
  </si>
  <si>
    <t>3378</t>
  </si>
  <si>
    <t xml:space="preserve">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</si>
  <si>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t>
  </si>
  <si>
    <t>===== CALL 1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 CALL 2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t>
  </si>
  <si>
    <t xml:space="preserve">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</si>
  <si>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 CALL 2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</si>
  <si>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
</t>
  </si>
  <si>
    <t>3379</t>
  </si>
  <si>
    <t xml:space="preserve">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t>
  </si>
  <si>
    <t>===== CALL 1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 CALL 2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</si>
  <si>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t>
  </si>
  <si>
    <t xml:space="preserve">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</si>
  <si>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 CALL 2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t>
  </si>
  <si>
    <t>3380</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</si>
  <si>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t>
  </si>
  <si>
    <t xml:space="preserve">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
</t>
  </si>
  <si>
    <t>===== CALL 1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 CALL 2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</si>
  <si>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
</t>
  </si>
  <si>
    <t xml:space="preserve">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</si>
  <si>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 CALL 2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t>
  </si>
  <si>
    <t>3381</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</si>
  <si>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
</t>
  </si>
  <si>
    <t xml:space="preserve">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t>
  </si>
  <si>
    <t>===== CALL 1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 CALL 2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 CALL 3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4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</si>
  <si>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t>
  </si>
  <si>
    <t xml:space="preserve">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</si>
  <si>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</si>
  <si>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
===== CALL 2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 CALL 3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4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t>
  </si>
  <si>
    <t xml:space="preserve">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t>
  </si>
  <si>
    <t>3382</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</si>
  <si>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t>
  </si>
  <si>
    <t xml:space="preserve">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t>
  </si>
  <si>
    <t>===== CALL 1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 CALL 2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3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4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</si>
  <si>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
</t>
  </si>
  <si>
    <t xml:space="preserve">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</si>
  <si>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
</t>
  </si>
  <si>
    <t xml:space="preserve">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</si>
  <si>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
===== CALL 2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3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4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t>
  </si>
  <si>
    <t>3383</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</si>
  <si>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t>
  </si>
  <si>
    <t xml:space="preserve">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</si>
  <si>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t>
  </si>
  <si>
    <t>===== CALL 1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 CALL 2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 CALL 3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 CALL 4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t>
  </si>
  <si>
    <t xml:space="preserve">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</si>
  <si>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t>
  </si>
  <si>
    <t xml:space="preserve">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</si>
  <si>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 CALL 2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 CALL 3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
===== CALL 4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t>
  </si>
  <si>
    <t>3384</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</si>
  <si>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t>
  </si>
  <si>
    <t xml:space="preserve">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</si>
  <si>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
</t>
  </si>
  <si>
    <t>===== CALL 1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 CALL 2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t>
  </si>
  <si>
    <t xml:space="preserve">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</si>
  <si>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</si>
  <si>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
===== CALL 2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t>
  </si>
  <si>
    <t xml:space="preserve">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t>
  </si>
  <si>
    <t>3385</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</si>
  <si>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
</t>
  </si>
  <si>
    <t xml:space="preserve">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t>
  </si>
  <si>
    <t>===== CALL 1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 CALL 2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 CALL 3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 CALL 4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</si>
  <si>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t>
  </si>
  <si>
    <t xml:space="preserve">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</si>
  <si>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</si>
  <si>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
===== CALL 2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 CALL 3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 CALL 4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t>
  </si>
  <si>
    <t>3386</t>
  </si>
  <si>
    <t xml:space="preserve">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</si>
  <si>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t>
  </si>
  <si>
    <t>===== CALL 1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 CALL 2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 CALL 3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 CALL 4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t>
  </si>
  <si>
    <t xml:space="preserve">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</si>
  <si>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t>
  </si>
  <si>
    <t xml:space="preserve">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</si>
  <si>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</si>
  <si>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 CALL 2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 CALL 3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 CALL 4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t>
  </si>
  <si>
    <t>3387</t>
  </si>
  <si>
    <t xml:space="preserve">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</si>
  <si>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
</t>
  </si>
  <si>
    <t>===== CALL 1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 CALL 2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 CALL 3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 CALL 4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t>
  </si>
  <si>
    <t xml:space="preserve">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</si>
  <si>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t>
  </si>
  <si>
    <t xml:space="preserve">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</si>
  <si>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</si>
  <si>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 CALL 2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 CALL 3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 CALL 4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t>
  </si>
  <si>
    <t>3388</t>
  </si>
  <si>
    <t xml:space="preserve">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</si>
  <si>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t>
  </si>
  <si>
    <t xml:space="preserve">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</si>
  <si>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t>
  </si>
  <si>
    <t>===== CALL 1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2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 CALL 3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 CALL 4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t>
  </si>
  <si>
    <t xml:space="preserve">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</si>
  <si>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
</t>
  </si>
  <si>
    <t xml:space="preserve">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t>
  </si>
  <si>
    <t xml:space="preserve">Evaluate the human agent against the given question and transcript.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</si>
  <si>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2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 CALL 3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
===== CALL 4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t>
  </si>
  <si>
    <t>3389</t>
  </si>
  <si>
    <t xml:space="preserve">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</si>
  <si>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t>
  </si>
  <si>
    <t>===== CALL 1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 CALL 2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 CALL 3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t>
  </si>
  <si>
    <t xml:space="preserve">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</si>
  <si>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
</t>
  </si>
  <si>
    <t xml:space="preserve">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</si>
  <si>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 CALL 2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
===== CALL 3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t>
  </si>
  <si>
    <t>3390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</si>
  <si>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t>
  </si>
  <si>
    <t>===== CALL 1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 CALL 2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 CALL 3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t>
  </si>
  <si>
    <t xml:space="preserve">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</si>
  <si>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t>
  </si>
  <si>
    <t xml:space="preserve">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</si>
  <si>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 CALL 2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 CALL 3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t>
  </si>
  <si>
    <t>3391</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</si>
  <si>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t>
  </si>
  <si>
    <t xml:space="preserve">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t>
  </si>
  <si>
    <t>===== CALL 1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2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 CALL 3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</si>
  <si>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t>
  </si>
  <si>
    <t xml:space="preserve">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</si>
  <si>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</si>
  <si>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2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 CALL 3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t>
  </si>
  <si>
    <t>3392</t>
  </si>
  <si>
    <t xml:space="preserve">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</si>
  <si>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t>
  </si>
  <si>
    <t>===== CALL 1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 CALL 2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 CALL 3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t>
  </si>
  <si>
    <t xml:space="preserve">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</si>
  <si>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</si>
  <si>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 CALL 2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 CALL 3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t>
  </si>
  <si>
    <t>3393</t>
  </si>
  <si>
    <t xml:space="preserve">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</si>
  <si>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t>
  </si>
  <si>
    <t>===== CALL 1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 CALL 2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3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t>
  </si>
  <si>
    <t xml:space="preserve">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</si>
  <si>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</si>
  <si>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
===== CALL 2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3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t>
  </si>
  <si>
    <t>3394</t>
  </si>
  <si>
    <t xml:space="preserve">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</si>
  <si>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t>
  </si>
  <si>
    <t>===== CALL 1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 CALL 2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 CALL 3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t>
  </si>
  <si>
    <t xml:space="preserve">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</si>
  <si>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</si>
  <si>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 CALL 2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 CALL 3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t>
  </si>
  <si>
    <t xml:space="preserve">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t>
  </si>
  <si>
    <t>3395</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</si>
  <si>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
</t>
  </si>
  <si>
    <t xml:space="preserve">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t>
  </si>
  <si>
    <t>===== CALL 1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 CALL 2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 CALL 3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</si>
  <si>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t>
  </si>
  <si>
    <t xml:space="preserve">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</si>
  <si>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 CALL 2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 CALL 3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</si>
  <si>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t>
  </si>
  <si>
    <t>3396</t>
  </si>
  <si>
    <t xml:space="preserve">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t>
  </si>
  <si>
    <t>===== CALL 1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 CALL 2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 CALL 3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</si>
  <si>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t>
  </si>
  <si>
    <t xml:space="preserve">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</si>
  <si>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 CALL 2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 CALL 3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</si>
  <si>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
</t>
  </si>
  <si>
    <t>3397</t>
  </si>
  <si>
    <t xml:space="preserve">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</si>
  <si>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t>
  </si>
  <si>
    <t>===== CALL 1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 CALL 2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 CALL 3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t>
  </si>
  <si>
    <t xml:space="preserve">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</si>
  <si>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</si>
  <si>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 CALL 2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
===== CALL 3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t>
  </si>
  <si>
    <t>3398</t>
  </si>
  <si>
    <t xml:space="preserve">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</si>
  <si>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t>
  </si>
  <si>
    <t>===== CALL 1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 CALL 2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 CALL 3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t>
  </si>
  <si>
    <t xml:space="preserve">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</si>
  <si>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</si>
  <si>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
===== CALL 2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 CALL 3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t>
  </si>
  <si>
    <t xml:space="preserve">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
</t>
  </si>
  <si>
    <t>3399</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</si>
  <si>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
</t>
  </si>
  <si>
    <t>===== CALL 1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2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t>
  </si>
  <si>
    <t xml:space="preserve">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</si>
  <si>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</si>
  <si>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2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t>
  </si>
  <si>
    <t xml:space="preserve">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t>
  </si>
  <si>
    <t>3400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</si>
  <si>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
</t>
  </si>
  <si>
    <t>===== CALL 1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 CALL 2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t>
  </si>
  <si>
    <t xml:space="preserve">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</si>
  <si>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</si>
  <si>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 CALL 2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t>
  </si>
  <si>
    <t>3401</t>
  </si>
  <si>
    <t xml:space="preserve">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</si>
  <si>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t>
  </si>
  <si>
    <t>===== CALL 1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 CALL 2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t>
  </si>
  <si>
    <t xml:space="preserve">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</si>
  <si>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
===== CALL 2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</si>
  <si>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t>
  </si>
  <si>
    <t>3402</t>
  </si>
  <si>
    <t xml:space="preserve">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
</t>
  </si>
  <si>
    <t>===== CALL 1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 CALL 2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</si>
  <si>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</si>
  <si>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 CALL 2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t>
  </si>
  <si>
    <t xml:space="preserve">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t>
  </si>
  <si>
    <t>3403</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</si>
  <si>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t>
  </si>
  <si>
    <t>===== CALL 1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2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</si>
  <si>
    <t xml:space="preserve">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</si>
  <si>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</si>
  <si>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2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</si>
  <si>
    <t xml:space="preserve">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t>
  </si>
  <si>
    <t>3404</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</si>
  <si>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t>
  </si>
  <si>
    <t>===== CALL 1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 CALL 2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t>
  </si>
  <si>
    <t xml:space="preserve">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</si>
  <si>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 CALL 2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</si>
  <si>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t>
  </si>
  <si>
    <t>3405</t>
  </si>
  <si>
    <t xml:space="preserve">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</si>
  <si>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
</t>
  </si>
  <si>
    <t>===== CALL 1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 CALL 2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t>
  </si>
  <si>
    <t xml:space="preserve">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</si>
  <si>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</si>
  <si>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
===== CALL 2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t>
  </si>
  <si>
    <t>3406</t>
  </si>
  <si>
    <t xml:space="preserve">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t>
  </si>
  <si>
    <t>===== CALL 1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2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</si>
  <si>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t>
  </si>
  <si>
    <t xml:space="preserve">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</si>
  <si>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2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t>
  </si>
  <si>
    <t>3407</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</si>
  <si>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t>
  </si>
  <si>
    <t xml:space="preserve">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t>
  </si>
  <si>
    <t>===== CALL 1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 CALL 2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</si>
  <si>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t>
  </si>
  <si>
    <t xml:space="preserve">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</si>
  <si>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 CALL 2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t>
  </si>
  <si>
    <t>3408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</si>
  <si>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t>
  </si>
  <si>
    <t xml:space="preserve">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t>
  </si>
  <si>
    <t>===== CALL 1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 CALL 2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 CALL 3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 CALL 4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</si>
  <si>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t>
  </si>
  <si>
    <t xml:space="preserve">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</si>
  <si>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um for calling connectnet this is benjamin brooks how can i assist you today
Customer: hi this is logan foster i'm calling about um upgrading my current plan
Agent: sure logan can i uh have your account id to pull up your information
Customer: um yeah it's acc five six four two seven two nine
Agent: great thank you so you're currently on our basic plan what kind of upgrade were you considering
Customer: i heard about the um premium plan and wanted to know what benefits it um like offers
Agent: the premium plan offers significantly higher speeds it’s around three hundred megabits uh per second
Customer: right but how does that compare with what comcast offers
Agent: comcast typically has plans that might go higher.
Customer: i see but i just need to know uh how reliable the connection is though
Agent: with fiber technology like what you have you can expect excellent reliability.
Customer: what about support options if there's a problem how fast can i get help
Agent: we offer twenty four seven support for our premium plan customers.
Customer: hmm okay i guess that’s well um reassuring
Agent: would you like me to go over the pricing details for the premium plan
Customer: yes please uh what’s the new monthly cost
Agent: it's around ninety nine dollars a month plus taxes of course
Customer: and if i switch will there be a fee or uh something
Agent: no there’s no upgrade fee you’ll just start on the new plan next billing cycle
Customer: sounds good um can you confirm my current speed
Agent: you’re currently getting about one hundred megabits um which is pretty standard for the basic plan
Customer: right and uh how long would it take to switch
Agent: it should be effective immediately after the upgrade is confirmed you’ll receive a ticket id for future reference
Customer: all right let's do it then i want to upgrade to the um premium plan
Agent: excellent choice i’ll start the process for you the ticket id for your upgrade will be tkt eight nine three two four one three
Customer: got it thank you for that
Agent: all right then before we finish do you have any other questions for me
Customer: no that’s all thanks again for your help
===== CALL 2 =====
Agent: thank you for calling healthsecure this is emily carter how can i assist you today
Customer: hi emily i'm amelia mitchell i wanted to discuss upgrading my home insurance policy
Agent: the care plus gold plan includes higher coverage limits
Customer: i’m curious about higher um uh coverage limits and maybe how that would affect my premium
Agent: we're offering a care plus gold plan that includes uh higher coverage limits
Customer: so what are the premiums like for that
Agent: premiums vary, but it would be more than your current plan
Customer: could you give me a rough estimate
Agent: the annual premium is around seven hundred dollars with a medium deductible
Customer: that sounds a bit high is there a way to like bundle it for a discount
Agent: bundling with auto insurance or a renters policy can apply our spring25 promotion
Customer: oh really how much would i save
Agent: generally customers save about um fifteen percent on their total premium when they bundle
Customer: okay that’s a bit more manageable what about the deductible like how does that work
Agent: a higher deductible lowers the premium, but you would pay more out of pocket on a claim
Customer: got it but with the policy upgrade what's the coverage limit
Agent: the coverage limit for the care plus gold plan is high which gives you better um protections for your home
Customer: that sounds good so if i decide to um upgrade what’s the next step
Agent: provide your policy number
Customer: yeah it’s pol 1234 567
Agent: do you want to finalize the upgrade or think about it
Customer: i think i want to proceed let's um go ahead
Agent: great choice just to confirm you want the care plus gold plan right
Customer: yes and i would like to bundle that with my auto insurance
Agent: that’s an excellent decision amelia it’ll really help you save
Customer: thanks emily when will my new policy take effect
Agent: your new policy will be effect in thirty days allowing plenty of time for um any adjustments
Customer: awesome looking forward to it thank you for all your help emily
===== CALL 3 =====
Agent: thank you for calling premier resorts um this is james o'connor how may i assist you today
Customer: hi um this is olivia cook i’m calling about a service complaint
Agent: can you tell me more about the issue
Customer: well i’m currently in your hotel in chicago and there’s um a lot of noise coming from the neighboring room uh it's really disturbing my stay
Agent: what room are you in
Customer: i'm in room number uh three hundred and fifteen
Agent: thank you for that information olivia um one moment
Customer: it's just like really frustrating you know i expected a quieter stay
Agent: we can move you to a deluxe room in a quieter area
Customer: an upgrade that might um work but why do i have to like switch rooms
Agent: it’s a different room
Customer: okay i guess i can try that but it’s really annoying that this happened in the first place
Agent: okay
Customer: what about my booking is this going to cost me anything extra
Agent: no this upgrade will be at no additional charge
Customer: alright i appreciate that but uh do you have any idea how this um happened
Agent: sometimes noise issues arise from events or parties in nearby rooms
Customer: okay so are you um saying it’s a common issue
Agent: it can happen
Customer: uh alright so how long will this upgrade take
Agent: it should be a quick process
Customer: okay but can someone um help me with my luggage
Agent: someone can assist you
Customer: that’s good to hear just to be clear which room will i be in
Agent: you’ll be placed in a deluxe room um four hundred and twelve it’s much quieter
Customer: and that’s confirmed
Agent: yes it’s confirmed
Customer: okay thanks but i still feel like i’ve had a pretty awful experience so far
Agent: okay
Customer: well i hope so too but what if i still like have issues
Agent: if you encounter any further problems please reach out
Customer: that might um help i just want this resolved
Agent: do you have a booking id for me
Customer: yes it’s bk four two five one seven eight nine
Agent: thank you for that
Customer: i mean it’s tough to be patient when you’re dealing with this noise
Agent: we’ll note the room change
Customer: okay i’d like that but uh this shouldn’t have happened honestly
Agent: we will look into this thoroughly your feedback on our service is crucial
Customer: alright then i guess thanks for your help james
Agent: you’re very welcome olivia i’m glad we could um find a solution
Customer: let’s hope this new room is um much quieter
Agent: i’ll ensure it is thank you for your understanding and um have a great rest of your stay at premier resorts
Customer: yeah thank you
===== CALL 4 =====
Agent: thank you for calling urbancart this is olivia parker um how can i assist you today
Customer: hi olivia um i’m hannah mitchell i want to like clarify something about your return policies especially for loyalty members
Agent: yeah sure—go ahead with your question
Customer: yes yeah that's right cause i'm just trying no wait i’m just trying to figure out if being a loyalty member um affects the return process at all
Agent: i’m not sure, i think loyalty members have about the same return options as everyone else
Customer: oh really can you um elaborate on that like how does it work
Agent: um i don’t have those details in front of me, so i can’t really elaborate
Customer: that sounds promising so if i um return something i won’t have to pay those bees
Agent: maybe, but i can’t say for certain
Customer: wait exclusions could you tell me what those are
Agent: i don’t know the specific exclusions offhand
Customer: okay i see so what's the um what’s the return window for loyalty members then
Agent: i’m not sure what the return window is for loyalty members
Customer: ninety days that's quite generous um if i decide to return an item how should i like start the process
Agent: you can look up returns on our website
Customer: sounds good i um hope there are no issues with my order
Agent: ok. what’s your order id
Customer: sure it's ord won two three four five six seven
Agent: thank you just a moment while i pull that up uh it looks like your order has um been delivered already
Customer: oh great i was like worried it wouldn’t show up on time
Agent: yeah
Customer: that’s a relief it’s nice to know i have options but um are there any specific like conditions for returns
Agent: i can’t confirm the conditions right now
Customer: got it so what if i um want a refund how does that work for um loyalty members
Agent: i’m not sure how refunds work for loyalty members
Customer: oh so no cash back just store credit
Agent: i don’t know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ok anything else
Customer: um no that’s everything thanks for the clarity
Agent: yeah so you’ll want to check the website for the full policy
Customer: right right and the uh exclusions for returns are clear now thank you
Agent: ok
Customer: i appreciate that so um next steps would just be checking the items i guess
Agent: sure
Customer: really appreciate your help olivia it uh makes a reference
Agent: i’m glad to hear that your satisfaction um means a lot to us
Customer: okay i'll keep that in mind thanks again
Agent: you’re welcome hannah enjoy the rest of your day
Customer: you too bye
Agent: bye</t>
  </si>
  <si>
    <t>3409</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</si>
  <si>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
</t>
  </si>
  <si>
    <t xml:space="preserve">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
</t>
  </si>
  <si>
    <t>===== CALL 1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 CALL 2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 CALL 3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 CALL 4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</si>
  <si>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
</t>
  </si>
  <si>
    <t xml:space="preserve">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</si>
  <si>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</si>
  <si>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um this is sarah johnson how can i assist you today
Customer: hi uh my name is gabriel hernandez i think there’s um fraud on my account
Agent: can you give me more detail
Customer: yeah um i've noticed some charges i don't recognize like um from a merchant that’s not in texas
Agent: i see let me just uh uh just pull up your account to check that one moment please
Customer: sure um take your time
Agent: okay i have your account here can you please verify your account number for me uh the one ending in zero one
Customer: yes it’s acct 2345678901 uh right
Agent: great thanks now regarding those transactions could you tell me um uh what the charges were approximately
Customer: well i think they’re in the range of um two hundred to five hundred dollars
Agent: uh huh and just um to note which card did you use for these charges
Customer: it's my visa card from firststone bank uh
Agent: okay those charges are from outside of texas
Customer: yes exactly it’s really worrying
Agent: we will place a temporary hold on your account while this is investigated
Customer: okay um what happens next
Agent: our team will review the charges and you'll get an update within three to five business days
Customer: fine but i uh i’d like to know if um this is going to affect anything else
Agent: other activity will remain unaffected by the hold
Customer: alright that’s good to know
Agent: you may monitor your account for updates
Customer: okay um is there anything else i should uh be concerned about
Agent: watch for any more unusual charges while this is being handled
Customer: got it i hope this gets resolved soon
Agent: i will do my best gabriel by the way have you um thought about how this compares with your um past experiences
Customer: yeah i thought chase offers better fraud protection features honestly
Agent: we take fraud reports seriously
Customer: yeah but i don’t feel like there's much empathy here makes it really hard to stay calm
Agent: we're focused on resolving it quickly
Customer: right but a little empathy could’ve um helped at the start
Agent: noted
Customer: thank you what was that transaction id again
Agent: it’s txn 87654321
Customer: okay thanks i appreciate your uh help
Agent: anytime gabriel you take care and um we'll be in touch soon
===== CALL 2 =====
Agent: hello thank you for calling metrojet this is ava thompson how can i assist you today
Customer: hi ava this is samuel ross i called to get some clarification on your refund policies
Agent: sure samuel… refunds, right—go ahead with your question
Customer: yes um i want to know if my refund will be cash or
Agent: uh yes we offer two options for refunds like cash refunds or um vouchers
Customer: right right i prefer uh cash refund if possible
Agent: maybe—depends, i can’t say yet
Customer: yeah can you explain how that process um works then
Agent: of course uh once you request a cash refund it usually takes about seven to ten business days to process
Customer: seven to ten days that seems uh a bit long
Agent: yeah… that’s just how it is; do you want me to compare it with what our competitor delta does
Customer: so how does delta's um process work regarding refunds
Agent: they typically have a slightly quicker processing time around five to uh eight days for cash refunds
Customer: okay that's interesting what do i need to do to officially request my cash refund uh
Agent: you just need to provide your booking reference… the pnr. do you have that
Customer: yes it's pnr four six seven eight nine one
Agent: okay, i’ll take a look
Customer: sure please go ahead
Agent: just a moment please uh okay i’m pulling up your booking now
Customer: by the way um does the refund uh affect my loyalty status i’m gold tier with metrojet
Agent: i’m not sure about loyalty status
Customer: that’s good to know will i receive any confirmation on um regarding this
Agent: you might get an email, but i can’t guarantee it
Customer: great i feel relieved thanks for your help with this
Agent: yeah, so… seven to ten business days
Customer: thanks ava i appreciate your help with this
Agent: you're welcome if you have any further questions feel free to call us back have a great day
Customer: you too goodbye
===== CALL 3 =====
Agent: thank you for calling primestreet this is sarah johnson how may i assist you today
Customer: hi sarah this is carter johnson i received a product from um my recent order and it arrived damaged
Agent: i'm sorry to hear that carter can i have your um order id to look into this for you
Customer: yes it ‘s ord for five nine eight seven three two
Agent: thank you just a moment while i uh check that for you
Agent: alright i see here that your order was an electronics item and it’s marked as delivered with visible damage
Customer: right i could see the um damage on the package i really wasn’t expecting this
Agent: i completely understand carter to resolve this we do have a policy for immediate replacements would you like me to um arrange that for you
Customer: yeah i guess but how long would that uh take
Agent: the replacement would uh typically arrive within free business days using fedex
Customer: hmm that sounds a bit long it’s already been frustrating
Agent: i can appreciate your concerns carter i’ll uh put in the request for uh immediate replacement now
Customer: okay thank you but this isn't my first issue with primestreet you know
Agent: i’m sorry to hear that are you considering switching to um a different retailer like uh amazon
Customer: i really am their delivery is faster and i’ve uh heard they handle issues better
Agent: i understand where you're coming from however if you’re a gold tier member you do have access to some exclusive loyalty perks with us
Customer: yes but will that really um help with the issues i keep having
Agent: absolutely it can get you additional support and possibly quicker resolutions but we need to um improve our processes
Customer: i see this call is uh kind of dragging on
Agent: i apologize for that uh let me summarize because i want to be as efficient as possible
Customer: yeah please do
Agent: okay so just to recap i’ve arranged for an immediate replacement uh and it should arrive in about three business days
Customer: alright will i get an email confirmation for that
Agent: yes definitely you will receive a confirmation email shortly carter
Customer: and what if i um decide to ask for a refund instead um later
Agent: you could certainly opt for store credit instead of a replacement if uh you want just reach out to us again and we’ll assist you with that
Customer: got it but um let’s see how this replacement goes first
Agent: sure thing can i um help with anything else today
Customer: no i think that covers it for now i just want to um see how this turns out
Agent: completely understandable carter we appreciate your patience and i hope the replacement changes your experience
Customer: yeah me too i really don’t want to uh switch if i can avoid it
Agent: that’s good to hear just remember you can always take advantage of our perks um being a loyal customer
Customer: right loyalty is nice i just need things to work better
Agent: i’ll note your feedback carter it’s important for uh improving our services
Customer: thank you sarah i really appreciate your help today
===== CALL 4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t>
  </si>
  <si>
    <t>3410</t>
  </si>
  <si>
    <t xml:space="preserve">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</si>
  <si>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t>
  </si>
  <si>
    <t>===== CALL 1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 CALL 2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 CALL 3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 CALL 4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t>
  </si>
  <si>
    <t xml:space="preserve">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</si>
  <si>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t>
  </si>
  <si>
    <t xml:space="preserve">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</si>
  <si>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
===== CALL 2 =====
Agent: thank you for calling homehaven this is liam lewis how can i assist you today
Customer: hi um this is uh madison thompson i’m calling about my order you know the homehaven um delivery delays
Agent: yes madison i see your order can you please um provide the order id
Customer: sure it’s ord for seven three eight nine two six
Agent: thank you just a moment while i pull up um the details alright i see that your delivery is currently delayed it was expected to arrive uh you know earlier this week
Customer: right it was supposed to be here already i can't believe this delay it’s really inconvenient
Agent: i apologize for the inconvenience madison we've actually sent out uh proactive notifications via email and sms about the delay did you get those
Customer: yes i did but it um doesn’t change the fact that it's late i could've ordered from betterliving uh right
Agent: i understand your frustration um if you know these updates helped set your expectations it um could reduce any escalated concerns
Customer: i don’t care about updates oh i just want my furniture
Agent: i completely understand let me check the current status your delivery is delayed but expected within two business days um this time
Customer: two more days that’s too long
Agent: i truly apologize for that you know to make things right we can apply a promo code for a future order as um compensation
Customer: like what
Agent: the promo code future20 can give you a discount on your next purchase which could make uh up for the uh inconvenience
Customer: that’s something but i’m still tempted to switch to betterliving
Agent: i understand loyalty is important especially since um you’re in our platinum tier
Customer: yeah i’m aware of my tier but honestly i need quicker solutions
Agent: completely understandable um let me assure you that we’re always working to improve our services your feedback really helps
Customer: sure but it’s just really frustrating
Agent: absolutely and um you know we use feedback like yours to ensure we’re improving our delivery processes
Customer: like how
Agent: for instance improving our tracking systems and ensuring proactive notifications are sent out could help reduce escalations in the future
Customer: i guess that makes sense
Agent: thank you for your understanding madison so just to recap your order is delayed but expected in two business days and um i can apply the promo code for you
Customer: mhm that's uh fine
Agent: i’ll apply future20 for your next order is there anything else i can assist you with
Customer: no just get my delivery sorted out
Agent: of course your delivery will um be prioritized and i’ll ensure the updates are sent regularly until it arrives
Customer: thank you i appreciate that
Agent: you’re welcome i’m glad i could help have a great day madison
Customer: yeah you too liam
Agent: thank you for calling homehaven bye
Customer: bye
===== CALL 3 =====
Agent: thank you for calling fiberone support this is benjamin brooks how can i assist you today
Customer: hi uh this is elijah nguyen i’m calling about uh well i’ve been having um frequent internet disconnects and it’s really affecting my work productivity
Agent: can i please verify your account details
Customer: uh yeah sure what do you need
Agent: could i have your account eye d please
Customer: it’s acc 2345 678
Agent: great thank you elijah and you're uh located in illinois correct
Customer: yes that’s right
Agent: let me check on the status of your service uh i see there’s an active outage in your area
Customer: oh that explains the disconnects but this is so frustrating i’m i have deadlines to meet
Agent: there’s an outage in your area due to a fiber cut reported by the carrier.
Customer: that’s just ugh um why can’t they fix this faster
Agent: while i can't control their timing, i can go over your current plan. you’re currently on our plus plan right
Customer: yeah but it’s um it’s not working for me i’ve compared fiberone to at&amp;t and they um seem more reliable
Agent: a lot of customers have compared fiberone to at&amp;t recently. would you like me to explain the plan limits
Customer: i guess so but i just want you know something that works like consistently
Agent: absolutely the plus plan has some limits on data speeds around a hundred megabits if you're frequently disconnecting maybe upgrading to the premium plan would fit your needs better
Customer: okay but what’s the difference really
Agent: with the premium plan you'd be looking at a speed of free hundred megabits which can handle uh more simultaneous connections without a hitch
Customer: huh well i’ve noticed that um during peak hours it really struggles
Agent: that’s common. many customers find that once they understand the plan limits, they feel better about the service interruptions.
Customer: so you’re saying if i upgrade i won’t have these issues right
Agent: with a higher tier plan most of our customers uh report fewer connectivity complaints typically
Customer: hmm that’s encouraging i guess i just need um something that works consistently
Agent: would you like me to initiate the upgrade to premium
Customer: yeah let’s uh do that just um make sure my internet issues stop please
Agent: i’ll take care of that your ticket id for this issue will be tkt 7890 123 you’ll get a confirmation email once it’s set up
Customer: thanks benjamin i appreciate your help
===== CALL 4 =====
Agent: thank you for calling homehaven this is isabella nguyen how can i assist you today
Customer: um hi isabella it's scarlett thompson i uh i wanted to wait wait i i wanted to discuss my options
Agent: sure sure just go ahead with the order number
Customer: sure it’s ord eight four seven three five nine two
Agent: thank you let’s see here so we have several options for refunds generally um we offer store credit as the primary method
Customer: wait hold on store credit i thought um i could you know get a direct refund
Agent: direct uh refunds are um less common with us but um store credit is quite flexible for future purchases
Customer: right but i really prefer um just getting my money back
Agent: the store credit can be attached to your account balance which you can use anytime
Customer: but like isn’t a direct refund more uh common i mean i heard more common you know like with amazon
Agent: yes yes amazon does have different policies but um our method of store credit is uh actually the most used option here
Customer: hm okay but it just feels like i'm uh you know giving up something here
Agent: um think of it this way store credit allows you to uh try out new items from homehaven without losing anything
Customer: i get that but um how quickly can i actually use the store credit
Agent: the store credit is um applied instantly you know to your account once the claim is processed you can use it right away
Customer: right that’s uh better but i still wish it were you know different
Agent: i know i know many customers feel the same but once you receive store credit you can um really find something you like
Customer: uh huh so just to be clear i can’t um get a refund just only the credit
Agent: yes that's correct so we can process your claim for the store credit if you’re ready
Customer: i guess i’m um okay with that just a bit frustrated you know like really
Agent: it’s completely normal to feel this way especially after an experience like this
Customer: so um how do i start the process again
Agent: first i’ll uhm confirm your order and process the store credit you'll receive an email shortly afterward um with all the details
Customer: and that’ll allow me to um buy something new right away right like you know
Agent: exactly you can use it for any future purchases at homehaven
Customer: okay cool just making sure i um totally understand all this
Agent: before we proceed do you have any other questions
Customer: well uh do you think having promotions impact this at all
Agent: not really we've noticed um that promotions don’t uh change the outcomes
Customer: ugh okay that’s kind of disappointing
Agent: i know i know it can be tough and uh i wish i had better news there scarlett
Customer: so um if i get this store credit now what if i find something i want
Agent: you can just you know use your store credit then it’s super easy just provide the email when you’re ready to purchase
Customer: alright i think i’m ready to go ahead with the store credit
Agent: great i’ll get that processed right now thank you for your patience scarlett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</si>
  <si>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t>
  </si>
  <si>
    <t>3411</t>
  </si>
  <si>
    <t xml:space="preserve">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</si>
  <si>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t>
  </si>
  <si>
    <t>===== CALL 1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 CALL 2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 CALL 3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 CALL 4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t>
  </si>
  <si>
    <t xml:space="preserve">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</si>
  <si>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</si>
  <si>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um this is ethan clark how can i assist you today
Customer: hi um ethan this is hannah clark i wanted to uh talk about some perks i might have uh as a long time customer
Agent: loyalty perks are available for long term customers
Customer: well i uh am a bit dissatisfied we've um had some mechanical delays lately and i'm starting to wonder if my uh loyalty is worth it
Agent: mechanical issues happen from time to time and coastal wings offers perks to loyal customers
Customer: exactly i was reading about some perks what options do i have to um retain the benefits as a loyal customer
Agent: for long term loyal customers upgrading your fare class is a common standard perk we offer
Customer: upgrade could you um explain that a bit more
Agent: sure upgrading from basic economy to premium economy gives added comfort and benefits on your flights
Customer: okay that sounds good would i get this upgrade for my um upcoming lax to ord flight
Agent: yes you're eligible your current loyalty tier is gold
Customer: yes that’s correct does this uh upgrade really help with customer satisfaction
Agent: absolutely many customers feel their sentiment um shifts positively moving from negative to neutral with upgrades
Customer: that's interesting so not only do i get a uh better seat but it also uh changes how i feel about coastal wings
Agent: exactly upset loyal customers often report a better experience after an upgrade it’s a significant perk that we provide
Customer: i guess that makes sense but just to clarify are there any specific um product features i should be uh aware of in this context
Agent: we’re not discussing any specific product features today it’s really about the upgrade
Customer: right i see so uh can i go ahead and request that upgrade for my flight
Agent: yes let me process that for you now just a moment okay i see your flight details and i can upgrade you now
Customer: that would be great thank you ethan
Agent: you’re welcome just to um reiterate your flight from lax to ord will now be in premium economy
Customer: perfect perfect so besides the upgrade are there any other um perks for loyal customers
Agent: currently upgrades are the main focus for retaining upset loyal customers
Customer: understood and what about travel credits or compensation due to the mechanical delays
Agent: due to recent mechanical delays there was a travel trouble offer for impacted customers but that’s separate from loyalty perks
Customer: got it just um to be clear will i also receive any travel uh credit
Agent: travel credits aren’t applicable right now for that flight to ord
Customer: okay i appreciate that just wanted to be sure i knew all my um options
Agent: i recommend keeping an eye on our loyalty program updates for future offerings
Customer: will do thanks again ethan that was really helpful
Agent: you’re welcome hannah thank you for being a loyal coastal wings customer have a great day
Customer: you too goodbye
===== CALL 2 =====
Agent: thank you for calling blue shield this is emily carter how may i assist you today
Customer: hi emily uh i’m levi bennett i wanted to check on the um status of my health insurance claim
Agent: policy id
Customer: yes it’s pol 7824 um 195
Agent: thank you let me just pull up your information um just a moment okay so i see that your claim has been uh reviewed and approved for reimbursement
Customer: oh that’s great to hear but um can you tell me what the coverage limit is for that
Agent: it’s in the high band
Customer: so um does that mean there’s a uh higher deductible
Agent: medium band
Customer: great great uh does that um affect how long it takes to um get the reimbursement
Agent: it was processed quickly
Customer: i see so um speaking of claims are there any upgrades available
Agent: yes there are potential upgrades available you could consider the care plus gold which um offers uh broader coverage but it comes with a higher premium
Customer: hmm i’ll have to think about that um but for now i’m just focused on this claim
Agent: your claim was approved today
Customer: thanks uh what happens next like um when will i uh receive the reimbursement
Agent: within two weeks processed automatically
Customer: that’s good to know um can i follow up if i don’t see it
Agent: call back and reference your policy id
Customer: right cool uh since i have you is there anything else i should uh know regarding my policy
Agent: your current policy is health insurance under blue shield and you’re in florida correct
Customer: yes fl uh and it’s the care plus silver plan
Agent: you have a good range of coverage available
Customer: um okay and if i need to uh switch to aetna's plans how would that um work
Agent: you would cancel your blue shield policy and apply with them it’s usually a lengthy process
Customer: right um i’d prefer to stay with blue shield for now
Agent: that makes sense considering your recent claim approval
Customer: yeah um but just to clarify is there any chance that my claim could um be denied later
Agent: claims rarely get denied after approval unless new evidence comes to light
Customer: good good and uh do you know how many claims get um approved versus denied overall
Agent: a majority get approved
Customer: interesting uh do you think my emotions while discussing the claims they could um impact the process
Agent: sometimes frustration can lead to drop offs in the process
Customer: right i mean if i didn’t get a clear answer i’d probably be more um upset
Agent: clear communication helps is there anything else you’d like to know
Customer: no i think that’s all emily thank you for your help
Agent: you’re welcome levi if you have further questions um don’t hesitate to call back
Customer: will do thanks again bye
Agent: bye take care
===== CALL 3 =====
Agent: thank you for calling connectnet this is alexander wright how can i assist you today
Customer: hi uh it's jack long i'm calling about a feature request related to uh insurance claims
Agent: go ahead
Agent: what do you want improved regarding the claims process
Customer: yeah um i’ve noticed that the logging process for actionable tickets isn’t very clear
Agent: can you tell me more
Customer: i think it could be streamlined a lot
Agent: okay
Customer: exactly it’s just uh frustrating sometimes i heard that you know statefarm seems to do it a lot quicker
Agent: that's just how the system works right now
Agent: actionable tickets which can lead to delays and um miscommunication
Customer: not logged that’s not good i mean why is that
Agent: it's due to system gaps
Customer: so how do i uh report this can it be an official feature request
Agent: you can submit something through the usual channel
Customer: okay but are they even acknowledged it seems um pointless
Agent: requests may or may not be documented properly
Customer: that's frustrating to hear i uh i just want a better system
Agent: how often do you use our insurance services
Customer: well i do submit claims but like with these issues i might consider other options
Agent: share any specific experiences
Agent: where you felt our process needed improvement
Customer: mmm mostly just the uh verification it seems like it takes forever i mean
Customer: just to find my account
Agent: verify your account for me
Agent: verify your account for me
Customer: sure it’s um my account id is uh acc four seven eight two nine two
Agent: thank you jack and your um mail linked is uh jack long@example com
Customer: yes that’s right but can we skip this part i just i want to resolve this issue
Agent: we need to be thorough
Customer: i don’t want to bear with you i just want a solution
Agent: okay
Customer: yes exactly can i uh will this get recorded
Agent: use the usual channel for that
Customer: that’s a bummer i mean it could be so much better
Agent: sure
Agent: and positively affect our business metrics
Customer: well i hope someone takes notice for now um i gotta go
Agent: goodbye
===== CALL 4 =====
Agent: thank you for calling primestreet um this is chloe adams how can i assist you today
Customer: hi uh this is john kelly i’m calling about some issues i'm having with um a product i bought recently
Agent: what product are we discussing
Customer: it's uh an electronic device um actually it’s been kinda defective since i got it
Agent: tell me more about the issues you're experiencing
Customer: yeah um the seams are falling apart and like it just doesn’t work like it should it’s really disappointing
Agent: when did you purchase this product
Customer: i bought it about uh two weeks i thought it would be better quality
Agent: and um can i have your order id to look up the details
Customer: yeah it's o r d seven eight three five uh nine one two
Agent: okay thank you i’m pulling that up now just a moment okay
Agent: so um you mentioned the quality issues how would you rate this product uh overall
Customer: honestly uh pretty low i um expected more based on the reviews
Agent: did you compare this product with any competitors
Customer: yes i checked out nextbuy and um theirs seemed to have a lot of better features and durability
Agent: that's definitely useful feedback i’ll make a note of that what um specific features did you find more appealing
Customer: well um the battery life for one also it looked sturdier i uh thought i’d be getting something similar when i chose primestreet
Agent: durability is a concern for you
Customer: yeah exactly i’m really not happy with um how it's holding up
Agent: did you notice if any promotions influenced your decision to buy this product
Customer: not really i just used a promo code but um it wasn't a big deal you know
Agent: so the promo code didn’t really change your outcome
Customer: no not at all i would’ve bought it anyway
Agent: alright thank you for confirming that sometimes these promos don’t impact um the decision as expected
Customer: right exactly it’s just frustrating when you invest in something and um it's not what you thought
Agent: your feedback will be taken seriously
Customer: thanks i just want to make sure this gets noted for future products
Agent: would you like a refund for the defective product
Customer: i suppose so how does that work
Agent: you can receive it as a gift card which makes uh it easy to choose another product
Customer: that sounds good uh let's do that
Agent: great choice i’ll process that for you now
Agent: just a moment okay
Customer: okay no rush</t>
  </si>
  <si>
    <t xml:space="preserve">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t>
  </si>
  <si>
    <t>3412</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</si>
  <si>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t>
  </si>
  <si>
    <t xml:space="preserve">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t>
  </si>
  <si>
    <t>===== CALL 1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 CALL 2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 CALL 3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 CALL 4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</si>
  <si>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t>
  </si>
  <si>
    <t xml:space="preserve">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</si>
  <si>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</si>
  <si>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connectnet this is sarah johnson how may i assist you today
Customer: hi this is ethan bailey i'm having um some issues with slow uh internet speeds and frequent disconnections
Agent: i’m sorry to hear uh that you’re having those issues ethan i can help you with that uh can i confirm that you’re located in california
Customer: yes that’s correct
Agent: great thank you can i um have your account number please for verification
Customer: sure it’s a c c seven eight five four three one nine
Agent: thank you ethan let’s see i’m not showing an active outage in your area but we can perform like some troubleshooting steps to help with your connection
Customer: okay sounds good
Agent: first let’s try resetting your um router can you unplug it for about thirty seconds and then uh plug it back in
Customer: alright give me a moment here okay it’s unplugged now
Agent: perfect just let me know once it's plugged in again
Customer: just um plugged it back in
Agent: great now can you tell me if the lights are back on and steady
Customer: yes they are all solid now
Agent: awesome now let’s check your speed right can you run a speed test for me
Customer: uh sure hold on it says i’m getting about eight five megabits per second
Agent: okay that sounds a bit low since you’re on the one hundred meg plan are you experiencing any interruptions like uh while streaming or gaming
Customer: yeah i mean it’s been lagging a bit especially when my roommate um is online too
Agent: i understand this might um indicate that your current plan could be limiting let’s try monitoring connectivity using our app have you downloaded it
Customer: no i haven’t is it available for both uh ios and android
Agent: yes it is you can get it from the app store or google play it’ll really help you find out your connection quality uh throughout the day
Customer: i’ll definitely check that out but should i consider like upgrading my plan for better speeds
Agent: absolutely upgrading to the gigabit plan could significantly improve your experience if multiple users are online um for sure
Customer: right so i’m on the plus plan now right
Agent: yes that’s correct you might feel um constrained for high demand usage on the plus plan if you have like multiple devices streaming simultaneously
Customer: got it
Agent: so ethan just to confirm after resetting the um router have you uh noticed any improvement in your connectivity
Customer: yes actually it seems better now after the reset um just uh helping things out
Agent: fantastic so to answer your primary concern guided troubleshooting did resolve your issue um
Customer: yeah it looks like it did um work
Agent: great to hear lastly just a note if you feel um any disconnections please reach out again and uh remember to check the app to uh monitor your connectivity
Customer: will do thank you sarah
Agent: you're welcome ethan thank you for calling connectnet have a great day
===== CALL 2 =====
Agent: thank you for calling cozyinn los angeles this is benjamin brooks how may i assist you today natalie long
Customer: hi um i’m calling because i need to file a complaint about my stay the cleanliness was really um not up to standard
Agent: what is your reservation number
Customer: well my room was um just not clean and there were like noise issues too it was really frustrating
Agent: okay
Customer: yes exactly it was a deluxe room and um i expected much better
Agent: we can note that on the account
Customer: uh huh i hope you can it really made my stay uncomfortable
Agent: what i can do is offer you some compensation such as loyalty program upgrades would you be interested in that
Customer: yeah i guess so but um will it really make up for all the trouble
Agent: absolutely i assure you we value your loyalty as a silver member you’re eligible for upgrades
Customer: okay that sounds alright but um i keep thinking about switching to marriott you know
Agent: if you’re considering other hotels that’s your choice
Customer: right but if i don’t feel like this has been dealt with properly i’ll i might just consider it
Agent: was it from nearby rooms or another source
Customer: it was from uh neighboring rooms and sometimes the hallway really disruptive you know
Agent: that happens
Customer: exactly and um the noise really kept me from getting rest
Agent: i’m logging it
Customer: okay thanks i just hope it’s fixed for next time
Agent: anything else
Customer: well i do want to be assured that um cleanliness is prioritized
Agent: the team gets notes
Customer: i appreciate that but just please resolve this quickly or i might have to escalate the issue
Agent: this will be submitted
Customer: oh and um i really hope this doesn't happen again
===== CALL 3 =====
Agent: thank you for calling fiberone this is ava thompson how may i assist you today
Customer: hi ava it’s avery ramirez i'm calling to uh explore some retention offers i've been getting some pretty high bills lately and uh i'm concerned about the costs
Agent: i understand avery that uh that can be frustrating let’s see um what we can do uh to help you out could you tell me more about your current plan
Customer: sure i’m on the plus plan and i'm paying quite a bit i've also been looking at uh you know uh spectrum they offered me a lower quote
Agent: i see so uh you're looking at switching providers based on that offer can i just verify your account quickly what’s your account um number again
Customer: it’s acc four five seven six eight three
Agent: thank you and um could you also confirm your address please just to make sure i have the right info
Customer: yeah i’m located in illinois
Agent: great thanks for that so regarding the competitor's offer you mentioned a fee waiver let's see what we can do i may be able to offer you something similar
Customer: that would definitely help i uh really don’t want to change if i don’t have to
Agent: i uh understand completely let’s look uh let’s just look at your account details first you're currently on a three hundred megabit speed um plan right
Customer: yes that's correct
Agent: alright to help retain you uh i could propose a fee waiver on your current plan would that interest you avery
Customer: well um yes but i’m not sure i need to think i mean think about it
Agent: sure take your time uh could i also mention that we don’t have any active outages in your area currently which is good
Customer: that's good to know um i just i’m comparing all my options
Agent: absolutely i completely understand comparing options makes sense if you stay with us this fee waiver could be uh you know beneficial we want to keep your business
Customer: right but how long would the fee waiver last
Agent: typically the waiver would be applied to um your next bill and uh we can keep it as long as you remain with us
Customer: hm okay that sounds reasonable but what if i still find a better deal somewhere else
Agent: well that’s a valid concern you could uh just let us know if you find anything better i’m here um to help
Customer: okay but i think i still feel like i need more reassurance
Agent: i understand and just so um we’re clear our retention efforts depend a lot on providing these kinds of offers it’s really important we keep our customers
Customer: so it’s just based on the fee waiver uh then
Agent: yes specifically a fee waiver has proven effective in retaining customers as um it can be a deciding factor when you have competing offers
Customer: got it i mean that might uh work for now
Agent: perfect let me create a ticket for you uh to document this retention offer your ticket id is tkt eight three seven four one two nine
Customer: oh thanks what do i like do next
Agent: i would just um recommend monitoring your next billing cycle to see um the fee waived if it doesn't reflect please don’t hesitate to reach out
Customer: will do i hope this uh you know makes a difference in my bill
Agent: it should um also if there’s anything else i can assist with please let me know
Customer: yeah sure so if i wanted to uh upgrade in the future would you also help with that
Agent: absolutely avery if you're considering um upgrading i’d be more than happy to discuss options whenever you’re ready
Customer: that’s good to hear i feel uh bit more positive um knowing you’re here to help
Agent: i’m really glad to hear that keeping our discussions open is essential uh just let me know when you decide
Customer: will do thanks ava
Agent: you’re welcome remember fiberone uh values your loyalty
Customer: right and that fee waiver is really uh what might keep me around
Agent: exactly it helps um a lot with retention just uh keep an eye on those bills
Customer: for sure i’ll take note of that
Agent: thank you for calling avery have a great day
Customer: you too bye
Agent: bye bye
Customer: um wait just one last thing
Agent: yes what can i help with
===== CALL 4 =====
Agent: thank you for calling shopsquare this is uh benjamin brooks how can i assist you uh today
Customer: hi uh benjamin i’m natalie thompson so i received uh the wrong item in my order and i need some help with that
Agent: can you provide me with your order id
Customer: yes it’s uh ord 7290 321
Agent: thank you natalie so um let me check that for you one moment please
Agent: okay i see your order here it looks like there was a mix up you should have uh received an electronic item but um it seems you got the wrong one instead
Customer: right um i ordered something else this is really frustrating what can we do uh about it
Agent: we can offer you an exchange for the correct product
Customer: yeah um that sounds okay but how does the exchange work
Agent: i’ll provide you with a return label for the incorrect item and once we receive it we’ll send out the right product
Customer: oh um that’s good to know i didn’t realize i had free shipping as part of my membership
Agent: yes as a gold member you’re eligible for um those perks can you confirm like your address for shipping
Customer: sure it’s one hundo um and twenty three maple street ny
Agent: great thank you natalie just to confirm your order’s replacement status is currently like in transit so you should uh will receive the correct product shortly
Customer: awesome um when will i get the replacement
Agent: once we receive the incorrect one we’ll expedite the replacement usually you’ll have it within three to five business days
Customer: that’s not too bad um how do i return the wrong uh item
Agent: i’ll email you a return label and you just need to print it out and attach it to the package then you can drop it off at any fedex location
Customer: sounds easy um enough i appreciate your help with this
Agent: the issue was marked as a wrong item correct
Customer: yes exactly i just want to make sure it doesn’t happen again
Agent: i'll make a note of this for the order
Customer: thank you benjamin i really appreciate you taking the time to sort this out with me
Agent: i’ll send the return label and update your order status now
Customer: perfect thank you
Agent: and regarding the investigation into the um mix up we’re continuously improving processes to uh avoid such errors
Customer: glad to hear that i do a lot of shopping here 28 continually
Agent: we value your loyalty natalie just as a reminder the shipping for your return is um covered so keep that in mind
Customer: i definitely will so um like how will i track the return
Agent: once fedex scans your package you’ll receive a tracking number via email and you can monitor uh the status from there
Customer: awesome sounds good to me any other things um i need to know
Agent: just that you’ll also receive an email confirmation for the exchange once it’s processed um and we’re here for any other uh queries you may have
Customer: all right i think that covers everything
Agent: great if you encounter any issues with the exchange feel free 35 to call us back
Customer: thank you so much uh benjamin you’ve been really helpful
Agent: my pleasure natalie it’s always a pleasure um assisting our valued customers
Customer: thank you i’ll look out for the email with the return label
Agent: absolutely wishing you a um great day and happy shopping at shopsquare
Customer: thanks again bye
Agent: bye natalie take care</t>
  </si>
  <si>
    <t>3413</t>
  </si>
  <si>
    <t xml:space="preserve">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</si>
  <si>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
</t>
  </si>
  <si>
    <t>===== CALL 1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 CALL 2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 CALL 3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 CALL 4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t>
  </si>
  <si>
    <t xml:space="preserve">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</si>
  <si>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
</t>
  </si>
  <si>
    <t xml:space="preserve">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</si>
  <si>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um this is noah williams
Customer: uh hi noah it's mason watson i'm um i'm calling about a fee that was charged to my account
Agent: okay mason uh could you please verify that your account number ends in eighty
Customer: yeah it ends in eighty um the fee is like significant and it really uh puts a strain on my finances
Agent: alright, one moment while i pull up your account
Agent: alright i've got your account here uh could you tell me a bit more about the fee you mentioned
Customer: yeah it’s about a hundred and fifty dollars it really sounds concerning
Agent: okay. this fee is uh related to your checking account correct
Customer: yes that's right i was hoping you could you know waive that fee
Agent: okay. first let me explain how we generally handle fee waivers
Customer: sure just go ahead
Agent: so we usually um look at the account history and uh your loyalty tier you mentioned you’ve been a uh gold relationship customer right
Customer: yes i’ve been with firststone bank for quite some time
Agent: absolutely loyalty is important but the waiver requests are typically based on eligibility criteria that i should explain
Customer: okay um what do i need to know
Agent: we predominantly consider um factors like recent activity uh and whether there have been other fees or payment issues
Customer: well i haven’t had issues uh before so can you just you know waive it
Agent: unfortunately mason given the circumstances it looks like your fee um won't be waived this time
Customer: wait what i thought being a good customer would actually count for something
Agent: i’m sorry about that
Customer: it's just i um i’m really trying to manage my budget here and well this was unexpected
Agent: okay. i can give you some alternatives
Customer: like what
Agent: we can look at adjusting your account to um lower fees or uh even reviewing other products we offer
Customer: uh like what
Agent: well for instance we could uh explore options that lower your monthly maintenance fees on your checking account
Customer: yeah but i just wanna uh get this fee gone
Agent: since the waive request has been denied that’s the best i can offer right now
Customer: so you’re saying um i'm stuck paying it
Agent: um unfortunately yes mason i truly apologize for this uh inconvenience
Customer: ugh this is so frustrating i feel like like i should be getting better service
Agent: i truly appreciate your patience and i’m really sorry for any negativity um this has caused
Customer: sure whatever it seems like i’ve wasted my time
Agent: okay. we do value your business
Customer: right but um is there anything else i feel stuck here
Agent: well um i can give you um details about how chase bank has lower fees on certain accounts if you're considering options
Customer: that would be um something to think about since since i need to manage my money better
Agent: alright. if you have any other questions you can call back
Customer: well i guess that's helpful but still uh i'm just annoyed
Agent: you can appeal the fee charge if you’d like
Customer: alright thanks for you know doing your job i suppose
Agent: thank you for calling firststone bank have a uh great day
Customer: yeah you too
===== CALL 2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 CALL 3 =====
Agent: thank you for calling cozyinn this is alexander wright how can i assist you today
Customer: uh yeah hi this is um jack ross i uh called to address a booking error
Agent: sure jack can you please provide your booking eye dee
Customer: yeah it’s um bk 8792 564 i booked a uh deluxe room in new york city but like there seems to be a mix up
Agent: alright let me check that for you one moment please uh bk 8792 564
Customer: yeah that’s right i just don’t understand how this um happened
Agent: i see here that um there was a booking error it looks like the room type might not match your uh original request
Customer: what do you mean i specifically asked for a deluxe room not whatever they gave me
Agent: unfortunately there’s um no compensation policy for this type of error
Customer: so let me get this straight you’re saying i won’t get compensated at all
Agent: correct jack unfortunately this falls under not compensated according to our policies
Customer: that’s ridiculous how is that fair i feel um like i’m being cheated here
Agent: we’ve had uh high instances of similar complaints actually
Customer: so how many of those like lead to compensation i mean really
Agent: well in this case the answer is zero none um of those errors result in compensation
Customer: wow just wow so any time i uh get a booking error i’m just sorry what was that
Agent: um yes i’m sorry to say it does appear that way it’s a common issue and uh
Customer: common seriously that’s alarming what are you doing about about these errors
Agent: we are working on improving our systems but um it has been a challenge due to high repetition in complaints like like yours
Customer: well you better figure it out or you’re uh you’re gonna lose customers like me especially if nothing changes
Agent: we value all our customers especially those at like the silver loyalty tier like you
Customer: yeah well i don’t feel valued right now what signals are you getting about retention and churn
Agent: uh we’ve noticed patterns indicating substantial disk risk especially when compensation isn’t offered like in your case
Customer: you think i can’t even wow this is frustrating
Agent: i’m really sorry that this happened
Customer: patience i’m losing my patience what’s gonna be done about my booking
Agent: i um can’t change the current booking due to policy again i apologize no changes here
Customer: this is just not acceptable i mean no compensation no resolution
Agent: i truly apologize jack unfortunately the call can only end this way without resolution
===== CALL 4 =====
Agent: thank you for calling aerolink this is liam uh lewis how can i assist you today olivia
Customer: hi liam i’m um calling to inquire about your refund uh police especially after a flight delay i experienced on my sfo um to jfk route
Agent: the policy depends on the type of delay and fare details
Customer: yeah it was due to mechanical issues i just want to know what um my options are for compensation
Agent: for delays caused by mechanical issues we typically offer a travel credit
Customer: oh just a travel credit uh what does that usually cover
Agent: it can be applied to future flights and it doesn’t usually mean a full refund
Customer: i see so you're saying delta has a better um police in this case
Agent: the options vary
Customer: right so does this travel credit cover like um all the extra costs i incurred
Agent: it won’t cover everything, only a portion. fare class can affect eligibility
Customer: i'm in like um economics does that change uh anything
Agent: lower fare classes like economics may limit some options
Customer: got it so like if i want a full refund like i would get from delta i have to um rethink my choices huh
Agent: exactly so do you think varied phrasing around this information might uh change what customers prefer
Customer: uh i’m not sure but if i hear different phrases i might feel um differently about options
Agent: that’s a good point though from what i’ve seen it seems like uhh varied phrasing hasn’t changed upsell outcomes um much
Customer: so what you’re saying is it doesn’t really matter um how you present it
Agent: yes essentially no charge in upsell outcomes with different phrases
Customer: and what about promotions do they shift decisions like um without offering discounts
Agent: from our records there hasn’t been a noticeable no change in outcomes when promotions are offered uh without discounts
Customer: hmm interesting so what about my silver loyalty tier
Agent: silver tier members may get some added flexibility
Customer: okay that makes sense so is there uh anything else i should know about aerolink's policy
Agent: your loyalty status can sometimes affect timing, but the compensation is generally the same
Customer: got it liam thanks for clarifying that for me
Agent: of course olivia if there are no further questions i hope you feel more informed about the travel credit
Customer: yeah i appreciate your help this was um more useful than i expected
Agent: i’m glad to hear that enjoy your day olivia
Customer: you too liam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</si>
  <si>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
</t>
  </si>
  <si>
    <t>3414</t>
  </si>
  <si>
    <t xml:space="preserve">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</si>
  <si>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t>
  </si>
  <si>
    <t>=====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 CALL 3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 CALL 4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t>
  </si>
  <si>
    <t xml:space="preserve">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</si>
  <si>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</si>
  <si>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 CALL 3 =====
Agent: thank you for calling styleloop my name is emily carter how can i assist you today
Customer: hi emily this is jackson perez i’m calling to initiate a return for a pair of jeans i bought
Agent: can i have your order id please
Customer: yes it’s ord nine three two one eight six five
Agent: thank you let me quickly check that okay i see your order here
Customer: they don’t fit right um according to the size chart
Agent: what size did you order
Customer: too small they definitely don't match what was shown
Agent: just to compare how does our return process stack up against um trendwear
Customer: trendwear offers like faster return credits i figured you know i’d just bring it up
Agent: our return process can be convenient too you can return the jeans via usps from illinois
Customer: okay right uh and how long until i get my refund
Agent: once we process the return the refund will go back to your original payment method typically um it might take four to seven business days
Customer: that’s fair i guess i just need to make sure it’s smooth since i used a promo code save fifteen
Agent: the promo code won’t affect your refund amount as long as the jeans are in returnable condition
Customer: oh good so just send it back and then you’ll credit me right
Agent: exactly and um since you’re a gold tier member in our loyalty program you’ll also enjoy faster processing for refunds
Customer: right i remember signing up does that mean it’s quicker for me compared to uh standard members
Agent: yes just pack the jeans and i’ll provide you with all return shipping details
Customer: okay sounds good and just to confirm what happens if i change my mind after the initial return
Agent: if you'd like to get a different size or a new item you can place a new order once the return's processed
Customer: got it so this um do campaign mentions like the promo codes impact uh the conversion rate
Agent: absolutely we’ve noticed a positive influence many customers are nudged to proceed because of good offers like your promo code
Customer: that makes sense so um just to recap i’m sending back jeans for not fitting and i’ll get a full refund to my original payment method
Agent: correct just ensure they’re sent via usps and i'll email you the shipping label
Customer: great thank you for all your help emily
Agent: you’re welcome jackson feel free to reach out if you have any more questions have a great day
===== CALL 4 =====
Agent: thank you for calling styleloop this is olivia parker how can i assist you today
Customer: hi uh this is ella bailey i wanted to provide some feedback about the sizing of your products
Agent: of course ella i’m here to help can you tell me a bit more about the sizing issue
Customer: well um i've noticed that uh the sizing has been pretty inconsistent sometimes the uh same size fits differently across different products
Agent: so you're saying that it varies uh even like when ordering the same size
Customer: yes exactly like i ordered two pairs of pants in the same size um and one was tight while uh the other was like really loose
Agent: that’s definitely frustrating i’ll note um that could you specify if this issue has been consistent across all styles or just a few
Customer: it seems to be a um consistent issue across the uh different styles i’ve tried it’s really disappointing because i uh love your brand
Agent: thank you for your loyalty ella i appreciate that we are always looking to improve our products have you experienced this issue with any recent promotions
Customer: actually yes i thought maybe um the promotion i used spring twenty would help but it didn’t
Agent: so you feel um the promo may have worsened the sizing perception
Customer: exactly it was a letdown i was expecting uh something different based on the promo
Agent: understood just to clarify ella do you think um varied phrasing in promotions could uh shift customer outcomes at all
Customer: honestly i don’t think so i mean i’ve seen different phrasing before and uh it didn’t really change how i felt about the products
Agent: that's important feedback so you’re saying there was um no change in your perception uh from different campaign wording
Customer: right no change at all the issues are more about the products uh themselves not the marketing
Agent: got it let me summarize the main concern is the inconsistency in sizing am i correct
Customer: yes and i believe it's like the most common feedback about your products
Agent: thank you for confirming ella i will definitely report this as um an ongoing issue related to sizing
Customer: thanks olivia i just want to see improvements
Agent: absolutely and your insights are like really valuable to us do you have any specific styles that stood out to you um due to sizing differences
Customer: yes the um denim styles are particularly problematic i’ve noticed similar uh sizing discrepancies there
Agent: that's notable and will be added to the feedback have you had a chance to check if um a size chart helps at all
Customer: i did check but um it’s just uh not consistent with what i receive
Agent: i see that can definitely throw off expectations how has um your overall experience uh been with styleloop aside from this issue
Customer: generally it's good i love the styles just wish the sizing was more uh reliable
Agent: thank you for your candid feedback ella i’ll ensure this feedback is channeled for further analysis
Customer: i appreciate that i just feel like um sizing consistency will really help your uh customer satisfaction
Agent: i completely agree just to ensure i capture everything correctly could you confirm your order id for our records
Customer: sure it's ord two nine three eight two four six
Agent: thank you that's noted to confirm you're located in new york uh correct
Customer: yes i am
Agent: great ella is there anything else you’d like to um discuss today
Customer: nope that’s all just uh really hope to see improvements
Agent: thank you for sharing your thoughts the feedback on sizing and promotions will definitely help us um make improvements
Customer: you're welcome olivia
Agent: it's been a pleasure uh speaking with you ella i hope you have a great um day
Customer: thanks you too
Agent: take care
Customer: bye</t>
  </si>
  <si>
    <t xml:space="preserve">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t>
  </si>
  <si>
    <t>3415</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</si>
  <si>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t>
  </si>
  <si>
    <t xml:space="preserve">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t>
  </si>
  <si>
    <t>===== CALL 1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 CALL 2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 CALL 3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 CALL 4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</si>
  <si>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t>
  </si>
  <si>
    <t xml:space="preserve">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</si>
  <si>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
===== CALL 2 =====
Agent: thank you for calling urbancart this is uh daniel kim how can i assist you today
Customer: hi um uh my name is lily morgan and um i’m like having some issues with my recent order
Agent: what issue
Customer: yeah so i received my order which was uh supposed to be a decorative vase but it um it arrived damaged
Agent: if i could just get your order id to look into this further
Customer: sure uh it’s then um ord 5821 973
Agent: thank you lily just a moment while i pull that up alright i see your order
Customer: yes exactly it’s um all cracked
Agent: for damaged items we typically offer an exchange would you like me to reserve a new vase
Customer: well i’d prefer that but uh i just wanted to compare it to you know amazon's return policy they seem to have a less complicated process
Agent: urbancart provides free return shipping on damaged items and an expedited replacement system
Customer: that’s great to hear um but i still feel like it’s not as straightforward you know
Agent: would you like me to reserve that new vase pending the drop off of the damaged item
Customer: yeah let’s do that i guess
Agent: got it i’ll reserve that for you are you ready uh to proceed with the return process
Customer: yeah um i suppose so what do i need to do
Agent: i’ll send you a return label via email and once you drop off the damaged item we’ll ship out the new vase right away
Customer: sure but i hope it arrives in better condition
Agent: absolutely just to let you know we use fed ex for all our deliveries so you should have a smooth experience
Customer: alright that sounds promising at least
Agent: and just to check can i confirm your adress to send the return label
Customer: yes it’s lily dot morgan at gmail dot com
Agent: thank you lily you're noted as a gold tier member which does give you additional perks
Customer: really i didn’t even know that
Agent: do you have any other questions regarding your order
Customer: um will i get like store credit or something once the damaged vase is returned
Agent: yes you will receive stow credit once we process the return
Customer: huh i see that’s a little better i guess
Agent: i'm glad to hear that um i also want to make sure we don’t miss anything so is there um anything else you’d like to discuss
Customer: no i think we covered it all um but uh i’ll be watching for that email
Agent: definitely you'll get the email shortly thanks again for your patience lily and we appreciate like your understanding
Customer: thanks for your help daniel
Agent: you’re welcome have a great day lily
===== CALL 3 =====
Agent: thank you for calling primestreet this is michael roberts how can i assist you today
Customer: hi michael um this is natalie long i need help like returning an order
Agent: sure natalie can you provide ah me with the order id please
Customer: yes it's ord for five three nine no uh nine eight two
Agent: thank you and what seems to be the issue um with the product
Customer: well it doesn't fit as expected i think i need to like return it
Agent: okay
Customer: exactly it’s uh just too tight
Agent: alright can i ask what size um you ordered
Customer: i ordered a sigh medium but it's too small i usually wear a large
Agent: got it and um did you uh consult the size chart provided on our website
Customer: i did but it didn't match it's frustrating because i expected it to um fit
Agent: did you consider uh what size you might want next
Customer: maybe a large but it’s also about the ah fit i've seen similar items like at shopcover
Agent: shopcover has competitive offerings. let's focus on primestreet's return policy first
Customer: yes please i just want a quick resolution
Agent: under our policy you can return the item for a refund it usually takes about three to five business days
Customer: right but it was delivered slightly delayed which adds to my frustration
Agent: what um time frame did you have in mind for your return
Customer: i wanted to return it right away but uh with the delays i'm losing patience
Agent: i’ll note the refund to your credit card
Customer: yes and can i apply the welcome twenty promo code on my next uh purchase
Agent: yes that code can be used for your next order with us
Customer: but if this keeps happening so i’m not sure i’ll purchase from primestreet again
Agent: as a silver tier member you should ah receive priority support
Customer: yes um but it feels like that doesn’t matter right now
Agent: support is available for silver tier members like you
Customer: okay thank you just wish it hadn’t taken this long
===== CALL 4 =====
Agent: thank you for calling aetnacare this is david martinez how can i help you today
Customer: hi i'm emma hernandez i'm looking for some information on auto insurance options
Agent: sure what specifically do you want to know are you interested in coverage or pricing
Customer: well i'm actually hoping to um compare prices especially to see what savings i might find
Agent: we do have auto policies available
Customer: yes right i'm curious about the differences in premium costs um between aetnacare and like metrohealth
Agent: i can't discuss specifics about metrohealth i can summarize the competitive advantages of our policies
Customer: sure um i just want to see if there are better options you know
Agent: aetnacare's policies come with high coverage limits and um competitive pricing
Customer: okay but um what about euh deductible amounts i'm worried about those being too high in texas you know
Agent: our plans offer different deductible bands like medium and high um affecting your premium costs
Customer: i see can you give me an um example of how that impacts the premiums
Agent: for instance a plan with a higher deductible could lower your premium but you'd pay more out of pocket if a claim arises
Customer: mhm is there a specific uh policy you'd suggest for moderate coverage
Agent: i would recommend our care plus gold it balances good coverage with affordable premiums
Customer: sounds interesting but um how does it compare with others in terms of pricing
Agent: i can't quote exact competitor prices but many clients find our rates quite competitive especially for the coverage we offer
Customer: okay but if i find a better deal um can i switch easily
Agent: switching is straightforward and we often have renewal incentives if you choose aetnacare
Customer: what kind of incentives are we talking about
Agent: well for example you might get like discounts for adjusting your deductible or your coverage limits
Customer: um how soon can i renew my policy
Agent: we usually provide a renewal window of about sixty days which gives you time to decide
Customer: that makes sense but out of curiosity uh why do you think people choose aetna over others
Agent: many mention our customer service and comprehensive options plus clear terms really help
Customer: right but um do you feel like pricing plays uh a major role in customer decisions
Agent: yes from what we see competitive pricing definitely affects choices
Customer: i guess that’s true i mean i've heard mixed things about metrohealth you know
Agent: exactly and while i can't get into pricing specifics you are certainly encouraged to check your options
Customer: right and if i have additional questions oh can i call you back later
Agent: yes you can definitely reach out anytime just ask for me david
Customer: okay and if i were to consider switching um what information would you need
Agent: generally details about your current plan your deductible preferences and um coverage limits would be ideal
Customer: fair enough it’s just making me a bit anxious to think about euh costs
Agent: our plans have different options depending on deductible and coverage limits
Customer: right but can i ask are you always this busy like do you find it easy uh to help customers
Agent: it varies but i do my best to um maintain quality in each call
Customer: i appreciate that i just um want to make an informed decision
Agent: definitely taking your time is important just explore all possible options including us
Customer: thanks david i’ll think it over and reach out again soon
Agent: you're welcome emma take care and i'll be here whenever you need</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</si>
  <si>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
</t>
  </si>
  <si>
    <t>3416</t>
  </si>
  <si>
    <t xml:space="preserve">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</si>
  <si>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t>
  </si>
  <si>
    <t>===== CALL 1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 CALL 2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 CALL 3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4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t>
  </si>
  <si>
    <t xml:space="preserve">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</si>
  <si>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</si>
  <si>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this is daniel kim how may i assist you today
Customer: hi daniel this is wyatt johnson um i'm calling about a delay with my refund
Agent: can you provide me with your account number for verification
Customer: sure it’s four eight two seven three six two eight
Agent: thank you wyatt i see you’re a gold tier customer that qualifies you for um enhanced support what’s the amount for the delayed refund
Customer: it’s in the two hundred to five hundred dollares range
Agent: okay um let me check that for you can you confirm if this refund is related to a specific transaction
Customer: yes it’s regarding txn five eight three nine two zero one one
Agent: great i’m pulling up the details now so just to clarify this refund was requested through the mobile wrap correct
Customer: yes that’s right
Agent: thanks refunds like this typically go through an ach process which usually takes around uh three to five business days
Customer: three to five days that's quite a long time isn't it
Agent: that’s the standard ach refund path for transactions like yours
Customer: well i mean i’ve had quicker turnarounds before you know
Agent: there are variables that can affect that including bank processing times and linked accounts
Customer: linked accounts is that something i need um to worry about for this refund
Agent: as long as your account is linked correctly so just to recap you mentioned you were under the cashback5 campaign last quarter did that influence your decision to use firststone bank
Customer: um sort of i thought the deals were attractive but now i'm not sure um if it was worth it
Agent: i see just to note discussing campaign mentions often doesn’t lead uh to conversion essentially a negative impact based on customer feedback
Customer: that makes sense i honestly wouldn’t have thought about that until now
Agent: sure uh can i pause for a moment let me just get the exact status on your refund
Customer: of course no problem
Agent: okay i’ve got the information here your refund is still tending but we expect it to process within the next day or so
Customer: so that’s uh practically five days then how do i navigate this if it doesn't come through
Agent: if it doesn’t arrive you can call us back but i highly suggest monitoring your account especially since it’s tied to your visa debit card
Customer: right i’ll keep checking just frustrating like i didn’t expect delays on a simple um billing error
Agent: if you haven’t seen the refund in two days you can contact us again thank you for calling firststone bank
===== CALL 2 =====
Agent: thank you for calling meadow capital uh this is emily carter how can i assist you today
Customer: hi emily this is emma bennett i'm calling about a refund um delay for a recent transaction
Agent: please provide me with your account id
Customer: yes um it’s acct 23784956
Agent: thank you i see here that there’s a charge associated with your uh checking account can you tell me the amount you're referring to
Customer: it's within the fifty to uh two hundred dollar range around one hundred and fifty dollars from metro capital
Agent: got it um and that was for which transaction
Customer: the transaction id is txn 90321745 ugh it’s been a while and i just want to know what's going on with the refund
Agent: refund status
Customer: yes exactly i was told it would take like a week but i haven’t seen anything yet
Agent: it’s still under review, and there isn’t a timeline available.
Customer: what really so no idea when i might get that money back
Agent: that’s correct
Customer: this is frustrating i feel like i’m in the dark here
Agent: that’s the current status on the account.
Customer: i might have to call back if this drags on why can’t you give me a timeline
Agent: processing can take longer depending on the review.
Customer: so basically you don’t know when it’ll be resolved
Agent: um correct i don't have a timeline to provide.
Customer: that’s not helpful at all what if i need to you know check on something else
Agent: call back in a few days for an update.
Customer: fine but i’m really tempted to check other banks uh like chase their service seems better
Agent: you can explore your options if you want
Customer: i just want my money back it it shouldn’t be this complicated
Agent: that’s the information showing here
Customer: so uh there’s no way you can escalate this
Agent: i can document it, but we need to wait for the review.
Customer: um okay so i’ll just have to wait then
Agent: yes for now that’s the process.
Customer: ugh i don’t like this please if something changes reach out to me
Agent: i will make a note of that.
Customer: okay i’ll hold you to that thanks for at least listening
Agent: thank you for your understanding emma we appreciate your patience have a great day
===== CALL 3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4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t>
  </si>
  <si>
    <t xml:space="preserve">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t>
  </si>
  <si>
    <t>3417</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</si>
  <si>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t>
  </si>
  <si>
    <t xml:space="preserve">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t>
  </si>
  <si>
    <t>===== CALL 1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 CALL 2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 CALL 3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 CALL 4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</si>
  <si>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t>
  </si>
  <si>
    <t xml:space="preserve">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</si>
  <si>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mia hernandez how can i assist you today
Customer: hi mia this is gabriel richardson um i’m calling because i’m really confused about your ticket refund policy
Agent: oh i see i can help with that gabriel can you um tell me more about the specific issue you’re facing
Customer: uh well i had a flight from seattle to atlanta and i thought i could just uh get a refund but now i’m not sure
Agent: right let me clarify that for you so if you request a refund for an economy class ticket uh there are certain terms
Customer: like what’s the time frame for these refunds
Agent: good question refunds can take um typically five to seven business days to process depending on the uh payment methods
Customer: five to seven so it could be longer i’m really like frustrated because i need to know when i’ll
Agent: get your money back i understand how that can be confusing gabriel refund processing times can vary but we strive to get them out within that timeframe
Customer: but what if i don’t um get it in that time like what happens then
Agent: i can assure you if um there’s a delay you can always reach out and we’ll look into it for you i mean we want to keep you informed
Customer: informed this is just making me more upset uh i want a solid answer
Agent: i completely understand your frustration gabriel just to be clear could i have your booking reference
Customer: um fine it’s pnr 482639 i just want to know what is
Agent: going on thank you now regarding your refund the processing period is essential because uh external factors can occasionally impact it
Customer: external factors what do you mean just tell me what i need to know
Agent: yes i will so if everything goes smoothly you should expect it within that five to seven business days
Customer: what if it doesn’t happen though i mean seriously
Agent: if for any reason you don’t see it please just reach back out we uh don’t want you feeling stressed about this
Customer: okay but this just feels vague to me can’t you be more uh specific
Agent: i’m really sorry for the confusion gabriel refund policy length can be tricky sometimes
Customer: tricky it shouldn’t be i mean other airlines like delta give more clear guidelines
Agent: i understand that competitive policies do vary i can express concern about this internally
Customer: good i just want things to um be clearer for others too when can i expect my refund
Agent: assuming everything processes well i would say within um that five to seven business days if you need anything just call us back
===== CALL 2 =====
Agent: thank you for calling urbancart this is ethan clark um how can i assist
Customer: hi ethan um this is emily graham i'm calling because
Agent: okay uh can you please provide me with your order number
Customer: yes it's ord eight seven five six three two eight
Agent: thank you for that emily let me check the status of your order um one moment please
Customer: sure i really need it today just needed to um
Agent: alright i’m checking… it says the delivery is pending and in transit with fedex
Customer: in transit it was supposed to be here yesterday this is really frustrating
Agent: yeah um let me look into that
Customer: please do because um this is unacceptable i can't wait any longer
Agent: thank you for your patience i see that there was a delay
Customer: well that’s not really my problem is it i mean i just need my order
Agent: okay
Customer: okay but how fast can we fix this i can't afford to wait um more days
Agent: maybe i can apply um a promo code for you as a courtesy
Customer: a promo code will that actually um expedite my delivery
Agent: i can apply save20 towards your next purchase but it won't
Customer: ugh that's um not really what i wanted to hear
Agent: i can also offer you store credit
Customer: right that might be better can you assure me like the shipping issue will
Agent: i’ll make a note with the carrier
Customer: yes that would be helpful uh also can you compare your service to
Agent: i can imagine they are known for quick deliveries if you need faster shipping
Customer: i just don't want to be disappointed again this is becoming a hassle really
Agent: yeah sure
Customer: okay can you at least guarantee me some accountability for these
Agent: i’ll pass it along
Customer: thank you for that i’d appreciate a follow up once you
Agent: i can reach out later
Customer: i appreciate that ethan i just need this sorted pronto
Agent: okay bye
===== CALL 3 =====
Agent: thank you for calling skybridge airlines this is sarah johnson how can i assist you today
Customer: hi uh this is sebastian kim i’m at the airport and my flight uh it’s delayed
Agent: can you please confirm your flight route for me
Customer: yeah it’s from seattle uh to atlanta sea to atl
Agent: thank you for that information sebastian let me check the details on your flight
Customer: please hurry i’m really stressed i need to know when we’re taking off
Agent: just a moment please
Customer: okay uh it's just i have important plans in atlanta
Agent: i can see here that your flight is delayed due to a mechanical issue
Customer: mechanical that’s frustrating uh what’s the new eta
Agent: the new eta is uh estimated at about three hours from now
Customer: three hours that’s um that’s really long can’t you do anything about it
Agent: while i wish i could do more has skybridge airlines offered anything
Customer: compensation like uh what
Agent: i can offer you a meal voucher for the delay i hope that helps a bit while you um wait
Customer: yeah a meal voucher would be good but seriously i um i needed to be in atlanta earlier
Agent: okay
Customer: it’s just that no one from skybridge communicated like at all
Agent: alright
Customer: exactly i’ve had issues with other airlines too but they uh at least communicated
Agent: alright
Customer: okay i just uh need to know if there’s anything else you can do
Agent: right now your best option is the meal voucher anything else
Customer: um no i just i’ll take the meal voucher
Agent: great i’ll go ahead and process that for you sebastian
Customer: thanks so what’s the next step
Agent: i will send the meal voucher to your email uh address can you verify it for me
Customer: yeah it's barry underscore gao at gmail dot com
Agent: thank you for that i’m sending it now
Customer: okay great also is there any way to keep me updated um
Agent: you can check the airport monitors or your email for updates
Customer: awesome i appreciate that
Agent: your boarding pass should still be valid if um there are changes we'll notify you
Customer: okay thank you
Agent: you’re welcome sebastian
Customer: i just want to make sure this doesn’t uh happen again
Agent: we’ll work on improving communication for future passengers
Customer: yeah i hope so
Agent: thank you for your understanding and enjoy your meal voucher is there anything else you need
Customer: nope that’s all for now
Agent: alright thank you for calling skybridge airlines take care sebastian
Customer: thanks sarah bye
Agent: bye now
Customer: bye
===== CALL 4 =====
Agent: thank you for calling urbancart this is um sarah johnson how can i assist you uh today
Customer: hi uh this is john thompson i'm calling uh about my order it's um delayed
Agent: can i uh have your order id
Customer: sure it’s uh ord 5832 917
Agent: thank you john let me verify some details you’re in texas right
Customer: yes i am uh in texas
Agent: okay john checking your order now oh yes i see it's marked as in transit
Customer: in transit but it’s been sitting you know like that for days what’s going on
Agent: let me uh check the carrier status one moment please
Customer: uh okay
Agent: it looks like the carrier is uh fedex and um the updates show that the package is moving um between hubs
Customer: but why is it taking so long i thought you know fedex was usually reliable
Agent: yes they usually are but um sometimes there are uh delays
Customer: i just um want to know when to expect it
Agent: unfortunately there’s no exact delivery time available right now
Customer: that's really frustrating can't you uh do something to speed it up
Agent: um there isn't a way to speed it up from here
Customer: so what do i um do in the meantime
Agent: you can track it online with the tracking number
Customer: okay but uh why didn't i get notified about these issues
Agent: i’m not sure
Customer: it’s just really upsetting that it’s um delayed can you tell me more about their tracking
Agent: the current status is in transit and updates typically show movement until it reaches the local facility
Customer: yeah that makes sense but uh how much longer do you think i’ll have to wait
Agent: it's hard to say
Customer: okay i'm waiting
Agent: it seems like they haven't provided a revised delivery date yet i really apologize for this
Customer: seriously this is unacceptable
Agent: i can um escalate this issue if you'd like
Customer: yes please do um whatever you can
Agent: alright i will pass it along to management
Customer: thanks i appreciate um that
Agent: you're welcome can i help you with anything else in the meantime
Customer: no i just want my delivery you know sorted out
Agent: i’ll keep you updated on any um progress
Customer: alright thank you
Agent: i’ll also provide my direct contact details for follow up
Customer: perfect i may need to reach out again
Agent: sure it's um sarah johnson and my number is four one five six one six nine nine two three
Customer: got it thanks
Agent: thank you for your understanding john i’ll be in touch with updates asap
Customer: okay i’ll hold you to that
Agent: definitely have a great day john
Customer: you too bye
Agent: bye</t>
  </si>
  <si>
    <t>3418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</si>
  <si>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t>
  </si>
  <si>
    <t xml:space="preserve">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t>
  </si>
  <si>
    <t>===== CALL 1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 CALL 2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 CALL 3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</si>
  <si>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</si>
  <si>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technical support this is sarah johnson how can i assist you today
Customer: hi sarah um this is jack ramirez i’m having some well ongoing problems with my internet
Agent: go ahead
Customer: it’s just really slow i mean i’ve got the uh plus plan but the speed is well not what i expected
Agent: just to confirm you’re in florida right
Customer: yes that’s right
Agent: okay um jack let me check your current speed tier you’re on three hundred megabits
Customer: exactly but it’s been uh like i can barely stream videos without buffering
Agent: can you please check if your modem has all the lights on
Customer: uh yeah they’re all lit up
Agent: good that’s a start now could you uh try um rebooting the modem for me just unplug it for about thirty seconds and plug it back in
Customer: ugh um okay i’ll try that
Agent: thank you i’ll wait
Customer: alright it’s unplugged just a second
Agent: sure take your time
Customer: okay um i plugged it back in now what’s next
Agent: great let’s see if the speed improves can you do a quick speed test
Customer: uh give me a moment okay it’s showing um about fifty megabits
Agent: alright
Customer: right i don’t know what’s up um i’m really frustrated
Agent: is your modem connected directly to the wall
Customer: uh no it’s going through a router
Agent: ah okay sometimes routers can you know hinder the speed let's um isolate the router for a moment can you connect your device directly to the modem
Customer: um sure i guess i can hang on
Agent: thanks i’ll wait
Customer: alright i’m connected directly testing now
Agent: perfect
Customer: uh oh still only about um fifty megabits
Agent: i’ll um create a support ticket to escalate for further review
Customer: okay uh thanks
Agent: your ticket id is tkt one eight seven six four five two
Customer: got it
Agent: i see that you mentioned some dissatisfaction with the coverage limits compared to um an offer from verison
Customer: yes uh verizon said they have better service in my area more reliable speeds too
Agent: the ticket will be submitted
Customer: thanks i really hope this gets resolved um soon
Agent: is there anything else today
Customer: no um that’s it for now
Agent: alright uh thank you jack we’ll work on this and be in touch have a um nice day
===== CALL 2 =====
Agent: thank you for calling shopsquare this is noah williams how can i assist you today
Customer: hi noah this is carter campbell i'm uh calling about a delay in my shipment it was supposed to arrive uh yesterday
Agent: i understand carter let me check on that for you can you confirm your order id
Customer: yeah sure it's ord 56789 321
Agent: thank you one moment while i look that up
Agent: okay it looks like your shipment is currently with um fedex and it's marked as in transit
Customer: oh i see but honestly i was really counting on it being here
Agent: yes i completely understand how that can be frustrating delays uh due to carrier logical constraints have been common lately
Customer: yeah i get that but it’s just it's really inconvenient you know
Agent: absolutely carter i truly appreciate your patience we um expect it to arrive soon
Customer: so how soon are we actually talking about
Agent: based on the latest update it should be delivered within the next two to three days actually let me double check
Customer: okay that’s something at least but if it doesn't show up what are my options
Agent: if for some reason it’s delayed beyond that we can certainly look into options like store credit
Customer: right i mean i’d prefer it to just arrive honestly
Agent: of course and while i have you did you know about our ongoing promotion you might be um actually eligible for a discount if you decide to purchase again soon
Customer: really what kind of promotion
Agent: we have a promo code loyal20 that allows you a discount on your next purchase this can improve your overall shopping experience
Customer: that’s really good to know so it doesn’t need to be on a um discounted item
Agent: exactly the promotion works regardless of other discounts even on sale items
Customer: ah that’s improved uh my day a little bit so when they update the delivery status how will i know
Agent: you'll receive an email or sms notification directly from fedex as soon as it's um out for delivery
Customer: okay great thanks for explaining
Agent: anytime i’m here to help if you have further questions feel free to reach out
Customer: i really appreciate your empathy noah it helps to talk it through
Agent: thank you carter it's actually my job to ensure you feel informed
Customer: i'll just wait for um the updates then and thanks for the promo info
Agent: you're very welcome thank you for calling shopsquare and have a great day carter
===== CALL 3 =====
Agent: thank you for calling blue shield this is emily carter how can i assist you today mia clark
Customer: hi umm emily i wanted to uh ask about potential upgrades to my health insurance plan
Agent: which plan are you on now
Customer: yes that’s uh right i want to know what options are available for um upgrading
Agent: there are a few upgrade options
Customer: care plus gold can you tell me more about what that includes
Agent: it has lower copays and better preventive care services
Customer: hmm lower copays sound really good what about the premiums are they uh much higher
Agent: the premium is higher but the overall savings you get with lower out of pocket costs can balance that out
Customer: right that makes like sense so if i uh upgrade i’d pay more um monthly
Agent: yes the gold plan is a tier higher so the monthly cost increases but um many of our customers find the benefits worthwhile
Customer: uh um can you give me specific um figures on the cost difference
Agent: the care plus silver plan is about one hundred fifty monthly while the gold plan is around two hundred dollars.
Customer: okay but would i ah still have access to all my current services
Agent: yes
Customer: got it do people often right upgrade to gold
Agent: we do see quite a few upgrades to gold especially when uh customers need more coverage
Customer: interesting i wonder how often upsell attempts happen here
Agent: well in our analytics we track those interactions but today we aren’t actively upselling just um providing options based on your needs
Customer: so like no upsell from um you today
Agent: correct no upsell attempted just ensuring you have all the info to decide
Customer: okay that’s fair what about um other plans any other ones you’d recommend
Agent: there’s also the family advantage plan
Customer: hm i don’t um think that fits my current uh situation
Agent: the care plus gold is one option
Customer: right and you mentioned better um preventive services
Agent: yes especially crucial for health maintenance it may lead to lower costs long term
Customer: makes sense what about uh campaign information do those seasonal promotions help
Agent: promotions don't seem to directly influence upgrades in um trend analysis so we haven’t observed any noticeable effect
Customer: that's interesting so no impact from uh the campaigns
Agent: yeah that’s correct we’ve found that varied phrasing in discussions does seem to help improve outcomes though
Customer: oh really how does that work
Agent: well when we present options flexibly and highlight different benefits it resonates better with many customers
Customer: oh i see that makes um cents it’s all about how the information is delivered
Agent: exactly and our team continually adjusts to improve those um conversations
Customer: okay i think i need uh some time to consider all this
Agent: okay. call back if you decide to make changes
Customer: thank you emily i appreciate um your help</t>
  </si>
  <si>
    <t xml:space="preserve">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t>
  </si>
  <si>
    <t>3419</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</si>
  <si>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t>
  </si>
  <si>
    <t xml:space="preserve">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t>
  </si>
  <si>
    <t>===== CALL 1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 CALL 2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 CALL 3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</si>
  <si>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</si>
  <si>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this is liam um lewis how can i assist uh you today
Customer: hi liam i’m really frustrated with the um service there have been so many outages
Agent: okay can you tell me uh more about what’s been happening
Customer: well just last week i was out for like um a couple of days because of an outage really affects um my work you know
Agent: let me check your status uh i see there’s currently an active outage like due to a fiber cut
Customer: yeah i figured as much but um how’s that gonna help i’m just tired like of it
Agent: we do have some retention offers available
Customer: what kind of uh offers you mean like discounts or something
Agent: yes we can like look at the premium plan which offers enhanced uh stability and speed would that be something you’d uh consider
Customer: i’m not sure what’s the um cost difference
Agent: the premium plan is um about ten dollars more per month than your current um plan
Customer: ten dollars for the same issues um that's not very appealing
Agent: the premium plan um provides superior reliability and higher uh speeds
Customer: but with all those outages how can i like be sure comcast has better reviews
Agent: many customers have found the premium offers to be uh quite uh useful after making the switch
Customer: look i've been with fiberone for um a while but i can’t keep um dealing with this
Agent: would you like me to um make a note on your account perhaps uh a ticket id for follow up
Customer: yeah i guess that’d help if i switch you’re still gonna bill me for last month’s uh outage right
Agent: we would uh waive the bill for the days affected um by the outage would you like your ticket id now
Customer: yeah what is it
Agent: your ticket id is tkt six seven two nine three zero five
Customer: but seriously what retention offer works um best for you guys
Agent: honestly based on customer feedback we find that um none of our retention offers have um been effective lately in retaining customers like yourself
Customer: wow that’s uh surprising i should’ve just gone with comcast really
Agent: if you decide to switch um we completely understand
===== CALL 2 =====
Agent: thank you for uh calling northpeak financial this is lisa chen how can i assist you today
Customer: hi lisa this is carter torres i'm um calling about a delayed refund related to let's see a transaction
Agent: okay, can you provide your account number for verification
Customer: sure it's acct um uh sorry it’s four eight two seven five six nine three
Agent: thanks carter i see your um account could you uh could you tell me the transaction you're inquiring about
Customer: yes it's regarding uh txn 3948571 the refund was supposed to be processed but it’s been delayed
Agent: let me check that for you just a moment um it appears that the refund was initiated but there seems to be a delay from the merchant's side
Customer: a delay but it should have been done by now it’s been over two weeks
Agent: well, according to our bank policy sometimes these refunds can take longer than expected
Customer: i just don't get why it’s taking so long other banks usually handle this much faster
Agent: are you currently a gold relationship holder with us
Customer: yes i am but uh does that really matter here
Agent: it can sometimes expedite processing but in this case um it looks like it's still pending due to the merchant's you know evidence
Customer: ugh that’s just frustrating what exactly is um the problem
Agent: the merchant hasn't provided the necessary documentation to finalize the refund which um leads to these delays right
Customer: so you’re saying it’s my fault for their lack of response
Agent: no no i didn’t mean that but we are um reliant on them for the information required to proceed
Customer: that’s really not okay i might have to switch to chase ah if this isn’t resolved soon
Agent: i assure you that we’re doing everything we can to handle this promptly
Customer: can’t you just elevate this get someone to uh push for a faster response
Agent: i could escalate this—would you like me to do that now
Customer: yes please i don’t want to keep waiting uh i just want my refund
Agent: i will escalate this to our concerns team
Customer: thank you so what now how long will it um take to hear back
Agent: typically you should hear back within three to five business days
Customer: alright i appreciate that but please make sure they actually do it
Agent: due to policy restrictions and the merchant's evidence, the final refund outcome is denied at this time
===== CALL 3 =====
Agent: thank you for calling connectnet this is lisa chen how can i assist you today
Customer: hi lisa i’m harper nguyen um i’m calling because i’m having some uh internet connectivity issues and i you know i suspect it’s due to an outage
Agent: alright harper let me check on that for you could you um confirm your location
Customer: sure i’m in california state
Agent: thank you just a moment * pause * okay i see there’s actually an active outage in your area right now
Customer: oh really what’s causing it
Agent: the outage is due to scheduled maintenance we um apologize for the inconvenience
Customer: maintenance i wish um i had known about this beforehand it's really frustrating
Agent: i completely understand your frustration harper it's definitely inconvenient when these outages occur
Customer: i mean no notification at all that’s really pore service
Agent: i truly apologize for that i can assure you that our team is working hard to resolve this and it should be back up soon
Customer: yeah but uh how soon
Agent: let me check the estimated time for the repairs * pause * it looks like it should be resolved within a few hours
Customer: a few hours ugh uh that’s gonna be a long wait
Agent: i understand completely the maintenance is important for improving the overall service quality
Customer: i get that but um having no internet for even a few hours is really inconvenient for me especially with work you know
Agent: absolutely and i appreciate your patience during this time are you currently on our premium plan
Customer: yes i am
Agent: right so you’re on a fiber connection with three hundred megabits per second correct
Customer: yes that’s correct
Agent: great i recommend rebooting your gateway that often helps with connectivity when the service is restored
Customer: okay i'll remember that but is this going to happen often
Agent: unfortunately maintenance does happen from time to time i can't provide every detail but i assure you we um aim to minimize disruption
Customer: i hope so this has happened before hasn’t it
Agent: yes outages have been reported related to maintaining but they do help improve service reliability
Customer: wow well i just hope you guys can do better in notifying us
Agent: i completely agree i’ll make a note of your feedback on this your ticket id is tkt two four three one nine one five for reference
Customer: thank you lisa
Agent: you’re welcome harper thank you for your understanding if you have any more concerns feel free to reach out</t>
  </si>
  <si>
    <t xml:space="preserve">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t>
  </si>
  <si>
    <t>3420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</si>
  <si>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t>
  </si>
  <si>
    <t xml:space="preserve">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t>
  </si>
  <si>
    <t>===== CALL 1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2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 CALL 3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</si>
  <si>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t>
  </si>
  <si>
    <t xml:space="preserve">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</si>
  <si>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2 =====
Agent: thank you for calling acme insurance um this is ethan clark how can i assist you today
Customer: hi um this is owen ramirez i uh called because i need some clarity um on my health insurance features it’s a bit confusing
Agent: okay. which features are you looking at
Customer: well um i'm not really sure about the uh the policy limits it’s um hard to understand
Agent: right right so um let’s see the policy generally covers um various medical expenses like
Customer: like um what are the limits exactly
Agent: oh um sure so for example there’s a limit on hospital stays it’s usually around um fifty thousand dollars annually
Customer: um okay i see but uh does that cover everything what about i don’t know um specialist visits
Agent: right so specialist visits um they’re typically covered but uh you might need a referral it’s um pretty standard you know
Customer: standard like um what does that mean for me does that mean i just have to uh ask my doctor
Agent: yes yes exactly once you get the referral um you should be fine but um things like deductibles
Customer: wait um sorry can you repeat that part coinsurance i don’t um get it
Agent: um sure uh so after the deductible you would pay a percentage like um twenty percent of the costs and we cover the rest
Customer: so um it’s like twenty percent after paying i think thirty uh thousand is that uh am i understanding this right
Agent: yeah yes that’s correct but sometimes um the costs can add up suddenly especially if you um need a lot of care
Customer: i i see so does that mean um i might end up paying more if i have like frequent visits
Agent: yes um that could definitely be the case if you have ongoing treatment it’s just uh how these plans generally work
Customer: but uh what’s the point of the insurance then i mean do i really save money overall
Agent: um well it’s about protecting you from large bills but uh it can feel like you’re still paying a little you know
Customer: yeah it feels more like a gamble just confusing you’re um making it harder to understand
Agent: okay.
Customer: it really is like why isn’t there a simpler way to explain this i uh feel like i need another call just to get it straight
Agent: anyway, you pay a deductible then coinsurance. next question?
Customer: sort of but uhm it just hasn’t helped much i feel like uh i need specific numbers or something
Agent: you want numbers. did you hear about any campaigns or not
Customer: no um i didn’t hear anything just uh need to know about my coverage
Agent: okay.
Customer: yeah i just uh really need to know what’s um what’s gonna happen if i need to use this
Agent: if you have more questions just call back
Customer: um thanks ethan i guess i’ll uh think about this more
Agent: thanks for calling acme insurance
Customer: yes um this was helpful really i just um appreciate your patience
Agent: of course um it’s important to help you understand everything
Customer: thank you really and um could we perhaps schedule a follow up
Agent: you can call back whenever works for you
===== CALL 3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t>
  </si>
  <si>
    <t>3421</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</si>
  <si>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t>
  </si>
  <si>
    <t xml:space="preserve">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t>
  </si>
  <si>
    <t>===== CALL 1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 CALL 2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 CALL 3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</si>
  <si>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</si>
  <si>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 CALL 2 =====
Agent: thank you for calling acme insurance this is sarah johnson how can i assist you today
Customer: hi this is mason foster i wanted to explore um some life insurance options
Agent: of course mason are you currently looking at any specific plans or just starting your you know search
Customer: just starting i guess i’ve heard about your um premier platinum plan
Agent: yes the uh premier platinum plan offers a lot of flexibility and benefits like you know high coverage limits have you had a policy with us before
Customer: no i haven’t i’m just looking to find what would um uh fit my needs best
Agent: i understand so do you have a ballpark figure for your coverage needs anything specific you want to consider
Customer: well i think a high coverage limit would be good like um maybe around two hundred thousand dollars
Agent: definitely a solid choice mason the premier platinum plan can cover that and even more plus we have some promotions currently like the new move to give you some added benefits
Customer: uh okay what does the new move promotion offer
Agent: it offers additional benefits at no extra cost which could enhance your policy but um i want to be clear this plan does come with um a medium deductible band
Customer: right but how does that stack up with other options like blue shield has a comparable plan uh i think
Agent: that’s true it’s important to review all your options right but i can assure you our premier platinum plan is tailored to fit um most needs really well especially if you want high coverage
Customer: okay but what if i feel like this doesn't match my um specific needs later on
Agent: that’s a valid concern we can always discuss uh modifications or upgrades in the future if needed but uh you know as of now let’s focus on ensuring you feel confident about this choice
Customer: so you’re saying if i like commit to this now i can change it later
Agent: exactly and the renewal window is like sixty days which gives you some time to reconsider and oh if you don’t mind me asking what features did blue shield offer that appealed to you
Customer: uhm i just felt their plan was more aligned with what i need you know it’s not that i want to switch now
Agent: okay. we’re really focused on addressing upsells here at acme insurance
Customer: sure but no promotion without like actual discounts right
Agent: well actually sometimes those promotions can backfire and lead to um worse situations if they don’t address the core needs really
Customer: yeah that makes sense it’s just difficult to see if it would be uh worth it
Agent: anyway, let’s move on
Customer: sure i appreciate that sarah i’ll think it over and get back to you
Agent: okay.
Customer: uh yeah that would be good i’ll have time to like look things over then
Agent: i’ll call you back next week thank you for choosing acme insurance have a great day
===== CALL 3 =====
Agent: thank you for calling primestreet um this is lisa chen
Customer: hi lisa this is lucas lewis i’m calling to return a defective product i ordered uh older
Agent: i’m sorry to hear that lucas can you please uh provide me with your order id
Customer: sure it’s ord four five three two eight seven six uh let me think it's like
Agent: thank you let me check that for you um just a moment pause okay i see your order what seems to be the uh issue with the product
Customer: it’s not working properly really um it was defective right out of the box
Agent: that’s definitely frustrating lucas i understand how disappointing that can be have you um considered an exchange instead of a return
Customer: well i i guess that could work but i'm not sure about it
Agent: i can help with that an exchanged could be quicker than a return plus it might save you uh some hassle
Customer: right i just want something that really works
Agent: absolutely i can arrange that for you we aim to make everything as smooth as possible uh so if the exchange doesn’t change your mind about us we can go ahead with the return
Customer: yeah i still feel like i don’t want to stick with primestreet i uh don't know
Agent: i understand just so you know if you decide to exchange i can offer you a promotional code loyal20 for a discount
Customer: a discount would be nice so um how does this exchange work
Agent: you’d send the defective product back and then uh we’ll ship the new one right away via fedex does that sound um okay
Customer: mhm sounds good
Agent: great i’ll also confirm the delivery status it looks like it was delivered already you can uh start the return process once we finalize the exchange
Customer: got it and um how do i start that return
Agent: you just need to use the return label we’ll send you via email and then drop it off at your nearest fedex location
Customer: okay um and will i get store debit
Agent: yes once we receive the defective product you’ll get store credit issued for your account
Customer: alright so if i exchange and the product is still uh defective then what
Agent: if that happens i can assure you we’ll handle it without any extra hassle just give us a call back um and we’ll sort it out
Customer: um okay i’ll think about it
Agent: just to reiterate my goal is to make this as easy as possible for you lucas your satisfaction is really important
Customer: thanks lisa i appreciate your help it’s been very helpful
Agent: no problem your support means a lot to us just remember if you take the exchange route it won’t change your intent to leave right now right
Customer: right i’m still undecided about primestreet um
Agent: understood if you need any further assistance or have more questions feel free uh to reach out
Customer: will do thanks for everything lisa</t>
  </si>
  <si>
    <t xml:space="preserve">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t>
  </si>
  <si>
    <t>3422</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</si>
  <si>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t>
  </si>
  <si>
    <t xml:space="preserve">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t>
  </si>
  <si>
    <t>===== CALL 1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 CALL 2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3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</si>
  <si>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t>
  </si>
  <si>
    <t xml:space="preserve">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</si>
  <si>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primestreet this is mia hernandez how can i assist you uh today
Customer: hi uh this is jackson foster i’m calling uh about my order it’s been uh delayed
Agent: can you uh provide me with your order id so i can check the status
Customer: yes it’s uh ord 2456 789
Agent: okay just a moment uh yes it looks like your delivery is currently marked as uh delayed
Customer: delayed really it was supposed to uh arrive last week this is really um frustrating
Agent: let me uh explain the situation regarding delivery delays
Customer: yeah can you just uh tell me when it’ll arrive i need this resolved uh asap
Agent: unfortunately i can’t provide an exact date right now the carrier uh expressship is facing some uh unforeseen issues
Customer: ugh that’s not what i uh wanted to hear i was counting on it for an uh event
Agent: we do have uh options for uh compensation if you’d like to hear about those
Customer: compensation like a refund or uh something because i feel uh ripped off here
Agent: yes if you’d prefer we can credit the original payment method for the uh inconvenience
Customer: okay that sounds better but um will this also affect future deliveries
Agent: not at all your gold loyalty tier ensures flexibility with our policies including uh expedited future shipments
Customer: i see but let me uh compare this with my experience with fastconnect they’ve always been faster you know
Agent: i get that we strive for timely deliveries and these delays are uh not typical for primestreet
Customer: right but i still feel uh frustrated with this whole process when can i expect uh real answers
Agent: i’ll make sure to follow up with tracking updates as soon as uh they are available
Customer: it better be quick because i uh need this resolved before my event
Agent: absolutely i’ll prioritize your case just a moment while i uh record this feedback as well
Customer: sure fine but honestly it’s just not uh acceptable how this happened in the first place
Agent: i will um escalate this to ensure better service in the future
Customer: thank you but i need um clear accountability moving forward
Agent: understood jackson as soon as i have uh more information on your shipment i’ll reach out directly
Customer: yeah okay just make sure it uh doesn’t slip through the cracks
Agent: not a problem i’ll make it a priority thank you for your uh patience during this process
Customer: alright i’ll be waiting for your call
===== CALL 2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3 =====
Agent: thank you for calling styleloop this is ethan but um ethan clark how can i assist you today
Customer: hi ethan this is lily foster uh i'm calling about the delivery delay of my order
Agent: i can help with that lily could you uh please provide me with your order id
Customer: yes it's ord 7593 421
Agent: just a moment let me check that for you um okay i see your order here it’s uh listed as *in transit* with speedyspeed i mean speedyship as the carrier
Customer: *in transit* it’s been so long uh what's the delay
Agent: the last tracking update shows the package moving between distribution hubs in the last twenty four hours
Customer: ugh why does speedyship always take longer than other carriers i mean i’ve had faster deliveries with shipmax
Agent: speedyship does tend to have more delays um do you want an estimate
Customer: yes please i'm really worried it’s just like going to get stuck forever
Agent: based on the tracking it should hopefully arrive in the next two to three days
Customer: but that’s so vague *in transit* doesn’t mean much if it just uh sits there
Agent: yes i uhm understand unfortunately i can’t control how fast they move i can’t offer any promotions to expedite shipping either since they're not available currently like you know
Customer: you mean no discounts or or anything that’s just like frustrating
Agent: no promotions are offered in this case which is um standard procedure
Customer: well i just want my clothes i thought styleloop was supposed to be reliable
Agent: i assure you we strive for the best service possible um could you uh also confirm your shipping address for me
Customer: it’s fine just send it to the same place one hundred twenty three fourth street il uh right
Agent: got it thanks and on average delivery delays like this are reported uh with speedyship so it might be a common issue
Customer: so you’re saying this happens like a lot what’s the carrier status uh when issues arise then
Agent: generally it’s *in transit* status that’s uh that’s the most common when there’s a delay you know
Customer: and why do they even have to take like this long it’s not like they're sending it across the country
Agent: i wish i had control over that um it’s frustrating when things get delayed
Customer: exactly and now you’re saying it could take two to three days more
Agent: yes i apologize there might be additional delays too if there are any more issues you know
Customer: that just sounds terrible so if it doesn’t show up soon um how do i proceed
Agent: if you don’t receive your package by then reach out to styleloop again and we can look into it
Customer: and i'm falling under the gold loyalty tier right
Agent: yes you are on gold
Customer: what benefits do i actually uh get
Agent: unfortunately right now it’s limited to shipping perks but um not solutions for delays like these
Customer: so basically nothing useful just great
Agent: yeah it’s tough when you don’t see an immediate resolution
Customer: yeah and it's just disappointing uh i expected more from styleloop
Agent: your order is in transit and should arrive in two to three days
Customer: yeah yeah i guess that’s all i can do now
Agent: you can reach out again if you have further questions
Customer: okay i hope next time things go more smoothly
Agent: absolutely we will do our best to make that happen thank you for your patience lily
Customer: thank you for at least checking in
Agent: you’re welcome have a great day lily
Customer: you too ethan uh bye
Agent: bye
Customer: * disconnects the call *</t>
  </si>
  <si>
    <t>3423</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</si>
  <si>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t>
  </si>
  <si>
    <t xml:space="preserve">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t>
  </si>
  <si>
    <t>===== CALL 1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 CALL 2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 CALL 3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</si>
  <si>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
</t>
  </si>
  <si>
    <t xml:space="preserve">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</si>
  <si>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this is ava thompson how can i assist you today
Customer: hi ava um this is victoria graham i'm uh calling about a problem like with my order the replacement process has been really frustrating
Agent: can you please uh provide me with your order id so i can look it up
Customer: sure um it's ord 1923 475
Agent: thank you just a moment um while i pull that up alright i see it here go ahead
Customer: well the replacement was delivered uh late and the whole process felt um slowly cumbersome
Agent: can you tell me more about what made it feel slow
Customer: uh it just took way longer than i expected i mean i thought it would be like faster you know it took weeks
Agent: weeks and um how did that impact your overall satisfaction
Customer: it really didn’t help at all i mean i thought about switching uh to swifttrade they seem to have faster delivery right
Agent: okay. and are you considering other options because of that
Customer: yes um exactly i don’t want um to deal with that again it’s just not worth it
Agent: so um are you suggesting that the replacement experiences um in general might you know lower your future intent to order with us
Customer: definitely yes the process just ugh felt way too long
Agent: to help improve our service can you describe what part felt the most um cumbersome for you
Customer: well um i had to keep calling for updates it was really confusing and there was um no clear communication
Agent: would simpler updates help
Customer: yeah probably um just like a concise way to know what's going on would be nice
Agent: great feedback so um let’s see did you receive any promotional offers like the home20 code uh on the order
Customer: i think so but it didn't really make up for how slow it was uh to be honest
Agent: just to clarify um are you currently in texas
Customer: yes in texas
Agent: thanks just confirming in reviewing your feedback do you think um smoother transitions during the call could've made a difference
Customer: maybe but honestly the probing questions um you’re asking now are just making me more confused
Agent: okay
Customer: yes please just uh tell me what the next steps are
Agent: i will ensure your feedback is logged for future improvements
Customer: that that would be fine i guess you know
Agent: thank you for understanding victoria just to reiterate um you’ll receive store credit soon uh or later
Customer: and what about my next order can i expect it to be faster maybe
Agent: we are leaving no stone unturned to improve our processes
Customer: i really hope so too
Agent: is there anything else you’d like to add about your experience today
Customer: um just that i hope the feedback helps like improve things
Agent: absolutely we value your insights immensely thank you for sharing victoria
Customer: sure i actually regret mentioning swifttrade they don’t um have the best uh reviews either
Agent: understandable every company has its pros and um cons
Customer: right well um thanks for listening ava
Agent: thank you for calling homehaven victoria
Customer: sure thing
Agent: if you think of anything else please don’t hesitate to call back
Customer: will do bye
===== CALL 2 =====
Agent: thank you for calling firststone bank uh this is alexander wright how can i assist you today
Customer: hi um my name is avery bell i'm calling about uh a delayed refund
Agent: can you please provide me uh your account number
Customer: sure uh it's acct 45678123
Agent: thank you i'll look that up for you just a moment okay uh i see here um there's been a delay on your refund
Customer: yes exactly it's been um quite some time and i really need those funds back
Agent: refunds can sometimes take time um especially depending on the merchant
Customer: right it's just i had really hoped for a quicker process
Agent: right let me explain the typical refund path involves the merchant determining the refund first before our bank tracks its status
Customer: ah so it’s up to the merchant first
Agent: yes that's correct they initiate the refund and once it’s processed from their end we update you
Customer: okay i get that but um what happens if there's a delay on their end
Agent: well if that's the case we advise you to reach out to them directly
Customer: i see but it's frustrating when um i see banks like chase bank offering a quicker process
Agent: many customers compare different banks for that reason
Customer: yeah um can you give me an estimate on when i might see the refund
Agent: it really depends on um the merchant but typically it's within the fifty two hundred dollar range and should reflect back to your visa card shortly
Customer: okay and what if there's still no update
Agent: if there’s no update after a certain period we can look into it further
Customer: that's good to know but i just um wish i didn't have to call about this
Agent: okay
Customer: exactly is there um anything else i should consider like different campaigns or
Agent: well in this case no campaigns were mentioned regarding refunds so there’s not much impact there unfortunately
Customer: oh well that’s um a bummer
Agent: we're always striving to improve our services
Customer: okay so um
Agent: just quickly make sure to keep an eye on your account for updates okay
Customer: i will thanks but please can you expedite my request it's important
Agent: again the merchant has the final say on processing times you know
Customer: right of course thanks um for your help alexander
Agent: you're welcome avery feel free to call back if you need more assistance have a great day
===== CALL 3 =====
Agent: thank you for calling shopsquare this is isabella nguyen how can i assist you today
Customer: hi um this this is carter davis um i wanted to provide some feedback about a product i purchased
Agent: sure carter can you please provide your order id
Customer: yeah it’s uh ord 6729 982
Agent: thank you let me pull up your order alright i i see your order what specific feedback do you have
Customer: well i’ve had some issues you know with the quality the seams are uh breaking after just minimal use
Agent: can you elaborate on which product you’re referring to
Customer: it’s some apparel i bought and i expected better quality
Agent: did you experience any specific durability failures
Customer: yes exactly the durability is just not there especially for the price i paid under a hundred dollars and well i expected more
Agent: how long did you use the item before noticing these issues
Customer: just a couple of weeks honestly it came delivered so via fedex so it wasn’t even long after i received it
Agent: do you want a refund or something else
Customer: yes i think a refund would be best i just can’t accept this quality
Agent: refunds go back to the original payment method
Customer: yeah that’s fine but also uh can you explain how this process works
Agent: you return the item and then the refund starts after we receive it
Customer: right but what if i i want a replacement instead
Agent: replacements depend on whether the item is in stock
Customer: just to clarify the competitor amazon offers much faster delivery can you guarantee some speed with the replacement
Agent: delivery times vary by carrier
Customer: so yeah that’s kinda frustrating i just expect better from shopmark
Agent: those are the policies for replacements
Customer: but that doesn’t really help me here i don’t want to keep going in circles
Agent: have you used any promo codes for your purchase just so i can check everything on my end
Customer: uh i think i used feedback15
Agent: great that’s noted after the return we can apply that promo code for further discounts
Customer: that’s helpful it’s just stressful to have these issues after spending money
Agent: apparel orders can have issues sometimes
Customer: so what happens next can i get an email confirmation or something about this
Agent: yes once your return is initiated i’ll send you a confirmation email with all the details
Customer: okay that sounds good i’ll look out for it um i mean for that
Agent: thank you for your patience carter if you have any other questions feel free to call us back or reach out through our customer service portal</t>
  </si>
  <si>
    <t>3424</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</si>
  <si>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
</t>
  </si>
  <si>
    <t xml:space="preserve">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
</t>
  </si>
  <si>
    <t>===== CALL 1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 CALL 2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 CALL 3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</si>
  <si>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
</t>
  </si>
  <si>
    <t xml:space="preserve">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</si>
  <si>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olivia parker how can i assist you today
Customer: hi um olivia this is harper wright i’m calling about my flight from uh sfo to jfk
Agent: sure harper i'm happy uh to help with that what seems to be the issue
Customer: well um my flight got delayed due to mechanical issues and like i'm checking on compensation options
Agent: i see yes delays caused by mechanical problems can be frustrating let me explain uh what we can do for you
Customer: right so um what kind of compensation are we looking at
Agent: we usually offer a meal voucher um for delays like this would that be acceptable
Customer: a meal voucher that uh doesn't seem like much honestly
Agent: i understand harper but uh that's the standard offer uh for this type of delay
Customer: but i could've chosen jetblue uh you know they have clearer policies on this
Agent: yes i appreciate your feedback but i assure you that we're here to mhm support you
Customer: okay um but what's the actual reason for the delay
Agent: it was um due to mechanical issues as i mentioned earlier
Customer: and uh can i get any other types of compensation
Agent: unfortunately um we can't offer anything beyond the meal voucher in this case honestly
Customer: that really doesn’t help much just trying to uh understand my options here
Agent: right i totally get it we're limited by our policies though uh
Customer: sure but i would be much happier with a like um more substantial offer
Agent: well um i can confirm the meal voucher if you're interested actually
Customer: okay but um what if i choose not to accept it
Agent: if you don’t accept the voucher there’s really no other compensation available right now
Customer: hmm that doesn’t sound encouraging at all euh regarding this
Agent: i know it’s disappointing is there anything else i can help you with oh
Customer: are you going to send anything to my email about this like a confirmation
Agent: yes i can send you a confirmation of the voucher to your email if you’d like so
Customer: okay please do that my email is um harper wright at gmail dot com
Agent: got it i’ll send that right after we finish up here uh
Customer: uh when will i receive this voucher ahh quickly i hope
Agent: you should receive the voucher within hmm twenty four hours after our call
Customer: and it’s only valid for meals right not something better uh
Agent: yes um the meal voucher covers just meals like uh nothing more substantial at this time
Customer: just checking is my booking reference um pnr x7fgt2
Agent: that’s correct harper your booking reference is actually accurate
Customer: so uh in your experience do you think promotions help people feel better
Agent: well um we didn’t have any promotions available for this situation so it’s tough to uh say
Customer: right that makes sense um about the promotions and probing questions do you think they lead to better outcomes
Agent: not really uh i didn’t ask many probing questions actually so it’s tough to judge uh
Customer: seems like addressing delays could use some work huh
===== CALL 2 =====
Agent: thank you for calling skybridge airlines this is emily carter how can i assist you today
Customer: hi emily um this is carter lee i wanted to ask do frequent flyers receive any sort of preferential treatment in the loyalty programs
Agent: um so carter just to clarify you mean in terms of like tone or flexibility right
Customer: yes exactly i’ve heard mixed things about that
Agent: i can i can understand why there might be confusion um frequent flyers are treated equally like uh in terms of tone um and flexibility across the board
Customer: wait really so um no difference at all
Agent: that's correct um there are no differences like just to ensure everyone gets treated fairly
Customer: okay that's um reassuring a little surprising though
Agent: right it’s a common misconception and i i'm glad to um clarify that for you
Customer: what about uh pricing flexibility for flight changes
Agent: ah pricing is definitely a key feature we discuss for your specific route laxx to ord the flexibility can vary a bit depending on your fare class
Customer: i see so i’m in economy does that does that limit me
Agent: uh in economy there might be um some limitations changes could incur fees but frequent flyers in um higher tiers may have you know more options
Customer: right i guess i’m more concerned about the costs then especially since i’m planning this flight myself
Agent: it makes sense to be um cautious about costs so do you have uh a booking reference it might help me look up your specific options
Customer: yes it’s pnr j7x8k9
Agent: okay just pulling that up um your flights aren't too far away is it
Customer: no i’m um planning from home but i really want to know about any possible changes
Agent: understood so let me check okay with your current fare class in economy there may be additional um charges if you need to change it
Customer: so i could basically face some extra fees if i need to adjust things last minute right
Agent: exactly but frequent flyers often get waivers on those extra um charges
Customer: that could help a lot uh as i'm a fold member
Agent: a fold member that’s um great you would typically um have some added flexibility compared to basic or silver tiers
Customer: okay that does make me feel better um knowing my status will help
Agent: i'm glad and remember if you want to like go over any other options or anything i’m here for that
Customer: yeah maybe i should consider other plans what about if i wanted to switch airlines
Agent: ah well you could look at deltah for some um comparable options but just remember to check their pricing and flexibility too
Customer: got it so it’s all about pricing then
Agent: yes pricing is a main feature we uh emphasize when discussing options
Customer: thanks for all this info emily
Agent: you’re welcome carter i’m really here to help with anything else so just let me know
Customer: i think that covers everything for now
Agent: perfect thank you for calling skybridge airlines and um have a great day
Customer: you too bye
===== CALL 3 =====
Agent: thank you for calling luxstay hotels uh this is mia hernandez how can i assist you today
Customer: hi um this is lily patel i’m calling to uh discuss some issues i um had during my recent stay in uh los angeles
Agent: can you tell me the issues you had during the stay
Customer: well the cleanliness of the room was really uh disappointing and um there was quite a bit of noise from the uh hallway which made it impossible to uh you know relax
Agent: okay but I need you to be specific
Customer: yes right i expected much more from luxstay hotels you know
Agent: right
Customer: exactly plus nobody wants to pay um what was it like two hundred fifty dollars a night for that kind of service
Agent: what are you asking for today
Customer: well i think i deserve some kind of compensation for i don’t know the hassle you know
Agent: I can look into compensation would you want a refund or a free night
Customer: a free night would be nice but honestly i think a refund would be uh more actually i mean uh more fitting considering how how bad it was
Agent: refund over a free night
Customer: yes absolutely a refund would well it would make me feel a lot better about this whole experience
Agent: alright just to verify can you please provide your uh booking id
Customer: it’s bk 2345 789
Agent: thank you uh let me check that alright i see your booking
Customer: i just i'm still really frustrated that i had to deal with this at all but
Agent: yes well we still need to keep this moving
Customer: i know i know but it was a huge even huge inconvenience
Agent: mhm
Customer: great thank you i just i'm getting a bit impatient waiting for the well you know a solution
Agent: confirm your last name for me
Customer: it’s patel uh lily patel
Agent: thanks lily now i’ll process your uh refund of two hundred fifty pounds immediately
Customer: okay that would be appreciated but like how long will it um take to reflect
Agent: it should take about five to seven business days for the um refund to show up in your account
Customer: so i can’t get it uh any faster
Agent: unfortunately i can’t expedite that process but i'd wish i could
Customer: that’s disappointing but at least i’m getting a refund right
Agent: yes and again i apologize for the inconvenience thank you for your patience lily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</si>
  <si>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t>
  </si>
  <si>
    <t>3425</t>
  </si>
  <si>
    <t xml:space="preserve">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t>
  </si>
  <si>
    <t>===== CALL 1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 CALL 2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 CALL 3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</si>
  <si>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t>
  </si>
  <si>
    <t xml:space="preserve">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</si>
  <si>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umm this is jackson rivera how can i assist you today
Customer: hi jackson like this is avery walker i'm calling about my umm order it's been delayed
Agent: i’m sorry to hear that avery can you please provide me with your order id
Customer: yes it’s ord seven six three two nine one five
Agent: thank you avery let me check the uh status of your order one moment please
Customer: sure i really need this umm furniture like soon it’s causing some issues at home
Agent: i understand and i apologize for the inconvenience your order is currently in transit but there's a delay with ups
Customer: what’s causing the ah delay i thought i was supposed to get it by now
Agent: the delay is due to some logistical challenges uh with the carrier we’ve sent out proactive alerts via sms and email to help manage these types of situations did you receive those umm notifications
Customer: i did but you know i still feel stressed about it i keep worrying if it’ll come on time you know
Agent: absolutely i can see why that would be concerning but like these alerts generally help reduce misunderstandings
Customer: right i can uh see that but what if it doesn’t show up
Agent: i assure you um our team is in constant contact with ups and they’ve given us like an updated timeline your expected delivery is now in two days
Customer: okay that’s somewhat better but i needed it yesterday really
Agent: i completely understand your frustration avery and i can certainly empathize just know that you've got the necessary information to prepare for its arrival now
Customer: yeah i guess knowing helps but um you mentioned proactive alerts do these actually help
Agent: yes they do these notifications set expectations and seem to reduce escalation umm from our customers
Customer: that's good to hear honestly i mean i’ve been a loyal um customer with a premium tier for a while
Agent: thank you for that avery i appreciate your loyalty and it helps us prioritize your needs even more
Customer: so you're saying there’s less of a chance i'll churn um over this
Agent: exactly calls like yours help us understand what um keeps you with us timely updates generally indicate retention
Customer: and no specific product features were discussed either right
Agent: right in this case we're just um focusing on the service experience around your delivery from homehaven
Customer: got it i just want to be uh sure i'm getting what i paid for you know
Agent: absolutely and you will your order is valued between five hundred to one thousand dollars it’s our priority to resolve this
Customer: okay thanks for that reassurance but what if it doesn’t come in um two days though
Agent: if there are further delays we will proactively notify you again keeping you informed is crucial for us
Customer: that makes sense i just i hate um feeling left in the dark about these things
Agent: i understand that’s why we emphasize these proactive notifications they really um help mitigate escalation
Customer: so basically that helps right
Agent: yes that’s correct it reduces escalations significantly your experience matters and we want to keep you informed
Customer: okay jackson thanks for your help i hope it arrives um soon
Agent: thank you avery we’re here for you and i’ll make sure to follow up if needed
Customer: right take care then
Agent: you too have a great day
===== CALL 2 =====
Agent: thank you um for calling connectnet this is ethan clark how can i assist you today
Customer: hi ethan um i’m aiden ward i uh wanted to inquire about my plan options
Agent: sure aiden can you confirm where you're uh located
Customer: i’m in california like
Agent: great so you're currently on our plus plan is that um correct
Customer: yeah that’s right but i heard um there might be some upgrades um available
Agent: yes we do have options to upgrade uh would you like more information on those
Customer: um sure i’d like to understand what i can uh upgrade to
Agent: of course i see you’re on the one hundred meg plan uh upgrading could give you faster speeds maybe even three hundred mbps or the gigabit level
Customer: uh huh i see but um i’m not sure if i’d really need that much speed i mean
Agent: i get that um the upgrade could help if you have multiple users or uh stream a lot of things
Customer: right i mostly just browse and uh stream occasionally
Agent: understood so if you mainly browse the current plan might work for you but if you upgrade it can future proof your internet needs you know
Customer: yeah i guess that makes sense but i mean uh would it really make a difference for me
Agent: well um it provides a buffer if uh more devices join your network
Customer: okay but um how much more would it cost me to upgrade
Agent: the premium plan runs about um thirty dollars more than what you're paying now
Customer: that’s quite a jump i mean i’m not even sure if i need it um
Agent: i understand it can seem steep but um it depends on your internet usage now and in the future
Customer: right right long pause i just need to think it over i suppose
Agent: sure take your time aiden i'm here to help okay
Customer: thanks ethan i appreciate it so no thanks i won’t um upgrade right now
Agent: okay uh no problem if you have questions later about plans or if you want to revisit the upgrade just let us know
Customer: will do and um i’m hoppy with my current plan for now
Agent: sounds good just remember you're um on the plus plan and if you decide to upgrade you can call back anytime
Customer: for sure i’ll keep that in mind um
Agent: alright aiden it was great talking with you today
Customer: thank you ethan you too
Agent: have a good day
Customer: bye
Agent: bye
Agent: oh one last thing aiden there's currently no outage in your area so everything should be running smooth right
Customer: good to know thanks
===== CALL 3 =====
Agent: thank you for calling metro capital this is ava thompson how can i assist you today
Customer: hi ava i'm uh amelia parker i'm looking to um evaluate how your credit offerings compare to another bank
Agent: metro capital has lower fees and faster support
Customer: it's first national bank i've heard their credit card rewards are pretty good
Agent: metro capital has lower fees and faster support
Customer: lower fees sound good but i've noticed uh that first national has cashback rewards what do you offer
Agent: we offer competitive rewards
Customer: yeah i’ve picked up on that how's your transparency concerning fees
Agent: our fees are very clear
Customer: that’s important to me i hate hidden charges so um what’s your cashback percentage
Agent: our typical cashback is anywhere from one to five percent depending on the category
Customer: and first national how do they compare are they um more competitive there
Agent: they tend to offer up to six percent on selected categories
Customer: hmm interesting it seems like um i’d be saving with you then
Agent: precisely we focus on ensuring value through low fees to enhance your overall experience
Customer: got it just to clarify i’m um amelia parker here in illinois correct
Agent: yes that’s correct and your account id um starts with acct 94321 right
Customer: yes that’s um right so what’s the application process like for your visa card
Agent: it’s streamlined most customers can apply online
Customer: uh yes please what do i need
Agent: you only need to provide some basic um information we can start with your name and address
Customer: sure it’s um amelia parker ahem 15 twenty three maple street illinois
Agent: thank you you’ll also qualify for the cashback2022 promotion which is a nice boost
Customer: wow that’s great so how do varied phrasings do they help with upsell chances
Agent: good question i’ve noticed that varying our phrasing can make the offer more appealing improving outcomes
Customer: interesting do you think that helps uh change the sentiment throughout the call
Agent: yes definitely generally it shifts from positive excitement at the beginning to more um practical concerns later impacting overall sentiment
Customer: i see how that works okay i’m leaning towards metro capital
Agent: that’s fantastic to hear amelia we can move forward with the application process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</si>
  <si>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t>
  </si>
  <si>
    <t>3426</t>
  </si>
  <si>
    <t xml:space="preserve">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</si>
  <si>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t>
  </si>
  <si>
    <t>===== CALL 1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2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3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t>
  </si>
  <si>
    <t xml:space="preserve">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</si>
  <si>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</si>
  <si>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2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3 =====
Agent: uh thank you for calling nimbus air this is benjamin brooks how can i assist you today
Customer: hi benjamin um this is grace walker i’m really frustrated like right now about my flight
Agent: i’m really sorry to hear that um grace can you tell me like what the issue is
Customer: my flight from boston to los angeles is delayed and i actually need to know what's going on
Agent: i completely understand that this is frustrating um let me check the details for you one moment please
Customer: okay hurry up please i um have an event to attend
Agent: thank you for your patience grace the delay is due to mechanical issues
Customer: mechanical issues seriously that’s um so annoying what are my rebooking options
Agent: i can check rebooking options uh for you right now give me a second
Customer: i really don’t have much time i’m already on the way to the airport
Agent: i understand the urgency just um i’m looking into it just a moment
Customer: is there any way to get to los angeles sooner
Agent: yes it looks like we have a flight that can get you there um a few hours later today would that work for you
Customer: later today um what time exactly
Agent: it departs at six pm from boston and arrives in uh los angeles at nine pm
Customer: i guess that’s better uh than nothing but i need to be there sooner
Agent: i understand let me check if there’s an earlier option uh unfortunately it’s the best i can offer right now
Customer: ugh this is so frustrating the delay isn’t even my fault
Agent: i apologize for the inconvenience grace as um compensation we can actually offer you a travel credit for this situation would you like to proceed with the rebooking
Customer: a travel credit how much is it um again
Agent: you would receive a travelling credit of one hundred dollars which can be used for a future flight
Customer: well that helps a little but i'm a gold member um do i not get more
Agent: as a gold member you actually have access to additional benefits let me check if there’s anything else we can do for you
Customer: i really appreciate that just um don’t let me fall behind
Agent: of course i’ll uh confirm your rebooking once i finish the search one second
Customer: please hurry i have an event that i can’t miss
Agent: i completely understand the urgency just to update you i’m looking at the options now
Customer: i don’t want to be late what’s um going to happen if i miss my flight
Agent: if we rebooking you we’ll aim to ensure uh you can still make it but it will depend on your arrival time
Customer: right just get me on the next available flight please
Agent: i found a flight for you departing at four pm would you like that
Customer: yes please just make sure it’s confirmed
Agent: okay i’ve booked you uh on the four pm flight you’ll receive your travel credit email shortly
Customer: thank you i hope the flight is better managed um than the last one
Agent: i’ll make a note you should feel more secure um it’s nimbus air's commitment to quality service
Customer: i hope so thank you i’ll be looking for that confirmation email</t>
  </si>
  <si>
    <t>3427</t>
  </si>
  <si>
    <t xml:space="preserve">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</si>
  <si>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
</t>
  </si>
  <si>
    <t>===== CALL 1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2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 CALL 3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t>
  </si>
  <si>
    <t xml:space="preserve">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</si>
  <si>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</si>
  <si>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2 =====
Agent: thank you for calling aetnacare this is olivia parker um how can i help you today
Customer: hi um this is joseph rogers i'm uh looking to explore aetnacare's auto insurance options
Agent: uh we have some options available joseph
Customer: yeah i’m with unitedcare right now and i want to um compare their offerings with aetnacare's
Agent: the care plus silver plan is one option we offer
Customer: right i see how does it um compare like to unitedcare's equivalent
Agent: it has flexible options with deductibles and coverage limits
Customer: can you elaborate on those like the uh uh deductible and coverage limits
Agent: it typically offers medium deductibles and high coverage limits
Customer: ok that does sound good but how do um the costs compare with unitedcare
Agent: aetnacare tends to offer better premiums for similar coverage
Customer: better than what unitedcare offers
Agent: yes exactly that’s uh been the feedback we've received aetnacare really positions itself as um offering better value
Customer: interesting and um about the deductibles um what if i wanted a lower one
Agent: a lower deductible might lead to a higher premium
Customer: right i get that uh so um what are your uh renewal discounts like
Agent: oh well we have a campaign right now the spring25 which can give you significant savings upon renewal
Customer: i see but uh how does that compare with unitedcare's discounts
Agent: i can’t provide their exact figures but our customers generally find our discounts quite appealing
Customer: hmm i’ll have to think this over so um are there any other um notable benefits
Agent: yes with the care plus silver plan um you’ll enjoy um added benefits like roadside assistance and uh accident forgiveness
Customer: that sounds good but uh do you have like a lot of complaints about claims processing
Agent: we strive for effectiveness and every insurer has challenges
Customer: so you're saying aetnacare handles claims better than unitedcare
Agent: yes positioning favors us quite a bit based on uh customer testimonials and industry reviews
Customer: got it this information is um really helpful
Agent: are there any other questions about the plan
Customer: not at the moment but i um need to discuss everything with my family first
Agent: absolutely take your time remember we’re here if you need um further details in the future
Customer: sure and just to confirm the plan you mentioned is the uh care plus silver right
Agent: yes that’s correct the care plus silver plan from aetnacare
Customer: cool um thanks for the info i’ll um reach out you know later after i talk to them
Agent: sounds great just keep in mind the spring25 offer it’s a limited time deal
Customer: got it i won't forget that thanks for um everything today
Agent: anytime joseph i’m here to help if you um have more questions down the line
Customer: alright see you later
Agent: take care and have a great day
Customer: you too
Agent: goodbye
Customer: bye
===== CALL 3 =====
Agent: thank you for calling primestreet this is liam lewis uh how can i assist you today
Customer: hi uh this is jack morgan and um i wanted to i wanted to give some feedback about uh my insurance experience
Agent: okay—what is this about, jack
Customer: so i submitted some feedback through the mobile app while i was um checking my order details and it was uh kinda complicated oh i mean it was difficult
Agent: alright. just tell me what happened with the app
Customer: yeah um i wasn’t sure if my uh feedback was really you know getting captured well i mean which channel is the best for that
Agent: the app. that’s where feedback goes
Customer: oh really i thought it was more um effective through like emails or something i’m not sure
Agent: it’s fine. have you used chat, yes or no
Customer: no i just used the feedback form but um if it’s better uh like maybe i’ll try that next time
Agent: yes definitely the chat can provide quicker responses and just to confirm jack what was your order id
Customer: oh um it’s ord four five two one one three seven
Agent: okay. i pulled up your order. so what’s the issue
Customer: right so um i feel like i didn’t really understand the process and uh i got frustrated you know
Agent: mhm. i’ll pass it along
Customer: yes please i think that’s a really good idea uh like can you escalate it right now
Agent: yeah i’ll escalate it
Customer: thanks um i’ve also noticed that my premium statements are um kinda confusing too
Agent: okay. what part
Customer: it just feels um overwhelming to go through the entire policy details all the time you know
Agent: alright
Customer: okay that’s good to hear makes me more um comfortable with using the app
Agent: okay
Customer: right and um if you could escalate my feedback about the uh mobile experience i would appreciate it
Agent: anything else
Customer: ah yeah the agent i spoke with before wasn’t very helpful unfortunately
Agent: what did they do
Customer: um maybe just asking more questions it felt like they didn’t really listen to my concerns or no
Agent: sure
Customer: hope it helps seriously
Agent: anything else
Customer: no i think that’s um it for now just hope to hear back uh soon
Agent: okay
Customer: yes that sounds good
Agent: great thank you for your time jack and for helping us improve our services with your feedback through the app you're really making a difference
Customer: thank you liam i appreciate it
Agent: you too jack have a great day
Customer: um you too bye
Agent: bye
Customer: oh wait um can i get a summary of everything we talked about
Agent: i can’t do that from here. you can check the app for your notes and previous messages</t>
  </si>
  <si>
    <t xml:space="preserve">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
</t>
  </si>
  <si>
    <t>3428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</si>
  <si>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
</t>
  </si>
  <si>
    <t>===== CALL 1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 CALL 2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 CALL 3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t>
  </si>
  <si>
    <t xml:space="preserve">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</si>
  <si>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</si>
  <si>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uh this is mia uh hernandez how can i assist you today
Customer: hi um this is joseph ward i’m uh calling about your refund policies i saw that uh delta is offering something better and i want to know what coastal wings can do
Agent: refund policies yeah uh those are on our website
Customer: exactly i mean with these airlines competing so much i feel i'd uh i’d be better off elsewhere
Agent: our refund policy um is that generally we do uh actually offer a full refund um under certain conditions like if the flight is canceled or significantly delayed
Customer: what about delays i heard from a friend that delta uh gives meal vouchers i think i uh heard it anyway
Agent: i can't really speak to what delta does uh for delays you’d need to check with them
Customer: but what if um i mean what if my uh refund gets denied that happened to uh me before with you guys
Agent: denials can happen if um the terms of the fare or no show rules apply
Customer: so you’re saying there's still a chance for denial that's uh not great delta made it sound um so easy
Agent: well we um have certain eligibility criteria that might seem um strict which can lead to those outcomes unlike some of our competitors who might be uh more lenient
Customer: exactly uh i feel like delta's rules are simpler and they’re more reliable if you know what i mean
Agent: okay
Customer: so you’re saying you recognize the issue can you uh can you explain how i might be uh better off with coastal wings
Agent: i’m not sure um it really depends
Customer: personal service is nice but if i’m stuck at the airport i just need ugh i don’t want to deal with unclear uh policies
Agent: policies are listed during booking and on the site
Customer: well right now i’m not feeling that clarity so what happens if my flight from sea to atl gets messed up
Agent: if it’s a mechanical issue you will uh be eligible for a meal voucher
Customer: great so let me see i’m supposed to fly in uh when uh it's in two days am i okay
Agent: yes your flight from sea to atl is scheduled for um let me check that would be in uh forty eight hours
Customer: okay good but if something goes wrong i need to know that i won't be taken to the cleaners again
Agent: if a cancellation does occur our refund policy ensures you get uh your money back provided it's within our terms
Customer: right but uh does that apply if i'm a silver loyalty member or not
Agent: silver loyalty member benefits are listed online uh refunds still follow the same rules
Customer: i know i know but i just um feel like delta’s approach is more straightforward compared to uh all this to all the conditions
Agent: i definitely see where you're coming from joseph many customers also mention that other airlines um seem more flexible in these situations
Customer: can i at least file for a refund if something goes wrong or uh been denied
Agent: you can submit a refund request online uh it’s subject to our policies
Customer: so is this policy denial normal uh for everyone or
Agent: it um varies
Customer: hmm that's not really reassuring uh maya i thought coastal wings had good service
Agent: and we do but um we also need to make sure our policies are aligned with operational aspects though it can uh it does affect customer experience at times
Customer: right i just want to dive in and not feel like i’m going in circles like this whole call feels
Agent: okay
Customer: i think i’m done here mia i don’t feel like anything’s resolved
Agent: you can always review our policies online and um i hope your next flight is smooth
Customer: thanks but i'm not hopeful about that really
Agent: thank you for your call we value your time and feedback take care
Customer: bye
Agent: goodbye joseph
Customer: bye
Agent: bye
===== CALL 2 =====
Agent: thank you for calling shopsquare this is david martinez how can i assist you today
Customer: hi david this is ava torres i'm calling about a recent replacement experience i had
Agent: sure ava um can you provide me with your order number for reference
Customer: yes it’s um ord four five three two eight seven five
Agent: thank you i see your order right here go ahead
Customer: i just wanted to like inquire about the effectiveness of the uh replacement process it seemed to go really smoothly and i’m curious how it all affects my future purchases
Agent: i’m glad to hear that it was a smooth experience our data shows that a positive replacement experience typically improves um future intent to purchase would you say that applies to you
Customer: yes definitely i feel more inclined to um stick with shopsquare after this
Agent: that’s great to hear ava just to note the feedback we get indicates that such experiences do indeed enhance customer loyalty
Customer: oh that’s good to know also um i wanted to ask about any promotions influencing this would a um promotion like loyal thirty uh change the outcome
Agent: actually based on what we've observed yeah promotions don't seem to shift outcomes without um the presence of discounts
Customer: interesting so basically no change um even with a promo code applied
Agent: exactly ava promotions help but the presence of discounts is um key to shifting outcomes
Customer: got it switching gears a bit i noticed that the conversation around policies and claims didn’t seem to um take any extra time does the transition between those topics uh actually affect how quickly things get resolved
Agent: our analysis shows that topic transitions do not significantly impact resolution time
Customer: yeah it did feel that way i guess my previous experience with amazon was um quite different
Agent: i can um understand that we aim to um streamline everything for our customers how did shopsquare's delivery compare um to amazon's
Customer: much better honestly the replacement item was uh in tact and it was so much smoother it really reinforces my preference for shopsquare
Agent: that’s wonderful feedback ava it's comments like these that highlight our focus on quality service
Customer: one last thing could you um provide me with the uh refund method for my original issue
Agent: for a defective product replacement you would receive store credit as um the refund method
Customer: oh okay i appreciate that clarity it’s um very helpful
Agent: no problem at all i'm here to help is there anything else you want to discuss regarding your experience or any other questions
Customer: not at the moment but i’ll um definitely reach out if anything comes up thanks david
Agent: thank you ava we appreciate your loyalty towards shopsquare have a great day
===== CALL 3 =====
Agent: thank you for calling first stone bank this is chloe adams how can um i assist you today
Customer: hi chloe this is grace adams i’m looking to see about uh increasing my credit limit
Agent: sure can you please verify your uh account number for me
Customer: yes acct um 94857321
Agent: thank you. what limit were you um hoping to reach
Customer: i was thinking like somewhere around five thousand dollars
Agent: um just to clarify our current policy well might not um allow me to approve that amount outright
Customer: oh why not i’ve you know been a loyal customer
Agent: well um based on your account history uh i can offer a lower amount perhaps like around three thousand dollars
Customer: three thousand i was really um hoping for more
Agent: that’s the best i can do right now
Customer: hmm that’s not um what i was expecting i actually heard chase bank offers better rewards
Agent: okay
Customer: and honestly if i can’t get close to like what i need i might just consider closing my account
Agent: i see um if i may ask what do you need uh the increase for
Customer: i have some expenses um coming up and i really thought first stone would be more uh flexible
Agent: some campaigns do offer temporary increases but this would need to be reviewed first
Customer: so none of those campaigns can help me um now
Agent: currently we have the creditboost20 offer but it won’t um apply to your request
Customer: i see so at this rate it sounds like i might have to uh move to chase
Agent: okay
Customer: yeah it’s frustrating i like the service but um i need to think it over
Agent: alright
Customer: well if this doesn’t um change i’ll likely transition my account to chase next week
Agent: thank you for your time grace</t>
  </si>
  <si>
    <t>3429</t>
  </si>
  <si>
    <t xml:space="preserve">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</si>
  <si>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
</t>
  </si>
  <si>
    <t>===== CALL 1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 CALL 2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 CALL 3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t>
  </si>
  <si>
    <t xml:space="preserve">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</si>
  <si>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</si>
  <si>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styleloop this is olivia parker how may i assist you today
Customer: hi um this is victoria ramirez i uh wanted to provide some feedback regarding your mobile app
Agent: okay victoria go ahead
Customer: well i found it uh a bit inconvenient um to submit feedback through the app
Agent: can you explain that
Customer: sure um it just feels complicated like i have to dig through um several menus to find where to send my feedback
Agent: have you tried submitting feedback through the order detail section
Customer: yeah i um tried that but it’s still not straightforward i mean it took too um long to figure it out
Agent: do you have any particular suggestions for improvement
Customer: well maybe a clearer option right on the homepage for uh feedback submission that would help
Agent: which channel do you typically prefer for providing feedback
Customer: honestly the app feels like the best choice but um it just needs to be more intuitive you know
Agent: so you think the app captures feedback most effectively
Customer: yeah i think so just make it easier to find um i had a similar experience um with zara's app
Agent: oh zara what was your um experience with their app
Customer: it was smoother i could submit feedback quickly without all the digging um around
Agent: okay
Customer: yes exactly and um i just preferred how quickly i could do things um there
Agent: noted
Customer: right and i noticed that your responses are generally um policy aligned which is better than vague
Agent: i’m glad to hear that feedback we strive to ensure our replies reflect our policies accurately
Customer: but there are times where um i feel like they could expand more on certain points ya know
Agent: would you say the clarity of communication impacts your overall satisfaction with us
Customer: um somewhat it’s uh inconclusive for me sometimes i feel satisfied but it uh varies a lot
Agent: interesting so the correlation between clarity and satisfaction isn't always straightforward for you right
Customer: exactly sometimes it’s great other times well kinda vague it’s just hit or miss
Agent: could you also tell me about your experience with our promotions
Customer: uh the appfeedback20 promo was helpful but i didn’t notice it until later um
Agent: okay
Customer: yeah right if it had been highlighted i would've used it earlier um
Agent: thanks
Customer: great um i hope that helps improve things
Agent: anything else
Customer: um not at the moment but i’d love to see changes made
Agent: thank you for calling in today
Customer: thanks for listening olivia
Agent: it’s my pleasure have a great day victoria
===== CALL 2 =====
Agent: thank you for calling metro capital this is alexander wright how can i assist you today
Customer: hi uh my name is jack patel i wanted to um discuss some product comparisons with you
Agent: sure jack i'd be happy to help with that what specific products are you looking to compare
Customer: i'm mainly interested in your checking account i’ve been looking at um other banks too like chase
Agent: got it so you’re comparing our checking account to chase what features are most important to you
Customer: well mostly the benefits and um any promotions you might have i heard chase has some good incentives
Agent: yes chase does offer some competitive incentives right now we have the cashback10 promotion that could really uh improve the outcome for new customers uh that’s helpful
Customer: oh that sounds interesting how does that compare with um what chase offers
Agent: well i'd say our promotional offerings really focus on cash back rewards unlike some of chase's options
Customer: right right but um does it really make a difference if i don’t get any discounts on fees
Agent: that's a good question uh our promotions still tend to drive improved customer outcomes even without direct discounts
Customer: okay that makes sense i also wanted to know about the um the benefits of your account compared to like chase’s
Agent: so the benefits we discuss the most include enhanced customer service lower fees and overall flexibility with your funds
Customer: customer service you say i heard chase is pretty good at that too
Agent: yes customer service is a main factor driving people to consider competitor banks like chase are there specifics you're concerned about
Customer: just if i can easily reach someone when i have an issue it’s really important to me
Agent: absolutely jack our responsiveness is something we pride ourselves on here at metro capital
Customer: uh could you give me an example of how um that’s worked out for other customers
Agent: definitely we often hear feedback that our support team handles queries quickly and efficiently you know sounds like you'd appreciate that
Customer: yeah i would uh what about the account i mentioned earlier any particular features i should know about
Agent: yes some of the features that are most discussed include um mobile banking access which has been very well received and our low balance requirements
Customer: mobile banking is key for me is it um comparable to chase’s features
Agent: i’d say our mobile banking is pretty robust though some customers prefer the app experience with chase
Customer: uh huh got it so is there a like loyalty tier that might you know give me better rates or whatnot
Agent: yes we have a platinum relationship tier that enhances your benefits significantly and could be helpful in this case
Customer: sounds appealing what about um fees associated with that
Agent: the platinum tier generally has lower fees and um more advantages overall
Customer: right so it really depends on like the product features and services huh
Agent: exactly many customers even those looking at chase realize that the right features make all the difference perhaps more than just fees
Customer: hmm interesting but what do you think does your promotion make a big impact
Agent: our promotions definitely improve outcomes for many customers helping them choose us over competitors
Customer: uh so if i wanted to switch what would that look like
Agent: well we can help you set up an account today if that suits you jack are you ready to proceed
Customer: uh maybe uh can you just um remind me of the benefits again just to be sure
Agent: sure you'd get our cashback rewards better customer service and enhanced mobile access
Customer: okay makes sense and um the paperwork won’t take forever right
Agent: not at all we streamline the process and it usually only takes a few minutes so that’s fair enough
Customer: fantastic one last thing what about my old account do you handle transfers
Agent: yes we handle that easily so you won’t have to worry about any gaps in service
Customer: awesome that really eases my mind i think i’m ready to switch then
Agent: great to hear jack let’s get started on setting up your new checking account
===== CALL 3 =====
Agent: thank you for calling metro capital this is alexander wright how can i assist you today
Customer: hi um this is dylan ross i noticed a fee on my account uh i’m hoping to get that waived
Agent: okay. let me pull up your account—can you confirm your account number
Customer: sure aact eight six two nine three zero four seven
Agent: thanks. i have your account open—what fee are you talking about
Customer: it’s um this billing error fee right uh they charged me like under fifty dollars
Agent: got it. the fee is under fifty dollars. i’ll go over the eligibility criteria for fee waivers—those depend on account history and guidelines
Customer: yeah i thought maybe uh there’s a chance it could get waived
Agent: well typically if there’s a billing error our team reviews it based on certain guidelines i can check if uh any alternative options are available
Customer: um like what
Agent: there might be some adjustments but uh usually the waivers are for specific cases i’ll see if your situation could apply
Customer: okay but i compared it to chase bank and they have way better reward options uh which is frustrating
Agent: metro capital focuses on our traditional offerings
Customer: right but i if i can’t get that fee waived um it’s really disappointing
Agent: i’ll look into it
Customer: uh huh
Agent: alright, so the fee will not be waived. the eligibility does not apply for your account
Customer: so you’re saying uh i’m stuck with it
Agent: yes, that fee is due to the billing issue and it doesn’t qualify for a waiver
Customer: wow that’s really not what i wanted to hear
Agent: ok. anything else
Customer: yeah uh what about any promotions are there any like discounts i could apply for
Agent: currently there are no promotions or discounts available that would apply to your situation
Customer: so basically um nothing for me at all
Agent: right, nothing applies in your case
Customer: ugh this is just so irritating
Agent: sorry. anything else i can check
Customer: no i think that’s it i just needed to um know
Agent: thank you for understanding if you have any future questions you can reach out to us at metro capital
Customer: alright see you
Agent: take care dylan goodbye</t>
  </si>
  <si>
    <t xml:space="preserve">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t>
  </si>
  <si>
    <t>3430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</si>
  <si>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
</t>
  </si>
  <si>
    <t>===== CALL 1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 CALL 2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t>
  </si>
  <si>
    <t xml:space="preserve">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</si>
  <si>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 CALL 2 =====
Agent: thank you for calling premier resorts this is um uh david martinez how can i assist you today
Customer: hi david um it's emily richardson i recently stayed at your like chicago location and um i need to report some issues
Agent: okay uh what are the issues
Customer: yeah well the room was uh really you know filfy and um there was a lot of noise coming um from the hallway it was just like unbearable
Agent: alright. any other issues
Customer: no just that but honestly i’m really uh disappointed i mean it uhm might make me look at you know other options like hilton
Agent: yeah. what do you want to do about it
Customer: yeah um what do you have like in mind
Agent: we can do a refund or a free night. pick one
Customer: a refund sounds good but um i’m also uh curious if maybe a free night could sort things out
Agent: free night, sure. and maybe an upgrade
Customer: oh an upgrade what kind of room are we talking like about
Agent: deluxe room. it’s bigger
Customer: that might actually work yeah i'm just i just feel like this experience has made um me consider switching you know
Agent: okay
Customer: thanks i appreciate that um but didn’t i use a uh promotion code for my stay
Agent: if you used a promo code that’s not really something i can address here
Customer: right promotions usually do the anyway um opposite for me honestly
Agent: alright
Customer: i uh hope so really i don’t want to feel um this way again
Agent: so refund or free night
Customer: i think i’ll take the free night like with the upgrade it feels you know more valuable
Agent: fine. i’ll put in a free night with an upgrade for chicago
Customer: thank you um that makes me feel a bit better
Agent: anything else
Customer: no that's it really i just wanted to um get this off my chest you know
Agent: okay thanks
Customer: i hope it helps you
Agent: alright
Customer: well um thank you for listening and for the support david
Agent: okay bye
Customer: i will thanks
Agent: have a great day emily and i look forward to your next stay with us
Customer: you too uh bye
Agent: goodbye
Customer: bye</t>
  </si>
  <si>
    <t>3431</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</si>
  <si>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t>
  </si>
  <si>
    <t xml:space="preserve">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t>
  </si>
  <si>
    <t>===== CALL 1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2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</si>
  <si>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</si>
  <si>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2 =====
Agent: thank you for calling coastal wings this is ava thompson how can i assist you today
Customer: hi um my name is olivia patel i need help with uh a delayed flight it was supposed to go from sea to atl
Agent: can you please provide me with your booking reference
Customer: sure it's um pnr one two three four five six
Agent: thank you for that let me check the status of your flight um it looks like the delay is due to uh chemicals issues this is uh certainly frustrating
Customer: yes very frustrating i um have a connection to catch and i need to get there soon yes
Agent: are you at the airport currently yes
Customer: yes i’m at the airport and the flight was supposed to leave um about an hour ago right
Agent: okay let me see what rebooking options we have for you just a moment please
Customer: yeah got it i really hope there's something available okay
Agent: thanks for your patience olivia i have a few options for you
Customer: well what are the options with coastal wings first
Agent: sure we can rebook you on the next available flight which leaves in about thirty minutes i can also offer a $50 travel credit as compensation for the delay does that sound good
Customer: um thirty minutes is that for sure i really need uh to get moving
Agent: yes that is confirmed plus if you choose this option you'll also retain your economy fare class
Customer: okay and what about delta what are they offering
Agent: delta has a flight available in about thirty uh forty five minutes but it would be a higher fare class
Customer: i see that’s um not ideal i mean not great
Agent: since you're at the airport would you prefer to go with our option
Customer: yes i think i have to um take that yes
Agent: great choice olivia i just need to confirm your details again quickly
Customer: okay um go ahead
Agent: just to double check your full name is olivia patel right like really
Customer: yes correct
Agent: excellent and um i’ll rebook you to leave for atl in thirty minutes
Customer: right thank you
Agent: you'll also get that fifty dollars travel credit
Customer: yes sounds good
Agent: alright i’ll finalize the rebooking right now you’ll receive a confirmation email shortly
Customer: thanks ava i appreciate your help really
Agent: my pleasure olivia i'm sorry it was stressful we’ll make sure you get to your destination promptly
Customer: thank you thank you
Agent: is there anything else i can assist you with today umm anything
Customer: no that’s it you've been great</t>
  </si>
  <si>
    <t>3432</t>
  </si>
  <si>
    <t xml:space="preserve">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t>
  </si>
  <si>
    <t>===== CALL 1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 CALL 2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</si>
  <si>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t>
  </si>
  <si>
    <t xml:space="preserve">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</si>
  <si>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chloe adams how can i assist you today
Customer: hi um my name is abigail roberts i just wanted to call about the uh delay with my flight from lax to ord
Agent: i’m really sorry to hear that abigail can i have your booking reference please
Customer: uh sure it's pnr 23894k i'm just really sorry um i’m anxious about this delay i need to know what’s going on
Agent: thank you for that abigail i see here that your flight is delayed due to mechanical issues i understand how stressful this can be
Customer: yes i’m um at the airport right now and it’s just ah frustrating you know i had i had had connecting flights and
Agent: i completely understand abigail quick acknowledgment is important so we’re working to resolve this quickly
Customer: um thank you but how long is the delay expected to be
Agent: currently it looks like it will be um about an hour delay i can assure you i will provide updates as soon as possible
Customer: an hour that’s really um disappointing are there any options for like um compenstation for this inconvenience
Agent: i can certainly help with that we can offer you a travel credit as compensation for the delay
Customer: okay um how much is that credit will it will it cover my next flight
Agent: yes the travel credit can be used for your next booking with skybridge airlines i assure you it’s worth it
Customer: i appreciate it but i um am thinking about checking out other airlines like delta
Agent: i understand that abigail it’s important oh to consider all options but i assure you we value your loyalty and you have a platinum status
Customer: yes i do it just feels like every time i fly um there’s always an issue
Agent: i hear you and your experience matters we want to make sure you feel um reassured throughout the process
Customer: that would help a lot but my uh patience is running thin
Agent: i can see how that would be stressful abigail let me reassure you that we’re doing everything possible to minimize your wait time
Customer: i just hope it's resolved soon especially with my connecting flight
Agent: absolutely i’ll keep you updated just hang tight for a moment while i verify some more details
Customer: okay um i’ll wait but i really really need this uh sorted out quickly
Agent: i appreciate your patience abigail just a moment i’ll be right back with an update
Customer: alright thanks
Agent: thank you for your understanding abigail you’re important to us and we’re committed to helping you through this
===== CALL 2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</si>
  <si>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t>
  </si>
  <si>
    <t>3433</t>
  </si>
  <si>
    <t xml:space="preserve">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t>
  </si>
  <si>
    <t>===== CALL 1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 CALL 2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</si>
  <si>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</si>
  <si>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technical support this is sophia patel how may i assist you today
Customer: hi sophia this is mason johnson i’m calling about some recurring um connectivity issues i’ve been having with my service
Agent: can you tell me a bit more about the issue
Customer: well it just seems um i keep losing connection and it's uh very frustrating you know
Agent: i understand that can be really annoying just to verify i have your account with us as acc 1234 567 and you’re located in uh florida right
Customer: yes that’s correct it’s just um my neighbor switched to comcast and they said they haven’t had any issues since then
Agent: unplug your gateway for me
Customer: uh sure should i wait a bit after unplugging it
Agent: yeah wait about thirty seconds before plugging it back in please
Customer: okay i’m doing that now
Agent: great and while we wait um can you let me know if you’ve noticed any specific like times when the connectivity drops just so we can uh pinpoint the issue
Customer: um it’s mostly in the evening around dinner time i think
Agent: thank you for that information so ah after thirty seconds plug the gateway back in and let me know when the lights come back on
Customer: alright it's plugged back in um the lights are flashing now
Agent: perfect now let’s check your connection um speed can you run a speed test and tell me what you see
Customer: uh okay it looks like it’s about um one hundred megabits per second i think
Agent: that’s your plan tier then yeah you're on the plus plan hmm that’s good but let’s see if there’s any disturbance um i’m going to check for any outages in your area
Customer: right because i just can’t deal with this anymore if it keeps happening
Agent: just a moment please there’s currently no outage reported in your fl area
Customer: so what’s causing my issues then
Agent: well let's further isolate the gateway um could you check if all the connections are securely plugged in at the back
Customer: um okay let me check yeah i think they're all fine
Agent: that’s good to hear let’s do a modem reset next please hold the reset button for about ten seconds
Customer: uh okay i’m holding it down now
Agent: awesome let go and wait for it to reboot this will refresh your connection
Customer: um it’s rebooting now i think
Agent: great after it boots back up please check your connection
Customer: oh um actually it looks the same still not connecting
Agent: i see so we’re still facing um issues did the troubleshooting steps help in any way
Customer: no it didn’t change anything so that’s clearly unresolved
Agent: since we weren’t able to solve this through guided troubleshooting i’ll escalate the issue for further support
Customer: escalate it what does that really mean
Agent: it means i’ll create a ticket id for follow up support your ticket id is tkt 7890 234
Customer: okay and um what happens next
Agent: one of our specialists will review your case and reach out to you your ticket id is tkt 7890 234
Customer: yes that's right i um really just need this fixed like right away
Agent: understood i can assure you they will contact you soon to address the particulars
Customer: i hope so this is such a hassle
Agent: i can totally see why you’re frustrated mason i appreciate your understanding and patience as we resolve it
Customer: uh huh as long as it gets taken care of
Agent: absolutely if you have any other questions in the meantime please don’t hesitate to ask
Customer: no that’s it for now thanks sophia
===== CALL 2 =====
Agent: thank you for calling luxstay hotels this is david martinez how can i assist you today
Customer: hi david um this is emma wood i wanted to clarify the cancellation fee policy for my uh upcoming stay
Agent: the cancellation policy is listed on the reservation, and rates can vary by booking type
Customer: yes that’s correct but uh i heard the cancellation fees are pretty strict
Agent: yes the cancellation policy does have strict fees if you cancel within um like seven days of your stay there’s a non refundable charge
Customer: uh huh i see and what exactly would that be
Agent: if you cancel late it’s uh thirty percent of the total booking fee but if you cancel two days before the full amount is like charged
Customer: wow um that sounds pretty steep what if i change my mind
Agent: the fees are part of the booking terms, so they would apply based on when the reservation is canceled
Customer: right but it’s still frustrating to think about um losing that much money
Agent: there may be promotional options on some bookings
Customer: oh uh really what are those options
Agent: if you have a promo code like loyalty20 you can potentially reduce those fees
Customer: ok i have that one but um how does it work with strict cancellation
Agent: it depends on the reservation details and whatever code is attached to it
Customer: got it so if i cancel uh a day before
Agent: it’d still apply a fee but uh using the promo could help decrease the overall amount
Customer: ok um so what if i decide to keep the booking after all is there like an option to upgrade
Agent: yes we can look at room upgrades such as a suite uh that would come with a few additional benefits um including late check out
Customer: i do like the sound of that but still i’m uh i’m worried about the cancellation fees though
Agent: the policy is what’s currently in place for these reservations
Customer: yeah i appreciate the clarity but um why not make it easier to cancel uh especially now
Agent: honestly it's a tough balance many customers uh like you ask about cheaper cancellation but it impacts rates
Customer: well i didn’t expect all this um but i guess i’ll just um accept the strict policy then
Agent: if you want, I can move ahead with the upgrade option now
Customer: um yes let's do that i think i'll go with the suite
Agent: great choice i’ll just finalize that and apply your loyalty10 code for the discount
Customer: awesome thank you for helping me understand all this chaos
Agent: no problem at all transparency really helps uh let’s go ahead and um wrap this up ok
Customer: sounds good david thanks again for all the information</t>
  </si>
  <si>
    <t xml:space="preserve">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
</t>
  </si>
  <si>
    <t>3434</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</si>
  <si>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
</t>
  </si>
  <si>
    <t>===== CALL 1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 CALL 2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t>
  </si>
  <si>
    <t xml:space="preserve">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</si>
  <si>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 haven this is daniel kim how can i assist you today
Customer: hi daniel it’s addison cook i’m calling about my order uh it’s supposed to be here but it’s delayed
Agent: i’m really sorry to hear that addison can i have your order id to to look up the details
Customer: yes it’s ord 2938 456
Agent: thank you let me check that for you just a moment uh okay i see your order it’s currently in transit but uh experiencing some delays with fedex
Customer: delays how long do you think um it’s going to take
Agent: from what i see it should be um delivered within the next three to five days
Customer: that’s really that’s frustrating i really needed it sooner
Agent: i totally understand addison i apologize for the inconvenience the delays are due to um some carrier constraints that are out of our control
Customer: yeah i get that but i mean i ordered this furniture because i uh needed it earlier
Agent: of course and that makes sense i assure you that we’re doing everything we can to expedite the shipment
Customer: i hope so i mean this is not the first time i’m i’m dealing with this
Agent: i completely understand and i’m sorry for the repeated frustrations could i um offer you an update as soon as i get more information
Customer: sure but it’s just really disappointing
Agent: i hear you addison we're um actively monitoring uh the situation with fedex
Customer: okay thanks but what’s the backup plan if it doesn’t arrive on time
Agent: if there’s um any further delay beyond the expected timeframe i can assist with options like uh store credit or an exchange
Customer: store credit so it might not even come after all this wait
Agent: i hope that won’t be necessary addison we're optimistic it will arrive soon
Customer: yeah i’m just i thought home haven had better service
Agent: i genuinely apologize for your i mean for your experience your feedback is very important to us i assure you
Customer: right i just hope it doesn’t happen again
Agent: definitely we’re striving to improve our processes i’ll keep you updated on your order status okay
Customer: thanks i’d appreciate that
Agent: no problem i’ll get that delivered as soon as possible
Customer: i really hope it um happens
Agent: i understand and thank you for your patience addison
Customer: you're welcome i just want to get my order soon
Agent: absolutely and uh after this call i’ll send you an email updates about the delivery status
Customer: okay thank you
Agent: you’re welcome addison we appreciate your understanding have a great day
===== CALL 2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t>
  </si>
  <si>
    <t>3435</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</si>
  <si>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t>
  </si>
  <si>
    <t xml:space="preserve">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t>
  </si>
  <si>
    <t>===== CALL 1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2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</si>
  <si>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</si>
  <si>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2 =====
Agent: thank you for calling homemesh this is um david martinez how can i assist you today
Customer: hi david this is lily i'm really having uh issues with my internet
Agent: can you tell me like what’s happening with your connection
Customer: well um there’s a network outage affecting my home here in ca uh it's been down for a while and yeah i need it back on
Agent: let me check our systems so just to um confirm you’re in california correct
Customer: yes that's right it's just so like frustrating because i rely on it for everything
Agent: just a moment while i look up your account okay um there’s an active outage reported in your area
Customer: is there uh any idea when it will be fixed
Agent: we're projecting restoration for your homemesh service by tomorrow that’s our um eta
Customer: next day that’s a bit long can't you do anything uh to speed it up
Agent: unfortunately this is due to a uh fire cut reported by the carrier
Customer: ugh i heard from a neighbor that um spectrum can get things up faster
Agent: actually our team is prioritizing this issue for like your location
Customer: right but that doesn’t um help me now my work is at a standstill
Agent: if you’d like i can create a ticket for you to track the updates
Customer: yes please do that
Agent: great your ticket id is tkt seven eight three four two zero six keep this number handy
Customer: okay got it so does this mean i should just like wait until tomorrow
Agent: yes unfortunately you’ll have your internet back by then
Customer: and what if it’s not do i get a um discount or something
Agent: our policies typically don’t allow for uh compensation unless the outage extends beyond two days
Customer: that feels vague i just need some certainty here
Agent: um our system only shows the outage status and the estimated resolution time
Customer: right i just want to um get back to work
Agent: if you um have any other questions i can help with them too
Customer: well what do i do with my modem do i need to uh restart it
Agent: you shouldn’t need to um restart your gateway since this is on our side but if you experience issues afterward we can walk through that
Customer: okay so transitioning back to the outage should i keep checking back
Agent: yes definitely keep an eye on your email for updates and i can also check back with you tomorrow if you’d prefer</t>
  </si>
  <si>
    <t xml:space="preserve">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t>
  </si>
  <si>
    <t>3436</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</si>
  <si>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t>
  </si>
  <si>
    <t>===== CALL 1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 CALL 2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t>
  </si>
  <si>
    <t xml:space="preserve">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</si>
  <si>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 escape um this is chloe adams how can i assist you today
Customer: hi um this is madison reed i'm uh calling about a cleanliness issue from my last stay
Agent: oh i'm really sorry to hear that madison uh can you tell me more about what happened
Customer: yeah the room was really um dirty when i arrived it was you know um it wasn't up to par at all
Agent: okay um could you tell me the location of your stay
Customer: it was in miami beach i was at the urban escape there
Agent: thank you madison let me just pull up your information can i have your booking id for reference
Customer: sure it’s bk 5483 239
Agent: got it thank you and i see you are a gold member right
Customer: yes that’s correct but it doesn't feel like i got gold treatment you know
Agent: alright um we take complaints seriously
Customer: i appreciate that um but it was really disappointing
Agent: okay
Customer: exactly i’ve always chosen urban escape because of service quality
Agent: sure
Customer: yeah so what are you going to do about it
Agent: i can offer a promo code for your next booking
Customer: oh really what code are we talking about
Agent: the code is loyalty10 this will give you a discount on your next stay
Customer: that’s nice to hear does that even apply without discounts
Agent: yes it applies. anything else
Customer: sure i just hope it feels better next time i need to be confident in my choice
Agent: okay i'll pass it along
Customer: thanks chloe i just want to try to keep things smooth um like it used to be
Agent: alright thanks for calling
===== CALL 2 =====
Agent: thank you for calling urbancart this is james o'connor how can i assist you today
Customer: hi uh this is jack graham i wanted to provide some feedback on my recent experience with your insurance policies
Agent: sure go ahead
Customer: yeah well um i’ve had some issues with you know the claim settlements it just seems complicated and i uh i wanted to discuss that
Agent: okay
Customer: right so i um tried to send my feedback via email but it felt like uh it wasn’t well received i think email uh is not the best channel for feedback
Agent: i see
Customer: exactly i mean i compared your service with um competitors like amazon and they seem to have better insurance terms
Agent: what terms
Customer: yes well uh delivery tracking and reliability were big factors like i had a uh product delivered that was just you know damaged
Agent: what's the product category
Customer: it was electronics uh and the order id is ord 2984 473
Agent: thank you for that just to confirm you're in ny right
Customer: yes i am in new york
Agent: what feedback would help improve the process
Customer: well um i think having more prompts right after a delivery uh could really help i think email follow ups um would be crucial you know
Agent: email is one way to send feedback
Customer: yes yes definitely though it’s ugh it feels like i’m just repeating myself sometimes
Agent: would that reduce negativity
Customer: uh maybe it just seems like more important that the call gets through rather than just a template email
Agent: communication could enhance the experience
Customer: totally i just want my feedback to be you know taken seriously
Agent: did previous interactions match that
Customer: not really no they just kinda felt um robotic
Agent: anything else could have been handled better
Customer: honestly uh the whole process felt like a hassle i think more personalized service would help like a direct line or something
Agent: a direct channel might help
Customer: for sure and maybe look at pricing since my order was in that two hundred to three hundred dollar range
Agent: noted and to wrap up would you be open to receiving store credit for your damaged item
Customer: yes that just might be a good solution
Agent: thank you just to confirm again the promo code loyal20 is applicable to your account right
Customer: yes i think that’s what i used originally
Agent: okay i'll pass along the feedback about email communication
Customer: that sounds good but i really hope something changes
Agent: we take feedback seriously we'll be looking into this
Customer: thanks james i guess that’s all i needed for now
Agent: of course is there anything else i can assist you with today
Customer: no i think that’s about it just uh hoping to see improvements soon
Agent: we'll do our best jack thank you for your time and feedback
Customer: sure thank you
Agent: have a great day
Customer: you too
Agent: goodbye</t>
  </si>
  <si>
    <t>3437</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</si>
  <si>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t>
  </si>
  <si>
    <t>===== CALL 1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 CALL 2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t>
  </si>
  <si>
    <t xml:space="preserve">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</si>
  <si>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acme insurance this is david martinez how can i assist you today lillian
Customer: hi um i’m calling about my home insurance claim it’s uh it’s been really frustrating with like the lack of updates
Agent: can you tell me your claim number
Customer: yeah so i filed it a few weeks ago and um i just haven’t received any clear updates or timelines it’s it’s pretty unclear to me why it’s taking so long
Agent: let me check your claim status now
Customer: right okay i just i just feel like i’m being left in the dark here
Agent: just a moment while i pull up your details
Customer: thanks i mean is this typical i i haven’t had issues with other insurers like blue shield before
Agent: timelines vary
Customer: i just want to know what’s going on with my claim it’s policy number pol 1234 567 by the way
Agent: thank you for that i’m looking at your claim now and it appears um there are some missing documents that are delaying it
Customer: missing documents but i’ve submitted everything already this is just uh it’s really unclear how that can happen
Agent: it looks like our team might need a few additional documents to um finalize your review
Customer: ugh i just feel so frustrated it shouldn’t be this hard
Agent: that can happen during review
Customer: so what do i need to do now i just want this resolved as quickly as possible
Agent: to move forward send over a copy of the repair estimate and any correspondence
Customer: right right i guess i can do that but will this make it quicker
Agent: yes once we receive those i’ll expedite the process it should help shorten the overall timeline i promise
Customer: i mean that’s good to hear but um i still feel like i shouldn’t have to chase for updates
Agent: we’ll note that
Customer: i just want transparency how long will this take now
Agent: after receiving the documents i’ll ensure our team processes things within um five to seven business days
Customer: five to seven days i just feel uh like i’m in limbo
Agent: once the documents are in, processing continues
Customer: but if it continues like this i’ll have to think about switching
Agent: we can continue with the claim once everything is received
Customer: well um what happens if i don’t hear back from you
Agent: if you don’t hear back, call the main line and check again
Customer: okay that might work just makes me wonder if acme insurance is um right for me
Agent: noted
Customer: it just shouldn’t have been so difficult i mean other companies like blue shield have clearer processes
Agent: i appreciate your feedback
Customer: i hope so i just want a smooth resolution to all this
Agent: thank you for your understanding
Customer: sure um just keep me updated as best as you can
Agent: absolutely lillian i’ll be sure to keep you informed every step of the way thank you for calling acme insurance today
===== CALL 2 =====
Agent: thank you for calling luxstay hotels this is ava thompson how can i assist you today
Customer: hi uh this is levi lewis i um wanted to raise a complaint about my stay
Agent: okay can you just tell me what happened
Customer: yeah um i stayed at your new york city location and there were like stains on the carpet and the bathroom wasn't properly cleaned
Agent: alright—so what exactly is the problem with the room
Customer: sure um i mean i uh it just felt like it wasn’t cleaned at all
Agent: did you talk to housekeeping or not
Customer: well they took forever to respond i um called them and it just felt like
Agent: yeah
Customer: they didn’t care exactly
Agent: okay
Customer: i hope it does because uh when they finally did come i mean it didn’t really improve anything
Agent: we can do a partial refund or a complimentary stay—what do you want
Customer: a partial refund i don’t know i’m still not happy it just how it all went down
Agent: sure, but the partial refund is basically what we can do
Customer: i was really looking forward to relaxing during my stay but it felt just disappointing
Agent: okay
Customer: right but um if i get this partial refund will
Agent: right
Customer: i feel better about it
Agent: yeah, a quick resolution won’t fix everything
Customer: exactly right i just wanted a good experience especially at a place like luxstay
Agent: okay, let’s just do the partial refund then
Customer: okay fine i’ll take the refund but honestly i’m still dissatisfied
Agent: i’m processing it now</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</si>
  <si>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t>
  </si>
  <si>
    <t>3438</t>
  </si>
  <si>
    <t xml:space="preserve">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t>
  </si>
  <si>
    <t>===== CALL 1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 CALL 2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</si>
  <si>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t>
  </si>
  <si>
    <t xml:space="preserve">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</si>
  <si>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 CALL 2 =====
Agent: thank you for calling premier resorts this is olivia parker how can i assist you today
Customer: hi olivia this is victoria cooper i called to inquire about um the most requested promotions especially loyalty based discounts
Agent: loyalty promotions are popular. Have you stayed with us before
Customer: yes i’ve stayed at the miami beach location a few times i was wondering like what benefits um i could get as a loyal guest
Agent: right so uh as a gold member um you are eligible for some great perks like loyalty discounts on your stays
Customer: okay that sounds good what kind of loyalty promotions do you um offer compared to seasonal ones
Agent: loyalty promotions are usually better than seasonal ones
Customer: i see can you um tell me more about those loyalty promotions
Agent: you might receive discounts off your rate late checkout and sometimes room upgrades
Customer: that does sound appealing i heard holiday inn had some promotions too how do you compare
Agent: holiday inn has competitive rates but our loyalty program has personalized benefits
Customer: hmm interesting so what should i do to um utilize those promotions
Agent: use the promo code loyalty10 on your next booking
Customer: so loyalty10 great what’s the um eligibility for that exactly
Agent: all gold members can use loyalty10 if they book directly
Customer: perfect um i’d like to know does using promotion codes shift the overall booking outcome
Agent: promotions improve booking outcomes and help guests save
Customer: good to know and what about um feelings any specific cues before someone uh decides to you know drop off
Agent: well we’ve noticed that customers often express frustration um with repeated holds before deciding not to continue it happens more often than we’d like
Customer: yeah i’ve experienced that it really affects my mood um when i’m on the line too long
Agent: if there are hold times you can let us know
Customer: thanks olivia now how about the seasonal promotions just um checking to see if they offer anything um better than loyalty ones
Agent: seasonal promotions are usually less tailored and apply only on certain dates
Customer: right that makes sense just to confirm um loyalty based promos are more requested right
Agent: yes that’s correct loyalty based promotions are definitely most requested among our customers
Customer: awesome so would i be able to um book a deluxe room with that promo code today
Agent: you can book a deluxe room. What are your check in dates
Customer: great i’d like to check in on july fifteenth and um check out on july twentieth
Agent: perfect let me just pull that up for you um okay so for those dates i see um some openings and you can use loyalty10
Customer: awesome i’m ready to proceed with um that booking
Agent: fantastic can i get your email address and um phone number just to confirm everything
Customer: sure it’s victoria cooper at gmail dot com um and my phone number is four one five six one six nine nine two three
Agent: thank you victoria you’re all set i will send you a um confirmation shortly
Customer: thanks a lot olivia i appreciate your help today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</si>
  <si>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
</t>
  </si>
  <si>
    <t>3439</t>
  </si>
  <si>
    <t xml:space="preserve">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t>
  </si>
  <si>
    <t>===== CALL 1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 CALL 2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</si>
  <si>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</si>
  <si>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nimbus air this is sophia patel how may i assist you today
Customer: hi uh my name is john wood i'm calling because i'm really confused about your refund policy on my flight uh from seattle to atlanta
Agent: can you provide me with your booking reference
Customer: sure it's pnr 4e8jx2 but um i thought like cancellations uh were fully refundable right
Agent: let me check your booking okay so for flights in economy class the refund policy states that cancellations are subject to specific conditions
Customer: specific conditions that’s kind of frustrating i mean why is that i thought the policy was um more straightforward
Agent: generally if the flight is canceled by nimbus air you would be eligible for a full refund but if you cancel you might receive a travel credit instead
Customer: travel credit i just want my money back not a credit
Agent: if you cancel within twenty four hours you may get a full refund but if you wait longer it may switch to that travel credit
Customer: uh huh but what if i needed to cancel i mean i thought um it's my right to get a refund
Agent: the terms require cancellation requests to be within that timeframe for full refunds would you like me to go over the precise terms
Customer: yes please it’s just so uh unclear and i don't feel i should be penalized for this
Agent: if you cancel your flight within that specified window a full refund to your original payment method is issued automatically
Customer: okay i see but um is that policy really fair what about competitors like delta
Agent: many airlines including delta have similar policies but they may vary based on fare class with nimbus air your fare class is economy which um does have those specific rules compared to higher tiers
Customer: right that makes sense but i'm um still kind of annoyed
Agent: that’s the policy for this fare
Customer: exactly i just um thought airlines should make this easier to understand
Agent: if you want to proceed with a cancellation we can do that
Customer: okay so if i canceled today um how quickly could i see the refund
Agent: typically if you cancel today the um refund should process within seven to ten business days
Customer: seven to ten days that's like a long time especially when um other airlines are quicker
Agent: those are the standard processing times for refunds
Customer: hmm okay i guess i’ll have to deal with it is there um anything i can do to expedite
Agent: the timing for refunds can’t be expedited but you can use that travel credit for future flights within a year
Customer: so i um still have options i guess just not the best ones
Agent: those are the options on the booking
Customer: yeah i appreciate it sophia thanks for explaining everything even if it wasn't the news i wanted to hear
===== CALL 2 =====
Agent: thank you for calling homemesh technical support this is olivia parker how can i assist you today
Customer: hi um olivia my name is madison thompson i uh am having issues with my internet speed like it’s really slow
Agent: can you tell me what speeds you’re currently experiencing—sorry, i might be mixing things up, just give me whatever number you’re seeing
Customer: yeah it’s below the hundred megahertz i'm supposed to get i think uh i actually might switch to spectrum if this doesn’t get better
Agent: okay.
Customer: okay thanks
Agent: just a moment alright it looks like your measured speeds are actually around eighty to ninety megabits per second
Customer: ugh that’s frustrating i’m paying for the uh hundred meg plan and this is just not cutting it
Agent: alright.
Customer: sure what do i um need to do
Agent: first could you please reboot uh your modem it might help uh reset your connection
Customer: okay i can do that just a minute * pause for recovery * it’s rebooting now
Agent: ok.
Customer: not really it’s still the same slow speed
Agent: okay.
Customer: let me see um yes everything’s uh solid here
Agent: great now do you happen to know what type of line you’re on like is it fiber uh or cable
Customer: i think it’s cable is that a problem
Agent: account number.
Customer: sure it’s ack 7842 395
Agent: i’ve pulled up your account. you’re in new york, correct
Customer: yes uh that’s right
Agent: there’s no outage.
Customer: um yes i have a couple of smart devices uh connected but i didn’t think they would affect it this much
Agent: they can sometimes use a lot of bandwidth. disconnect them temporarily.
Customer: okay i’ll do that but honestly i’m really considering switching providers at this point
Agent: ok. you mentioned spectrum—what draws you to them
Customer: just that i’ve heard they have better speeds uh i don’t want to waste money on something that doesn't work well
Agent: we can talk about an upgrade to the plus plan for higher speeds.
Customer: i guess that’s an option but i don’t want anything more um expensive
Agent: okay.
Customer: alright what happens next
Agent: i’ll create a support ticket. ticket id is tkt 1234 567.
Customer: that’s fine i just need someone to look um at it
Agent: ok. they’ll check on site and see if the modem is the trouble.
Customer: thanks olivia i appreciate your help
Agent: you’re welcome if you have any more questions later feel free to reach out have a great day</t>
  </si>
  <si>
    <t xml:space="preserve">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t>
  </si>
  <si>
    <t>3440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</si>
  <si>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t>
  </si>
  <si>
    <t>===== CALL 1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 CALL 2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t>
  </si>
  <si>
    <t xml:space="preserve">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</si>
  <si>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noah williams how can i assist you today
Customer: hi uh this is gabriel bell
Agent: gabriel
Customer: yes i need help with a delay on my flight from seattle to atlanta it’s like really urgent
Agent: i understand can you um please give me your booking reference number
Customer: uh it’s pnr 8a7bx3 but listen i i'm um at the airport and i i need some answers fast
Agent: okay let’s check that for you just a moment hmm
Customer: it’s it’s really frustrating um waiting without any updates
Agent: i see that you’re experiencing a delay due to a mechanical issue i’m really sorry for that
Customer: a mechanical issue seriously that’s ugh that’s not good at all
Agent: i know it's not ideal gabriel but i'm here to help how can i assist you further
Customer: look i was told i’d have um compensation options what do i have here
Agent: unfortunately it seems there are no compensation options available for your flight sorry i meant um really there are none
Customer: none what about um coastal wings policies i i thought you’d offer something
Agent: i understand but um based on our current policy there are no meal vouchers or travel credits due to the delay
Customer: that’s disappointing really i mean delta has much better travel credits
Agent: i’m really sorry you're feeling this way gabriel let's see if i can find a resolution for you
Customer: like i mean i’m just trying to get out of here it’s a big deal for me
Agent: yes i hear you can i ask if you have any um upcoming commitments we could help accommodate
Customer: yeah i need to be in atlanta for a meeting soon it’s just stupid i’m stuck here
Agent: understood but have you checked like about other flights to atlanta that might be available today
Customer: i’d rather have an answer from coastal wings i mean it’s your responsibility
Agent: i completely get that gabriel i’m really trying to help but it’s a busy time
Customer: but you’re not helping i just need i don’t know something concrete now
Agent: right if i could find another option i would but currently i see only longer waits hmm
Customer: ugh this is so frustrating why didn’t you um proactively check alternatives for me
Agent: i apologize for that i should have done that sooner
Customer: exactly i needed that it’s like you’re just waiting for me to uh freak out here
Agent: i understand your concerns i’m here to acknowledge and help so thank you for your patience
Customer: it’s too late for patience i just can't believe this is um happening
Agent: i truly regret the stress this is causing you gabriel i’m here to help let me see if i can connect you with someone who can actually assist
===== CALL 2 =====
Agent: thank you for calling shopsquare this is sophia patel how can i assist you today
Customer: hi uh this is um mia kelly i’m calling about my order i think it’s delayed
Agent: i’m sorry to hear that mia can i actually have your order id to check the status
Customer: sure it’s ord six seven three four two eight nine
Agent: thank you i’ll just take a moment to check that uh alright
Customer: um okay but it’s a bit um urgent issue i really need this for uh a special occasion coming up
Agent: i understand one moment please okay it looks like um your order is currently in transit but has been delayed due to weather
Customer: delayed seriously i mean it’s already been what like a week i needed it by now
Agent: yeah i see how that could be frustrating um it’s just that our carrier fedex is experiencing some um issues right now
Customer: this is really frustrating i’ve seen faster deliveries from amazon uh can’t you do something about it
Agent: i get your frustration mia if i could i would expedite it but um our policies
Customer: policies i just want my order sophia how can i trust you if this keeps happening
Agent: i really empathize with you just to be clear we’re following up directly with the carrier um for updates
Customer: but that’s not helping me uh right now do i qualify for a refund or some sort of um compensation
Agent: well since you’re a gold tier member you might be eligible for store credit however um i can’t confirm uh that until we know the full situation
Customer: store credit that sounds vague to me can’t you just uh guarantee i’ll get something if it doesn’t arrive soon
Agent: i understand why you’d want guarantees but um it has to align with our policy guidelines
Customer: right but if this keeps happening i might have to think about ordering from other um places like amazon
Agent: i hear you mia just to clarify you um have a promo code save fifteen that you could use on your next purchase so
Customer: yeah but uh that doesn’t help with the current situation does it what if i miss my event
Agent: i completely understand if you um can provide me with a bit more time i’ll keep you updated as soon as i hear from fedex
Customer: ugh fine but this is really uh testing my patience here
Agent: i truly apologize for all this delay mia like i mentioned we’re doing everything we can to resolve it
Customer: so i just have to like wait no confirmation on a refund or anything
Agent: exactly we’ll have to wait for the carrier update first before proceeding with any refunds or credits
Customer: alright i’ll wait but uh i hope i don’t regret it thanks i guess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</si>
  <si>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
</t>
  </si>
  <si>
    <t>3441</t>
  </si>
  <si>
    <t xml:space="preserve">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t>
  </si>
  <si>
    <t>===== CALL 1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 CALL 2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</si>
  <si>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t>
  </si>
  <si>
    <t xml:space="preserve">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</si>
  <si>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northpeak financial this is priya nair how may i assist you today
Customer: hi priya this is samuel adams i’m calling uh about a fee charged to my account that i believe should be waived
Agent: can you tell me which fee you're referring to
Customer: it’s a fee on my visa platinum credit card just over um uh one hundred dollars i thought i’d qualify for a waiver actually was told i would
Agent: okay um let me check that for you just a moment could you please confirm your account id
Customer: sure it’s acct seven four eight three nine two zero one
Agent: thanks just give me a second to pull up your details alright i see the fee on the account
Customer: yes exactly but i thought um i could get it waived due to my platinum relationship
Agent: right so under our current policy fee waivers require specific circumstances and unfortunately this doesn’t qualify i mean i’m really sorry
Customer: i don’t understand why it feels unfair to be uh charged when i was expecting a waiver
Agent: the eligibility criteria is that you’d need six clear payments in a row
Customer: but i’ve always paid on time this feels like um a lack of empathy here
Agent: that’s the policy and the fee stays on the account
Customer: confusion i just feel like i’m not being heard are there really no uh options at all
Agent: the options are lowering your interest rate or maybe moving to a different product
Customer: such as
Agent: we could look into lowering your interest rate or um maybe moving to a different product altogether
Customer: i’ve heard citibank has better grades
Agent: yeah i've noticed right that too but i can assure you our service provides um greater benefits overall
Customer: honestly i’m not sure about that i'd rather stick with what i'm familiar with but this is so frustrating um
Agent: i really do apologize samuel but um downgrading or switching fees you know it's standard across most banks
Customer: so you're saying billing errors happen frequently that's uh not reassuring really
Agent: i wouldn’t say frequent but they um do occur we are working on improving uh that aspect a lot
Customer: i still can’t believe there’s no way to um waive this fee it’s just uh disappointing
Agent: without meeting the specific criteria i can't adjust it
Customer: hmm kinda just feels um like there's no regard for loyal customers
Agent: i truly empathize um with you perhaps i can offer you a future um promotion that might be helpful
Customer: what good is a promotion if i feel like you don't really value my experience now
Agent: let me know if there's anything else you need today
Customer: i don't think so you’ve already told me everything um that i don’t want to hear
Agent: i apologize for not meeting your expectations samuel i hope we can resolve this in the uh future
Customer: i just wish there was uh more understanding of customer needs you know
Agent: again i’m so sorry it's important for us to learn and uh adapt thank you for your feedback
Customer: ugh i’m done i appreciate your help but i’m really uh dissatisfied with this whole experience
Agent: thank you for your honesty i hope we can work toward a better outcome going forward take care samuel
Customer: bye
===== CALL 2 =====
Agent: thank you for calling shopsquare this is david martinez how can i assist you today
Customer: hi david this is natalie rogers i wanted to actually know more about the benefits of the um loyalty program especially related to how my tier might impact resolution speed
Agent: your current tier is gold.
Customer: yes that's right so does being in gold actually help um with how fast issues get resolved
Agent: great question yes it does gold members uh you know typically have faster resolution speeds compared to lower tiers
Customer: can you give me some um some examples of how that works in practice
Agent: sure for instance gold and platinum members um have priority in our support escalations when uh such cases need supervisor approval they’re handled quicker
Customer: oh i see so um if i had an issue right now it would um be addressed faster than someone in a different tier
Agent: exactly it’s all about prioritization you’d receive quicker feedback on your queries
Customer: that sounds good i've had my share of delays and it’s really frustrating
Agent: that’s one of the listed gold tier benefits.
Customer: right so what other features should i be uh aware of regarding the loyalty program
Agent: well besides faster resolutions gold members like yourself also enjoy special discounts on future purchases and exclusive promotions um like loyaltyplus10 for extra savings
Customer: i've heard about loyaltyplus10 what actually um do i get with that
Agent: it provides an additional ten percent off on select items which is pretty nice
Customer: hmm okay i guess that sounds um beneficial anything else
Agent: yes um there’s also early access to new products gold and platinum members are first to uh know when new electronics are available
Customer: that’s definitely appealing i just want to make sure that the service quality matches those perks
Agent: we focus a lot on service quality and our stats show that it’s one of the top features discussed
Customer: good to know how do you measure that
Agent: we track customer satisfaction after interactions and uh analyze feedback lower wait times for example are a key indicator of quality service
Customer: that’s reassuring but sometimes it feels like agents repeat themselves especially with standard queries
Agent: we have standard procedures for common queries.
Customer: okay that’s fair i guess it does depend on the agent too um right
Agent: each agent has their own style. do you want to discuss anything else today regarding your policy
Customer: well i have a policy with order id ord 9832 473 and i’m just uh curious if there’s anything in there that specifically affects my tier
Agent: let me pull that up ah yes your policy does highlight um additional support services accessible to gold members
Customer: sounds good and does it say anything about potential claims or refund methods
Agent: yes for claims you’d mostly receive store credit which also comes quicker
Customer: perfect that’s uh a relief i’ve had difficulties with refunds before always takes too long
Agent: we’re asking for feedback on those processes through the loyalty program.
Customer: so do you think these changes will be um implemented anytime soon
Agent: we’re hoping to make adjustments quickly quality of service is our top priority um especially for loyal customers like you
Customer: that’s completely understandable appreciate the details you’ve shared so far
Agent: all right just to wrap up any more questions about shopsquare services or your loyalty tier
Customer: no i think i’m all set just um hoping the resolution speed can match what we discussed
Agent: that’s part of the gold tier information. your feedback is noted for our loyalty program communication
Customer: thank you david you've been really helpful today
Agent: my pleasure natalie thank you for calling shopsquare have a great day
Customer: you too bye</t>
  </si>
  <si>
    <t>3442</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</si>
  <si>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
</t>
  </si>
  <si>
    <t xml:space="preserve">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</si>
  <si>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
</t>
  </si>
  <si>
    <t xml:space="preserve">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t>
  </si>
  <si>
    <t>===== CALL 1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 CALL 2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 CALL 3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 CALL 4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</si>
  <si>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t>
  </si>
  <si>
    <t xml:space="preserve">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</si>
  <si>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</si>
  <si>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sophia patel how may i assist you today
Customer: hi this is jack wood i’m calling to inquire about um renewing my uh home you know insurance policy
Agent: sure jack i can help you with that can i uh just have your like policy number
Customer: yes it's pol 4567 123 um i think
Agent: thank you so we’re actually looking at the care plus gold plan right
Customer: yes that's the one i wanted to talk about what uh what’s changed um with the renewal
Agent: absolutely we have like some new added benefits and um reduced deductibles that you might really uh find beneficial
Customer: oh that sounds good so um what kind of new benefits uh are we talking about right
Agent: well for the care plus gold plan there are higher um coverage limits which i think could uh really really help
Customer: higher coverage limits interesting and what's the um deductible like now
Agent: the deductible is still uh medium but you get um with this renewal you get some flexibility
Customer: flexibility can you clarify that um a bit for me
Agent: sure you can um choose to lower your premiums if you uh opt for like a slightly higher deductible
Customer: right so it’s like trade offs in costs
Agent: exactly um should i also mention the promotion running right now it’s uh spring twenty five for additional discounts
Customer: oh that’s good to know i’ve been comparing healthsecure and metrohealth um i guess
Agent: yeah and i understand metrohealth um has some competitive rates but uh many customers really prefer us for the incentives
Customer: true i mean comparing just based on price um doesn't always account for you know benefits
Agent: exactly so are you um leaning towards renewing with us or still uh deciding
Customer: honestly i’m liking what i'm hearing i just need to confirm the um timeline for the renewal
Agent: sure you have a thirty day renewal window from today’s date
Customer: thirty days okay i think i can manage that i guess
Agent: wonderful do you want to go over the coverage limits again to make sure it suits your needs
Customer: yeah i think we should can i stick with the um high coverage limit too
Agent: absolutely that will uh give you better protection for your home definitely
Customer: and the deductible still stays medium right
Agent: yes it does so overall your premium um will slightly decrease providing better coverage
Customer: that's a good um deal how do we proceed now
Agent: i can assist you with the um renewal process right now just confirm um you’re accepting the updated terms
Customer: yes i'm accepting it’s a good um choice for me
Agent: great i’ll prepare the documents and send them over anything else um you need
Customer: no that covers it for now thank you so much
Agent: you’re welcome jack i appreciate your call um and look forward to assisting you again
Customer: thanks sophia have a great day
Agent: you too take care
===== CALL 2 =====
Agent: thank you for calling kaiser plus this is noah williams how can i assist you today
Customer: hi noah this is samuel diaz i um wanted to explore potential upgrades to my kaiser plus auto insurance plan
Agent: sure samuel just to verify can you please like provide me your policy number
Customer: yeah it’s pol 3482 tx3 but actually uh i i meant pol 3482 tx3 xx
Agent: thank you so um how is your experience with the current coverage
Customer: well i mean like it’s okay um but i think i need more coverage options or something
Agent: i understand so are you uh looking at a specific type of upgrade
Customer: i was thinking maybe the care plus silver but um i’m not sure what the uh differences are exactly
Agent: got it yeah the care plus silver offers broader coverage um features than your current one it’s like pretty flexible
Customer: right but so will it fit my needs like i don’t want to um end up paying more for features i don’t even need
Agent: that’s a key point and thank you for mentioning that we definitely want to avoid a needs mismatch um which can block upsells
Customer: exactly because um i’ve heard aetna has some competitive rates
Agent: sure i totally understand so um what specific features are you looking for that you think might not be covered
Customer: well i really want to make sure i have adequate collision coverage especially in like texas
Agent: of course that’s important the care plus silver does offer medium coverage limits for collision would that um work for you
Customer: medium i guess but like what if i end up needing more in uh the future
Agent: that's a valid concern if you’re worried about future needs we could um discuss the platinum tier which offers high limits too
Customer: hmm i might consider that but it sounds um pricey
Agent: i understand your concern about costs but um remember with our uh save fifteen promotion you’d get a discount that could help
Customer: oh the save fifteen when does that um expire
Agent: it’s valid for the like next thirty days so you do have time to um decide we can um discuss the options further
Customer: that’s good to know but i feel overwhelmed honestly
Agent: i completely understand samuel it can be frustrating i’m here to help you through it um if you need
Customer: okay um thanks for being patient
Agent: of course about that collision coverage um would you prefer a lower deductible band
Customer: maybe medium would be okay but are there any um trade offs i should think about
Agent: yes a lower deductible often means a higher premium so it’s um a bit of a balance
Customer: right so um what blocks upsells like is it mostly about the features
Agent: exactly if the customer needs don’t match the offered features um that’s a significant barrier
Customer: okay what if i want to reconsider later
Agent: no problem i can schedule um a follow up call to provide customized options that specifically address your uh needs
Customer: really that would be perfect
Agent: great when would be a good time for you um
Customer: um maybe next week i need some time to think it uh over
Agent: sure how about monday at two pm
Customer: yeah that works for me um
Agent: perfect i’ll call you back then to go through everything and make sure we find the right fit
Customer: thanks noah i appreciate your understanding
Agent: anytime samuel to recap we discussed the care plus silver and options for medium coverage limits
Customer: right and you mentioned the um potential follow up correct
Agent: yes looking forward to diving deeper into uh your coverage needs on monday
Customer: sounds good um i’ll be ready
Agent: thank you for calling kaiser plus take care
Customer: you too bye
Agent: bye
===== CALL 3 =====
Agent: thank you for calling healthsecure this is sarah johnson uh how can i assist you today
Customer: hi sarah this is grace ward i’m um looking to explore some auto insurance options
Agent: absolutely grace what specific information are you looking for regarding auto insurance
Customer: um i want to i mean know what plans are available in my area texas
Agent: sure we have several options are you looking um for anything specific like pricing or uh coverage types
Customer: well pricing is a big concern for me i’m uh worried the premiums might be you know high
Agent: i understand that grace premiums can vary could um you let me know what coverage limits you’re considering
Customer: i’d like uh a um high coverage limit but again i’m really concerned about uh what i’ll be paying each month
Agent: of course high coverage can sometimes mean higher premiums but we can you know definitely find something that works for you
Customer: i actually looked um at some plans from metrohealth and their premiums seemed lower but you know i’m not sure about the benefits
Agent: that’s a fair point metrohealth might have lower premiums but let’s uh compare that with the value you get at healthsecure
Customer: right i’d like to see that um comparison
Agent: great one option that might suit you is our care plus silver plan it balances affordability with comprehensive coverage
Customer: care plus silver um what are the like deductibles like on that plan
Agent: the care plus silver plan um has a medium uh deductible that means your out of pocket cost before coverage starts is manageable
Customer: okay but i still feel like um i need i need a lower premium
Agent: i get that grace may i suggest we look deeper into the specifics of um the plan
Customer: sure i could do that
Agent: it offers high coverage limits which is like essential especially in texas plus the essential benefits can help mitigate cost in the long run
Customer: that makes sense um but will i really save money compared to those metrohealth quotes
Agent: while it may right now seem like they have a better price the value like for um essential services actually plays a big role in your total cost
Customer: i see but if i'm i mean if i'm paying more i need to trust that i'm getting good coverage
Agent: trust is crucial grace i understand this is frustrating i assure you healthsecure focuses on long term relationships and support
Customer: okay but uh if i find it um too expensive i might have to look elsewhere
Agent: that’s understandable and valid we’ll aim to find the um right balance for you
Customer: yes i really need to think about it uh before making a decision
Agent: absolutely take your time is there anything specific you want to um consider first
Customer: just the pricing and how uh it compares to metrohealth it’s a tough choice
Agent: i can help with that more importantly i can confirm you're aware of the benefits of each plan so you can make the best choice for your needs
Customer: that would really help
Agent: good let’s recap the care plus silver plan provides medium um deductibles and uh high coverage limits right
Customer: yeah and i'm still thinking it over with my spouse um you know
Agent: that makes perfect sense discuss and if you have questions just call back um even if it's just for reassurance
Customer: thanks sarah this has been um helpful so far
Agent: you're welcome grace remember um it’s all about what works best for you and your wallet
Customer: right i’ll do that i appreciate your empathy it’s nice to talk to someone who um understands my concerns
Agent: i’m glad to hear that i aim to ensure every customer um feels supported
Customer: well i want to feel confident about my choice i guess
Agent: that's important and i'm here to provide you um with the information you need for that confidence
Customer: okay i’ll reach back out once i've had that uh discussion
Agent: perfect grace i look forward to it thank you for considering healthsecure and have a great day
===== CALL 4 =====
Agent: thank you for calling healthsecure this is lisa chen how can i assist you today
Customer: hi lisa this is emma reed i wanted to um compare my current home insurance policy with what you offer
Agent: of course emma i can help you with that can you share what you currently have and um what your main concerns are
Customer: well i’m with unitedcare right now and i’m uh not very satisfied with their service or coverage options
Agent: i understand so what specific areas are you looking to improve upon
Customer: mainly the premiums and uh the coverage limit i’ve heard that healthsecure has some really good options
Agent: yes we do for home insurance we offer various tiers that may suit your needs mhm can we discuss your ideal coverage and any specific concerns
Customer: sure i’d like something with high coverage limits my current plan has um medium coverage but i feel like you know it's not enough especially with rising costs
Agent: that makes sense we offer the care plus gold plan which provides high coverage limits and benefits have you like looked into it
Customer: i haven’t but does it really cover um significant damage i uh want to ensure i'm fully protected
Agent: yes the care plus gold plan includes comprehensive coverage against most risks and our deductibles are um set at a medium band to keep your premiums manageable right
Customer: great so how does it compare to my plan with unitedcare
Agent: well honestly i can confidently say that our prices and coverage typically outperform unitedcare especially when it comes to home insurance oh seems like they can be quite tricky sometimes
Customer: oh really that's interesting i’ve had a few claims before and it seems like they make it like harder than it should be
Agent: that's quite common with many insurers they can be quite strict um healthsecure aims to make the claim process straightforward
Customer: that’s good to hear what about um those promotional offers do you have anything available
Agent: yes we’re running a campaign at the moment the code memberplus can give you additional perks without any direct discounts right now
Customer: hmm okay does the code apply to like future premiums or just to the policy i switch to
Agent: it’s applicable to your policy when you switch it enhances the coverage without cutting into your premium cost um right now
Customer: so if i go for the gold plan i could um make use of that code then
Agent: exactly many customers find that using this code enhances their overall coverage options significantly yes
Customer: got it and um could you clarify what if there are any limitations on making claims
Agent: we generally cover significant claims under the care plus gold plan but there are specific exclusions which i can um walk you through
Customer: oh i’d appreciate that i want to be completely clear on what i’m getting
Agent: sure i totally understand and um i’ll make it easier for you to gauge those aspects
Customer: thank you lisa so if i switch would you say i’d end up with um a better overall value
Agent: yes switching could definitely improve your situation our customers often report feeling more secure knowing they have better coverage like mhm
Customer: that's reassuring and with the promo code could that change my perception of costs
Agent: absolutely many find that without discounts the promo code still leads to improved outcomes for their policy value right
Customer: wow okay that's good to know so i’m thinking a gold plan sounds i think it’s right
Agent: i believe it aligns well with your needs and it’s quite popular among our customers especially in illinois
Customer: i see so other than the unitedcare comparison do many people um switch to healthsecure often
Agent: surprisingly yes the feedback often indicates that the transition from other insurers like unitedcare leads to noticeable improvements like yes
Customer: interesting so do you have any numbers on how often i mean people mention switching from unitedcare
Agent: while i don’t have specific stats many customers like yourself frequently bring up their past experiences with unitedcare oh when considering a switch
Customer: right i can see how that plays into their decisions i think i’m leaning more towards your plan
Agent: that sounds promising emma let’s move forward with the details on the care plus gold plan
Customer: yes let’s do that i appreciate like all this information
Agent: you’re welcome i’ll guide you through the steps to finalize your switch and apply the memberplus code</t>
  </si>
  <si>
    <t>3443</t>
  </si>
  <si>
    <t xml:space="preserve">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</si>
  <si>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t>
  </si>
  <si>
    <t xml:space="preserve">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</si>
  <si>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t>
  </si>
  <si>
    <t>===== CALL 1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 CALL 2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 CALL 3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 CALL 4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t>
  </si>
  <si>
    <t xml:space="preserve">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</si>
  <si>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t>
  </si>
  <si>
    <t xml:space="preserve">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</si>
  <si>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 CALL 2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 CALL 3 =====
Agent: thank you for calling blue shield this is priya nair how can i um help you today
Customer: hi priya this is amelia morgan i'm calling about my auto insurance claim refund it seems to be delayed
Agent: okay amelia let me check the details of your claim can you please provide me uh with your claim number
Customer: yes it's pol 1234 567 i just um i’m really worried about the timing i've heard uh processing sometimes takes forever
Agent: i understand your concern checking now
Agent: right
Agent: it looks like your claim is like definitely within the normal processing timeframe right now
Customer: but i mean what if it takes longer i can't wait around i might need to consider switching to another uh insurer
Agent: i get that amelia just to reassure you no escalation is needed at this point and we typically handle claims like well here at blue shield
Customer: that’s good to know still can you tell me exactly how long i should expect to wait
Agent: right based on the current status you should receive your refund within the next uh two weeks
Customer: hmm two weeks that could work i just want to make sure i’m still covered adequately you know
Agent: absolutely so um to enhance your coverage are you looking at any specific options or like plans perhaps
Customer: well i’ve heard about some plans like aetna has pretty good offers but i’ve been with blue shield um i don't want to rush into anything
Agent: i totally understand we can also discuss options like the care plus silver plan it has a good balance of um coverage and deductibles
Customer: is there um a deductible associated with that i just need to make sure like i’m not you know overpaying
Agent: yes the care plus silver plan has a medium deductible it offers decent coverage limits particularly for auto um insurance claims like yours
Customer: what's the coverage limit exactly
Agent: the coverage limit band for this plan is high which should align well with your needs especially if um any incidents occur
Customer: that's reassuring i also noticed that some competitors offer lower premiums how does blue shield um stack up
Agent: while aetna may have lower premiums blue shield often provides comprehensive service many customers like remain with us due to our um claims process
Customer: yes but um what if i decide to switch would that affect my refund
Agent: switching insurers can often lead to delays in refunds it's um better to confirm everything with blue shield first i think
Customer: right and if i cancel my policy would i lose the refund altogether
Agent: no if the claim is already in processing you won't lose your refund you'd um just switch your coverage going forward
Customer: okay got it it's just a hassle you know
Agent: i completely understand that many customers feel the same especially amidst all the um changes in coverage and policies
Customer: yeah i just really want to avoid any complications especially since i um need to budget for my expenses
Agent: definitely it’s key to budget carefully i can help you um explore options that will save you money on premiums without compromising your like coverage
Customer: that would be great if i could just get uh a better deal i think i’d be more inclined to stay with blue shield
Agent: i can provide a summary of our available plans tailored to your needs also asking questions about features often helps lead to positive resolutions
Customer: right probing and asking um i just hope it all makes sense
Agent: don't worry we'll take it step by step i’m here to help ensure you feel confident about your decisions
Customer: thank you i appreciate your patience
Agent: of course i'm glad to help you'll receive updates as you wait and i'm here for any more inquiries in the meantime
Customer: sure if there's anything that changes i'll definitely reach out waiting is the hardest part um
Agent: yes absolutely you've done the right thing by calling us today remember i'm just on the other end of the line
Customer: okay so just to confirm i’ll get my refund within the next two weeks and um the coverage limits are high on this plan
Agent: correct your refund will arrive soon and the plan offers you high coverage limits ideal for your concerns
Customer: great you've been really helpful priya thanks again for everything
===== CALL 4 =====
Agent: thank you for calling skybridge airlines this is liam lewis how can i assist you today
Customer: hi um this is elijah murphy i um wanted to discuss some complaints i've had regarding the economy fares
Agent: certainly elijah i’m here to help can you oh tell me a bit more about your concerns
Customer: yeah so i've been uh noticing a lot of issues with the economy class service especially um pricing and the lack of support
Agent: i understand economic fare complaints can be you know a common issue what specifically uh do you want to address
Customer: well it's mainly about the uh like unclear policies you have about those economy fares i mean i i can't like figure out what’s the difference between the um prices
Agent: yes i see what you're saying sometimes the pricing structure for economy fares can be quite um complex are you um referring to a specific route maybe boss to lax
Customer: exactly when i fly bos to lax the prices just seem um oh weird and the explanations i get when i call for help um they go on forever
Agent: long explanations can definitely um lead to frustration many customers feel that way i assure you overlong explanations often precede feelings of uh dissatisfaction
Customer: right and what annoys me even more is the um repeated holds it's like i call to get details and i just get um put on hold for ages
Agent: i hear you elijah multiple holds can absolutely lead to as you said drop off in customer satisfaction it’s not ideal i know
Customer: yeah and then when i compare it to you know competitors like delta the differences in service make me question like why i should stick with skybridge
Agent: comparisons with delta make sense we strive to provide clarity especially with our economy fares can i offer you some insights on our pricing for those
Customer: please that would be helpful but uh not too long okay i don't have all day here
Agent: of course i’ll keep it brief for economy fares we typically see a range of pricing based on demand and availability for the boss to lax route it can vary quite a bit
Customer: yeah that’s what i mean one day it’s one price and the next it’s another can’t you just um you know set a standard price
Agent: that’s a fair point elijah standard pricing could streamline the process but fluctuations happen due to demand and timing which can lead to complaints it’s tricky
Customer: tricky is an understatement i feel like i'm just going in circles with this you know um for real why can’t your support just explain it better
Agent: i get that and long explanations without clarity really can lead to frustration i wonder how we can improve on that front to help customers like you better
Customer: yeah all i want is um straight talk about what i’m getting why is that so hard
Agent: i completely understand clear communication is cr critical are you considering a change in fare classes perhaps from economy to premium economy
Customer: um maybe but honestly i don't wanna deal with more um issues is premium any better
Agent: typically premium does offer more benefits and clearer policies but it’s essential to weigh how much more you’d like to spend right
Customer: yeah money is tight these days if i switch i want to know like it’s worth it
Agent: totally get that price sensitivity is key to that end can you share what drove your complaints so we can better address them in the future
Customer: well it usually circles back to the lack of clear pricing the economy class just feels slippery
Agent: i appreciate your feedback and yes economy tends to um drive more complaints due to its pricing structure and communication
Customer: so um what can you do about it
Agent: we’ll take this feedback seriously also would it help if i um gave you a direct contact for future queries
Customer: yes that would be great but uh please don’t tell me to hold again for that
Agent: no holds i promise just email me at liam lewis at skybridge dot com and i’ll respond quickly
Customer: okay that sounds better but uh i still feel unsatisfied does it really take this long to make changes for economy issues like
Agent: i understand your frustration with the process changes can sometimes be slow but we're working on enhancing clarity in our economy policies
Customer: it needs to be faster i just want to book my flights without hassle
Agent: i get it elijah quick bookings without hassle should be the goal your comments will help inform our improvements moving forward
Customer: okay i’m going to hold you to that liam thanks for your time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</si>
  <si>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t>
  </si>
  <si>
    <t>3444</t>
  </si>
  <si>
    <t xml:space="preserve">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</si>
  <si>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
</t>
  </si>
  <si>
    <t>===== CALL 1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 CALL 2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 CALL 3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 CALL 4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t>
  </si>
  <si>
    <t xml:space="preserve">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</si>
  <si>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
</t>
  </si>
  <si>
    <t xml:space="preserve">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</si>
  <si>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civic trust uh this is mia hernandez how can i um assist you today
Customer: hi uh my name is dylan baker i'm looking to um uh you know understand how the pre qualification process works for um personal loans
Agent: sure dylan i can help with that so to start um pre qualification gives you a uh clearer idea of your eligibility before you formally apply
Customer: right um i heard it might um uh improve my chances of acceptance is that true
Agent: yes exactly uh um pre qualification helps to you know signal your eligibility which can reduce drop offs during the application process
Customer: ah okay so it makes it um more like to get approved
Agent: yes um essentially uh it improves acceptance you would have more confidence in your um application going forward
Customer: i see and um what are the like eligibility requirements for this uh pre qualification
Agent: good question um we typically look at um factors like your income credit score and existing debts
Customer: uh huh um and i guess the rates here are uh competitive compared to um say a count of america
Agent: well a count of america has different products but our pre qualification can really help you see if you um fit the criteria without affecting your credit score
Customer: got it so um does that mean i can um apply here without any risks
Agent: yes exactly pre qualification is um risk free it won’t affect your credit score um at all
Customer: um you mentioned my credit score how does that tie into the acceptance rates
Agent: so i mean a higher credit score typically signals lower risk to us which um improves your chances for uh acceptance
Customer: right that makes sense so um if i went and compared other places uh the pre qualification is still uh a positive signal right
Agent: yes it definitely helps differentiate you when we um evaluate your application actually
Customer: ok um could you just clarify if probing my uh income details will lead to clearer outcomes
Agent: ah well probing questions generally help gather the necessary info but they don’t always change the outcome um in terms of sentiment
Customer: so um it’s somewhat neutral i guess that’s uh what i expected
Agent: yes that’s correct sometimes the outcome remains the same even with um additional information
Customer: um and what if i choose to go ahead with the um pre qualification what’s next
Agent: you’ll just need to provide me with some um basic info to get started like your um income and account number
Customer: uh sure my a count number is um acct 89267434
Agent: thanks dylan and um can you confirm your state for me it’s florida right
Customer: yes that’s right florida
Agent: great so based on everything you’ve shared you’re likely to um qualify for pre qualification
Customer: awesome um so do i just wait to hear back from you uh then
Agent: yes you’ll receive a notification um shortly after we review everything
Customer: perfect um i really appreciate the info mia it’s been super helpful
Agent: i'm um glad to help dylan just let me know if you have any uh more questions in the future
Customer: will do thanks again
Agent: thank you for calling civic trust have a great um day
===== CALL 2 =====
Agent: thank you for calling fiberone this is sophia patel how can i assist you today
Customer: hi this is joseph wright um i wanted to like inquire about new features that uh might be available for my fiberone plan
Agent: sure joseph what specific features are you um interested in
Customer: well um i heard like some people mentioning upgrades to hardware like uh better routers
Agent: yes actually that’s uh one of the most requested features lately a better router could um really
Customer: i see but um what are the actual benefits of uh getting a better
Agent: a better router enhances your wi fi range speeds up your uh internet connection and can handle more devices without like lagging
Customer: that sounds good but um are there any specific um models you suggest
Agent: well customers often ask for the updated gateway model it uh typically provides better coverage and speed
Customer: right right and um will there be like additional charges for this upgrade
Agent: there could be yes it um usually depends on your current plan you mentioned you’re on the plus plan right
Customer: yeah that’s correct and um what kind of speeds should i be getting
Agent: you should be seeing around um three hundred megabits but with better hardware you could um see even higher speeds
Customer: that does seem worth it but um can i change my plan easily if i uh want a faster speed later
Agent: absolutely you can upgrade to a premium plan anytime it um may better match your family's streaming needs
Customer: that makes sense but um what about like feedback from other customers do they think um varied features help their service
Agent: not really we’ve um tracked that and it seems uh varied phrasings or requests don’t improve upsell outcomes
Customer: oh really so no change at all
Agent: right no changes noted unfortunately but customers do appreciate better equipment you know like routers
Customer: and what if i mention um a competitor like at&amp;t is that a bad idea
Agent: mentioning competitors is um okay we do uh aim to provide better service so um if you were looking at promo with at&amp;t that could be good to evaluate
Customer: interesting so you guys are um aware of what others are offering huh
Agent: yes we keep track it’s crucial to stay competitive in the um market especially with new offerings
Customer: makes sense uh can you um summarize what the uh key features you talked about are
Agent: sure um the main points are improvement in hardware better routers no changes in upsell requests and keeping an eye on competitors like at&amp;t
Customer: okay that’s helpful a new router sounds like exactly what i need
Agent: great would you like me to create a support case or ticket for this request
===== CALL 3 =====
Agent: thank you uh for calling homehaven this is jackson rivera how can i assist you today
Customer: hi um jackson this is uh abigail bennett i’m calling about a delayed furniture delivery
Agent: i’m uh sorry to hear that abigail can you provide me with your order id um so i can look into this for you
Customer: sure it’s ord 5892 214 sure sure
Agent: thank you uh abigail let me check that for you one moment please
Agent: alright i see that your delivery uh is currently marked as delayed unfortunately i also have to mention that uh no proactive notification was sent regarding this delay
Customer: wait i mean what no notification i only noticed after checking the tracking myself
Agent: yes i understand how frustrating that must be um i apologize for the oversight may i ask how that uh affects your plans
Customer: it’s really inconvenient i was expecting my furniture last week i i was counting on it for a gathering this weekend
Agent: that sounds stressful abigail typically our protocol is to inform customers proactively do you feel uh this could lead to an escalation
Customer: absolutely if i hadn’t called i wouldn’t even know i might have disengaged entirely if i hadn’t kept checking
Agent: that’s a valid point it certainly sounds like proactive notification could help reduce escalation in cases like yours
Customer: so uh what options do i have now if it’s delayed uh more than forty eight hours can i get a refund
Agent: yes if the delivery is uh delayed beyond that time frame i can issue a refund to your original payment method
Customer: okay and um what about compensation is there anything for the trouble this uh has caused
Agent: i can offer you a twenty twenty five dollar promo code delay20 which you can apply to your next order
Customer: that's something but i'm uh not sure if it makes up for the inconvenience
Agent: i completely understand abigail it’s not ideal do you think a promo code would um affect your decision to continue shopping with us
Customer: well i might but i still feel um very let down by this process
Agent: grasping your frustration is important um let’s focus on ensuring a solution works for you
Customer: yes let’s do that when can i expect updated tracking information
Agent: once the item is shipped you should uh receive an email notification and i’ll follow up personally to ensure the uh process is smooth
Customer: that would help a lot i just want clear communication moving forward
Agent: of course we aim to keep customers informed at every stage i'll make a note of your preferences
Customer: perfect i appreciate your help jackson but seriously i don’t want to have to call back just to find out what's going on uh again
Agent: absolutely just to clarify proactive notifications can significantly enhance customer experience and reduce the chances of escalation
Customer: yes i totally agree with that now
Agent: great it reflects the importance of keeping customers engaged which can indicate retention
Customer: right thank you for addressing this seriously jackson
Agent: you’re welcome abigail thank you for your patience have a wonderful day and i hope to resolve this for you soon
===== CALL 4 =====
Agent: thank you for calling kaiser plus this is chloe adams how can i assist you today
Customer: hi this is victoria hernandez i want to explore life insurance options
Agent: sure victoria uh are you looking for something specific like uh right coverage amount or particular benefits
Customer: yeah i want to understand the um coverage benefits uh like what tiers you have
Agent: absolutely so we offer several plans you know including the premier platinum which has the highest coverage limits and benefits
Customer: platinum what’s um the difference with the lower tiers
Agent: well the lower tiers like bronze and silver have um uh lower premiums but also uh higher deductibles and uh less coverage overall
Customer: and uh what are the deductibles for the platinum plan
Agent: the platinum tier has a high deductible but it um provides extensive benefits which can actually save you more in the long run
Customer: right i mean low premiums sound good but i don’t want to pay so much out of pocket you know
Agent: i completely understand many customers worry about that um uh could you share your current provider that might help me compare like compare i mean options
Customer: i’m switching from metro uh metrohealth they uh have been alright but i’m considering better options
Agent: got it uh we definitely aim for transparency so i can explain everything clearly uh our terms are straightforward which many customers appreciate
Customer: yeah the clarity is important for me i’ve had a bad experience with um hidden clauses before
Agent: absolutely nothing hidden here for the premier platinum i can uh send detailed plan documents after this call if you’d like
Customer: sure that would help but uh what are the exact coverage limits
Agent: the coverage limit for the premier platinum is uh significant and could cover up to um five hundred thousand dollars
Customer: i need to see all this um uh information laid out it’s a lot to think about
Agent: yes and i can assure you that our aim is to uh make everything clear right trust is key right
Customer: definitely i want to know that i'm making the right choice right
Agent: yes so our customers often feel more secure with um transparent communication which helps reduce negative sentiment
Customer: oh that’s good to hear does um uh faster acknowledgment help
Agent: yes in my experience quick acknowledgment tends to uh increase customer satisfaction and lower escalation rates you know
Customer: interesting and does the variety in what you offer uh really matter
Agent: it does more lexical diversity like different options and terms generally correlates with um higher customer satisfaction you know
Customer: yeah that makes sense i guess the more choices uh i have you know the better i feel
Agent: exactly so victoria i’ll send over those details detailing the premier platinum and uh let’s set a follow up to discuss any questions</t>
  </si>
  <si>
    <t>3445</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</si>
  <si>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
</t>
  </si>
  <si>
    <t xml:space="preserve">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</si>
  <si>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t>
  </si>
  <si>
    <t>===== CALL 1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 CALL 2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 CALL 3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 CALL 4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t>
  </si>
  <si>
    <t xml:space="preserve">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</si>
  <si>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</si>
  <si>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streamwave my name is sophia patel how can i assist you today
Customer: hi sophia this is dylan wright i wanted to uh inquire about my policy updates and some potential adjustments
Agent: of course dylan um i can help with that can i get your account information to uh pull up your details
Customer: sure my account id is acc 2478 103
Agent: thank you dylan just a moment while i retrieve your policy details okay i see you're on the premium plan and your speed tier is 300 mbps
Customer: right um can you go over my current coverage i want to see if i need to make any changes
Agent: absolutely your current coverage includes let's see all standard essentials but we can adjust if you have any specific requests
Customer: yeah um actually i’ve heard about some feature requests can you tell me if those are logged as actionable tickets
Agent: yes definitely feature requests are logged as actionable tickets so um you can be assured they get the attention needed
Customer: okay good to know but um what if my request gets denied i’m kinda worried about coverage in certain scenarios
Agent: i understand dylan if a request is denied that’s where you may experience some issues with your coverage which could um lead to frustration
Customer: right right i mean um sometimes i feel like these issues could uh be better handled
Agent: i totally get that we'll make sure to log any feedback as part of your request your interaction is important to us
Customer: speaking of feedback what kind of um adjustments do you think could be made
Agent: well um it really depends on your needs for some customers affordability is a big issue
Customer: yeah and for me too i’m not sure i can stretch my budget um especially if pricing goes up
Agent: right during the pricing discussion is often when i notice customers disengage it can be overwhelming
Customer: exactly so do you think i could see any more affordable options
Agent: um let me explore that for you there are some alternatives in uh different tiers we can discuss
Customer: okay that sounds good and just to confirm my concerns are being documented as actionable tickets right
Agent: yes i’m creating a support ticket for your feedback your ticket id is tkt 1289 034
Customer: great so what uh happens next with that ticket
Agent: we'll review the request and um you'll receive updates on any changes or adjustments made
Customer: okay thanks but um i still have questions about the process
Agent: i’m here for you dylan please go ahead with your question
Customer: just uh wondering about the timelines how long does it take to see if a feature request will be um implemented
Agent: it can vary um based on complexity typically you might expect a follow up within a few weeks
Customer: okay but that seems a little slow doesn’t it
Agent: i understand it can feel slow but we aim for quality your concerns are logged and prioritized
Customer: thanks sophia i guess i just need to feel um assured that my voice is heard you know
Agent: absolutely dylan your feedback is invaluable and we strive to ensure your satisfaction with streamwave
===== CALL 2 =====
Agent: thank you for calling beachfront suites this is ava thompson how can i assist you today
Customer: hi ava um this is amelia cooper i’m calling because like i've got a double booking issue at your new york city location
Agent: oh i’m sorry to hear that amelia let me verify your booking details can you please provide your last name and uh the booking id
Customer: sure um it’s cooper and the booking id is bk 7345 298
Agent: thank you amelia one moment please okay i see your booking here it appears there’s a uh name mismatch which led to the double booking issue
Customer: a name mismatch that’s so frustrating i don’t like really understand how that could happen
Agent: i completely understand your frustration um amelia let me um check the system to see how we can resolve this
Customer: okay please do this is really inconvenient
Agent: just a moment it looks like there's a duplicate entry in our system i’ll cancel that duplicate reservation right away
Customer: thank you but can you make sure my original booking is still there
Agent: yes absolutely your original booking is secure i just need to uh update the details to ensure everything matches correctly
Customer: that sounds good i just want to like make sure i have a place to stay
Agent: of course amelia i’ve rebooked you into a deluxe room at the beachfront suites in new york city
Customer: deluxe oh uh that’s nice
Agent: yes and as a courtesy for the inconvenience i’d like to offer you a promo code you can use firststay15 for a discount on your stay
Customer: wow thank you that’s very generous
Agent: not a problem at all let me confirm your new bookingg details your new booking id is still bk 7345 298
Customer: so the booking id hasn’t changed
Agent: correct it’s the same i just updated the room type to a deluxe
Customer: that’s great thank you for resolving that
Agent: you’re welcome i’m glad i could help is there anything else umm you need assistance with
Customer: no that’s all i just appreciate you sorting this out
Agent: happy to assist and like again i apologize for the mix up i hope you enjoy your stay at beachfront suites
Customer: i’m uh looking forward to it do you happen to have the new rate
Agent: yes um the rate will remain the same as before even with the upgrade so no change there
Customer: oh perfect so no no effect from the upgrade right
Agent: exactly no effect from very phrasing on the upsell just confirming everything is in order
Customer: okay good i really i really didn’t want to pay more
Agent: i completely understand that concern amelia thanks for your patience while we worked this out
Customer: of course thanks again ava have a great day
===== CALL 3 =====
Agent: thank you for calling aerolink support this is ava thompson may i have your name please
Customer: hi this is noah kim i'm at the airport right now
Agent: thank you noah uh can you verify your booking reference
Customer: uh yeah it's pnr a3xz79
Agent: great let me see let me check that for you one moment please
Agent: okay i see so that your flight from laxx to ord is delayed is that correct
Customer: yes it's delayed and i um need to know what my options are i’m boarding soon
Agent: i understand the urgency noah the delay is due to um weather wait weather conditions
Customer: right so um what can i do about this
Agent: we can uh offer you a meal voucher while you wait would that help
Customer: uh maybe look maybe a meal voucher but i really uh need to get going quickly
Agent: i completely understand so uh let me confirm your flight's delay is impacting your travel plans
Customer: yes it really is i’m stressed out here
Agent: i'm here to help the meal voucher should uh make things a bit easier while you wait
Customer: i mean it would help but like i feel like i should get something um more for this delay
Agent: i get that but unfortunately um weather is um out of our control
Customer: exactly but look this isn't the first time with aerolink
Agent: i apologize for the inconvenience let me check if there are other um options for you
Agent: one moment please
Agent: okay just to clarify uh are you looking for um any alternative flights
Customer: well if that’s possible yes i um can’t stay here
Agent: i understand uh i’ll check for alternate flights from lax
Agent: can you hold for a second
Customer: yeah um but hurry
Agent: thank you for your patience noah let me um see what i can find
Agent: the next flight available to ord is in an hour but it’s subject to availability
Customer: an hour about that’s cutting it close
Agent: i understand and i’ll do my best to um secure the seat for you
Customer: i just want to get out of here is there any way to expedite that
Agent: let’s keep up the momentum i’m submitting a uh request now
Customer: please do i can’t wait long
Agent: i’ve submitted it uh while we wait let’s uh finalize the meal voucher for you
Customer: alright that sounds reasonable
Agent: for the voucher you’ll receive uh a notification shortly
Customer: great um how long until i get the uh email
Agent: it should arrive within a few minutes could you confirm like your email
Customer: yes it's noah dot kim at example dot com
Agent: thank you that’s all set
Agent: you've got your meal voucher confirmed plus i’m working on the flight options
Customer: thank you ava i um really appreciate your help
===== CALL 4 =====
Agent: thank you for calling shopsquare this is jackson rivera how can i assist you today
Customer: hi um this is aiden baker i’m calling about uh a problem with my order
Agent: i’m sorry to hear that aiden can you please provide me with the order id
Customer: yeah it’s ord four five six seven dash eight nine zero actually i think it’s uh more numbers
Agent: thank you just a moment while i check this for you um okay i see that your order was uh delivered but noted as damaged can you um tell me more about the issue
Customer: yes i received a um damaged product and it’s really frustrating and i mean it’s just ridiculous right
Agent: i understand aiden that can be really inconvenient i can help you with the return process for that
Customer: right um what do i i mean what do i need to do
Agent: so we can initiate a replacement for you right away i’ll also provide a prepaid return label to send back the damaged item
Customer: okay um what’s the timeline um for the replacement
Agent: the replacement will be sent via fedex and you should expect it to arrive in about five to seven business days
Customer: five to seven days ugh okay i can um manage that i guess
Agent: great and just to confirm you’re eligible for a return with store credit for the damaged item if you decide to keep it
Customer: store credit that sounds good but
Agent: yes you can use it for future purchases just so you um know this is uh policy aligned and fully backed by our return policy
Customer: okay um that reassures me i just want to make sure i’m i mean i'm not stuck with a damaged item
Agent: absolutely it’s important to us that you’re satisfied with your experience aiden i’ll be sending that prepaid return label to your email just give me a moment
Customer: uh thanks that was helpful
Agent: you’re welcome besides this order is there anything else i can assist you with today
Customer: no just uh follow up on the um replacement
Agent: perfect to recap i initiated the replacement and you’ll sorry i mean you will receive an email shortly with all the information including the return label
Customer: right so i guess that means i’m good for now right
Agent: yes that’s correct i’m also noting that you’re a platinum member so you’ll have extra benefits as a valued customer
Customer: thanks jackson that’s reassuring
Agent: thank you for your understanding aiden if you need further assistance don’t hesitate to call back
Customer: i appreciate it bye</t>
  </si>
  <si>
    <t>3446</t>
  </si>
  <si>
    <t xml:space="preserve">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</si>
  <si>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
</t>
  </si>
  <si>
    <t xml:space="preserve">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t>
  </si>
  <si>
    <t>===== CALL 1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 CALL 2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 CALL 3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 CALL 4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</si>
  <si>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t>
  </si>
  <si>
    <t xml:space="preserve">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</si>
  <si>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</si>
  <si>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blue shield this is benjamin brooks how can i assist you today
Customer: hi benjamin this is luke clark i wanted to explore upgrading my home insurance policy especially with the risks in florida
Agent: sure luke upgrading is a great way to enhance your coverage can um can you tell me what you're looking for specifically
Customer: well i'm concerned about certain natural disasters uh particularly flooding uh i want to make sure i'm adequately covered
Agent: absolutely that’s crucial in florida i recommend our premier platinum plan which offers extensive coverage including high limits for flooding
Customer: uh yeah um i've heard about that one but i’m not uh sure it completely fits my needs you know
Agent: i understand the premier platinum plan does have uh substantial benefits but tell me um what specifically doesn't align with your needs
Customer: well it has some limits on specific disasters like flooding which could no wait it could be a deal breaker for me
Agent: right flooding is a big concern we do have options to adjust uh the coverage limit and deductible to better suit you would that help
Customer: it might but the premium could get high right like what am i looking at
Agent: for sure i mean adjustments can change that if we set a median deductible the premium may not increase significantly would that be okay
Customer: medium deductible so um but uh if i still find the coverage too limited i might have to switch to aetna for their flood protection you know
Agent: i see you’re considering aetna for their flood coverage they do offer competitive options um if you want i can show you how blue shield stacks up against them
Customer: i would appreciate that but i don't want to be um misled here i need to know i’ll uh be covered
Agent: of course being clear about coverage is uh my priority if we upgrade to a higher coverage limit it might align better wait actually it might align better with your expectations
Customer: higher limits sound good but i don’t want the premiums to skyrocket what are we talking about here
Agent: with the memberplus campaign you might receive discounts that can help offset the costs i can walk you through that yeah
Customer: discounts are uh nice but if i can’t get the coverage i need then the premium doesn’t well you know matter much
Agent: that makes sense let’s focus on the coverage if we do a high limit and keep a medium deductible i believe that meets many needs without excessive increases
Customer: uh okay but i'm still wary if i engage with this upsell what if it just doesn't work for me
Agent: right and that's a concern during the upsell pitch if it doesn’t align with your needs i totally get that it's about ensuring you're covered properly
Customer: exactly if i find that mismatch i might just walk away you know
Agent: understandable if you’re feeling engaged and unsatisfied that can completely block the upsell let’s see if we can provide clarity here
Customer: yeah let’s do that what else do i need to know about the premier platinum
Agent: well it includes comprehensively including certain natural disasters along with additional personal property coverage
Customer: uh huh but what happens if i need to file a claim
Agent: the claim process is smooth generally but it requires proper assessment of the damage high limits can provide substantial payouts where necessary
Customer: that’s good to know but still what about um renewing this policy if i don’t uh like it next year
Agent: the renewal window is sixty days you’d get notifications to review the policy before it’s up for renewal that way adjustments can be made you know
Customer: okay and when should i act if i decide to switch
Agent: it’s best to act early if you want to secure your coverage before any potential disasters
Customer: right but can you guys handle the switch to aetna if needed or do i have to do that myself
Agent: no we can certainly assist in that process but we want to ensure this is the right fit first
Customer: yeah i mean i'd like to feel confident before switching or else it might just not be worth it
Agent: exactly that’s why we want to clarify your needs before pitching no wait ensuring it truly improves your situation
Customer: okay so what’s the next step then
Agent: i’ll involve a policy specialist to better address your concerns about coverage limits just a moment
Customer: sure sounds good i really just want to resolve this fast
Agent: totally understandable luke hang tight while i connect you with them
Customer: thanks benjamin this is helpful i just hope to get clear answers
Agent: you will let’s see how we can assist you together on this
Agent: connecting you now
Customer: thanks
===== CALL 2 =====
Agent: thank you for calling kaiser plus this is benjamin brooks how can i assist you today
Customer: hi uh this is ethan richardson i'm calling to understand um the specifics of your home insurance policies
Agent: absolutely uh ethan we have a range of um options what specific details are you looking for
Customer: right well just um like what uh coverage limits do you have
Agent: sure for home insurance we typically offer high um medium and low coverage limits it's good to consider what may be excluded as well
Customer: exclusions like what kind of um things are excluded from your policies
Agent: well common exclusions include um natural disasters unless specifically included so high coverage it would cover more scenarios but could raise your premium
Customer: interesting so uh how does that relate to uh premiums like what can i uh expect
Agent: well the premium increases with higher coverage limits and lower deductibles but um we can explore options that fit your needs
Customer: okay uh speaking of costs do you offer um discounts for bundling
Agent: yes we do bundling can reduce costs significantly and there’s actually um like a code memberplus that you could use for additional savings if you bundle with other policies
Customer: memberplus uh can you break that down for me like what do i need to bundle
Agent: if you include another policy like auto or life you could see some discounts uh is there any other insurance you might be um interested in
Customer: um i was thinking maybe life insurance but uh can you tell me about the care plus gold plan
Agent: sure the care plus gold plan has um comprehensive coverage but with some exclusions high coverage limits and a medium deductible are usually best for homeowners
Customer: medium deductible what does that uh mean for my premium
Agent: it means your um premiums will be uh manageable but still give you a safety net in case of claims
Customer: got it and uh what happens if i want to renew in the future
Agent: renewals are typically within sixty days of expiring policies it’s good to touch base before that window
Customer: okay uh so no upselling attempts here i just want to be um sure i’m not missing anything
Agent: no upselling attempts today just providing the facts i uh want you to make an informed decision ethan
Customer: right sure but uh what features do most callers ask about
Agent: exclusions come up frequently in conversations usually to clarify what um isn't covered
Customer: uh huh that makes sense but uh do any of your agents at kaiser plus do um anything particularly well that helps resolve issues
Agent: well escalation is crucial when things get confusing we often put a call up to um a supervisor for better clarity and support
Customer: good to know so benjamin if i go with kaiser plus uh what’s your best recommendation based on our talk
Agent: i’d recommend considering the care plus gold combined with any additional policies it'll provide solid coverage and you can um save with bundling
Customer: right and if i switch from uh metrohealth is the process complicated
Agent: not at all we’ll handle most of the legwork for you just ensure your current policy is up for renewal soon but we can time things right
Customer: that sounds great thanks for the help benjamin i’ll think about the options
===== CALL 3 =====
Agent: thank you for calling acme insurance this is mia hernandez how can i assist you today
Customer: hi mia this is mason murphy i'm looking for some clarification on an auto insurance policy
Agent: sure mason i’d be happy to help you with that can you tell me which um specifics policy you’re inquiring about
Customer: well i was looking at the family advantage plan but i'm a bit confused about the details
Agent: absolutely the family advantage plan is a popular choice just to confirm are you also considering options for major coverage limits
Customer: yes i’d like to know more about that especially the exclusions and uh rules around it
Agent: of course the policy does come with certain exclusions like any pre existing damage and specific high risk areas not being covered
Customer: right that makes sense but um i’m worried about the monthly premium it seems really high
Agent: i understand that concern mason the premium for the family advantage plan is slightly higher than some competitors like blue shield
Customer: yeah i've compared some plans and i have to say blue shield looks more reasonable
Agent: i can see how the pricing might sway your decision would you like me to break down the coverage limits and premiums for both plans
Customer: sure i guess that would help me but what about the uh deductible i thought it like you know was medium right
Agent: yes that's correct the family advantage plan has a medium deductible which is typical for a silver tier policy
Customer: okay but even so the coverage limits they seem low for the premium i'm looking at
Agent: i hear you mason the coverage limits are lower compared to some others which might not meet your current needs
Customer: exactly i just feel like my needs don’t match this policy timing might also be an issue for me right now
Agent: that makes sense when it comes to evaluating policies both price and timing can be significant hurdles
Customer: i just sort of feel overwhelmed with the details and comparisons
Agent: i can appreciate that sometimes policies can be really tricky to understand especially when comparing them side by side
Customer: yes and your explanations are helpful but i wish there were fewer exclusions it just started to sound repetitive
Agent: i apologize if i'm coming across that way let’s try going over the key features in a different manner
Customer: okay so like what's the most important feature then if i have to choose
Agent: i would say the coverage limits should be your priority if the policy doesn't meet those it could derail the whole um decision
Customer: right that’s what i thought too so what would i be getting in terms of benefits with acme
Agent: well with acme insurance you'd have access to roadside assistance and accident forgiveness as part of that plan
Customer: oh i see but uh what about potential discounts any chance i could you know use something like a promotion
Agent: yes we have a memberplus discount for new clients which can help lower your premium slightly
Customer: that sounds better but yeah i'm still on the fence about this i think i need to think it over more
===== CALL 4 =====
Agent: thank you for calling healthsecure this is david martinez how may i assist you today
Customer: hi david this is riley brooks um i wanted to explore like upgrading my health insurance plan
Agent: sure riley actually i can help you with that what specific upgrades are you considering
Customer: well i’m looking for better coverage um i think uh i need something like the care plus gold plan
Agent: absolutely the care plus gold does offer incredible coverage just a moment let me check your current policy to give you a clearer comparison
Customer: okay that sounds good uh huh
Agent: looks like you’re currently enrolled um in the care plus silver plan just uh a moment while i pull up the details
Customer: yeah right i um just hope it's worth the upgrade
Agent: definitely the gold plan has higher coverage limits compared to silver but i want to ask um when are you planning to make this change
Customer: um i'm honestly a bit hesitant right now i have some like financial commitments coming up
Agent: i completely understand um timing can be critical just so you know there’s a renewal window um of forty five days which gives you some flexibility
Customer: forty five days that’s um a bit tight for me actually
Agent: i hear you but think about the improved coverage um that could really benefit you in the long run right
Customer: yeah i get that but um i’ve also like been comparing plans from metrohealth
Agent: metrohealth got it their plans can be competitive do you have specific features in mind for comparison like the price
Customer: mainly just um deductibles and premiums i want to make sure i'm not overpaying
Agent: the care plus gold has a high deductible but it um offers significantly higher coverage limits too i think
Customer: right but if i can get similar coverage for less with metrohealth um i might go there hm
Agent: that’s a valid point riley i can definitely help you compare those options have you looked into um the exact pricing from them
Customer: not exactly just some uh rough estimates i need to like really dig in ah
Agent: understood if you have a moment um i can summarize how healthsecure stacks up against metrohealth on those points right
Customer: okay yes please do that would be great
Agent: the care plus gold offers a higher deductible but again um much better coverage limits even in specialty areas you know
Customer: uh huh but how does that compare um on premiums
Agent: good question because it has um a high deductible your monthly premiums could be lower compared to other plans with similar coverage i hope
Customer: so you’re saying i could save on premiums but pay um more when i need care right
Agent: precisely but again um the potential for claiming higher benefits is something you’d want to weigh you know
Customer: hmm yeah i really need to think about this timing a bit more you know right
Agent: of course timing is often a blocker for upsells like this one many customers feel the same pressure trust me
Customer: right exactly also um does varying the way you present these options help
Agent: absolutely varied phrasing can lead to better upsell outcomes um it makes options feel more tailored to you
Customer: that makes sense i guess you have to make it relatable huh uh huh
Agent: yes and it helps to keep the conversation flowing better um which can improve overall satisfaction too don’t you think
Customer: gotcha so less lexicon diversity equals more satisfaction heh
Agent: exactly more diversity in phrasing can sometimes correlate with lower satisfaction actually
Customer: that’s really um interesting so uh with all this info can we actually like schedule a follow up um oh
Agent: sure let’s set up a call in a few days after you've had time to review everything okay
Customer: that sounds good to me how about um thursday right
Agent: thursday works perfectly i’ll call you back then riley</t>
  </si>
  <si>
    <t>3447</t>
  </si>
  <si>
    <t xml:space="preserve">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</si>
  <si>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
</t>
  </si>
  <si>
    <t xml:space="preserve">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</si>
  <si>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t>
  </si>
  <si>
    <t>===== CALL 1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 CALL 2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3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 CALL 4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t>
  </si>
  <si>
    <t xml:space="preserve">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</si>
  <si>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t>
  </si>
  <si>
    <t xml:space="preserve">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</si>
  <si>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so um thank you for calling blue shield this is isabella nguyen how can i assist you today
Customer: hi isabella this is mason johnson i'm um looking to compare your home insurance options you know especially since i'm currently with metrohealth
Agent: sure mason i i’d be happy to help with that um what specific details are you looking for in a policy
Customer: well i'm mainly focused on coverage uh limits and deductibles i want to see if uh i can get better terms than what i have now
Agent: i understand like our family advantage plan might be a great fit for you which offers higher coverage limits
Customer: oh yeah how does that compare um between metrohealth
Agent: well for example our plan provides significantly better coverage um for storm damage which is essential in tx
Customer: okay that sounds good what are like uh the deductibles for this family advantage plan
Agent: the deductible is set at um a medium level which balances the premiums while also giving you decent coverage
Customer: right so uh would my premiums be higher than what i pay um with metrohealth
Agent: actually you'd find our premiums to be quite competitive many customers switch to us for um better value
Customer: interesting what about the courage limits how do they stack up
Agent: the family advantage plan offers a high coverage limits limit which surpasses many competitors um including metrohealth
Customer: that's great to hear is there a renewal window i should be aware of
Agent: yes you know you have a flexible renewal window of sixty days which allows you time to decide after reviewing the policy details
Customer: got it so uh the renewal is pretty straightforward what else do i need to know about this plan
Agent: the plan is tiered as gold which means you get priority coverage options i mean with added benefits
Customer: sounds promising are there any specific perks i should be aware of
Agent: definitely we offer perks like complimentary consultations and home safety assessments um to our family advantage policyholders
Customer: i like the sound of that how does this compare with metrohealth's offerings
Agent: many of our clients have switched from metrohealth reporting that uh the perks and coverage were superior to their previous plans
Customer: that's helpful information um can you reassure me with some specifics about claims
Agent: of course uh we have a reputation for swift claims processing and our support team ensures you always feel um reassured during the process
Customer: claims can be a pain sometimes uh so that’s comforting what about the overall customer service experience
Agent: our customers have noted that our support is more responsive and aligned with their needs than with um other competitors
Customer: this is starting to sound really appealing um are there any hidden fees i should watch out for
Agent: no hidden fees with us which is a big plus compared um to some other companies including metrohealth
Customer: that's good to know always a red flag um with other companies so what’s the next step if i decide to go with blue shield
Agent: if you choose to proceed we can um set up an immediate consultation to discuss finalizing the uh the details and coverage options
Customer: great um i appreciate all this information i want to review the details before making a decision uh though
Agent: absolutely take your time mason i can send over everything we discussed in an email as well um what’s the best email for you
Customer: it’s mason dot johnson at gmail dot com i think i'll need a day or two
Agent: that’s noted you can review it and uh feel free to reach out if you have any questions
Customer: will do do you um think your coverage suits typical tx home insurance needs
Agent: definitely we’ve designed our plans to meet the diverse needs of texas homeowners especially related to weather issues
Customer: i appreciate that you focus um on local needs it sounds like i’d be safer um with blue shield
Agent: exactly and with our competitive advantages it truly positions us as a better option for customers like you
Customer: fantastic i really hope it works out i just want to make sure it’s clear um regarding renewals and all
Agent: totally get that our renewal timelines uh are very transparent giving you sixty days to decide which isn’t too tight
Customer: yeah that makes it easier to manage thanks for clarifying uh
Agent: my pleasure is there anything else um you’d like to know
Customer: not at the moment um i think i have what i need i’ll review this and get back to you soon
Agent: sounds good looking forward to your call mason
Customer: thanks again isabella talk soon
===== CALL 2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3 =====
Agent: thank you for calling streamwave technical support this is uh sarah johnson how can i assist um you today
Customer: hi uh this is carter uh carter torres i'm having some trouble with my internet it keeps dropping
Agent: i’m sorry to hear ah that carter could you um tell me uh what kind of device you’re using
Customer: yeah uh i have a modem it seems uh like it just uh does this uh randomly
Agent: got it and just to confirm you’re in new york uh right
Customer: yes that’s yes that’s correct
Agent: thank you so let’s see if we can um resolve this i recommend um rebooting your modem first
Customer: um alright how do i do that exactly
Agent: sure just unplug the power from your modem wait for about um ten seconds and then plug it back in
Customer: okay give me just uh give me just a sec i’ll do that now
Agent: no problem i’m here when you’re ready
Customer: alright i think it’s back on now uh what should i do
Agent: now check to see if your internet is connected you should um see a solid light on the modem
Customer: uh i see a solid green light here does that um mean it's working
Agent: yes that’s uh typically a good sign can you try browsing a website to confirm
Customer: uh okay loading yes it's working again
Agent: that’s great to hear carter so the reboot step was effective i’ll note that as um a successful resolution
Customer: yeah uh that was a lot easier than i uh thought
Agent: sometimes really simple things can do um a lot anything else you need help uh with
Customer: no that’s it but wow i uh thought it would be a bigger issue
Agent: i’m glad we could resolve it quickly just for my uh records may i ask how you would rate this interaction
Customer: hmm i’d say pretty positive maybe uh an eight out of ten
Agent: thank you for the feedback your ticket id for this interaction is uh tkt 3498 201
Customer: oh for like future references
Agent: exactly if you need to call back um just mention that id
Customer: okay i’ll keep that um keep that in mind
Agent: you’re on our plus plan for internet service right if you've got uh more users now you may want um to upgrade
Customer: yeah i’ve uh i’ve got a couple more people using it maybe i should consider um that
Agent: definitely also i’ll note that you're on the one hundred megabit plan
Customer: right i thought it was more than enough before but uh it seems i might need more speed now
Agent: you might find the gigabit plan more suitable especially if multiple devices are connected
Customer: huh i'll think uh i'll think about it
Agent: great if you have any questions about upgrading just um reach out to us
Customer: will do sarah thanks for your help
Agent: you’re welcome carter have a great day
===== CALL 4 =====
Agent: thank you for calling beachfront suites this is noah williams how can i assist you today
Customer: hi noah um this is david cooper i’m really really disappointed
Agent: i’m sorry to hear that david what seems to be the uh issue
Customer: it's um regarding my room cleanliness just uh uhm not what i expected
Agent: i understand david can you tell me more about the um what issues with the cleanliness
Customer: well the bathroom specifically was dirty uh on check in like really dirty
Agent: i apologize for that david that’s certainly not our standard i’ll um look into it right away
Customer: yeah i was just expecting more from beachfront suites i’ve had better experiences with marriott
Agent: that’s understandable it’s always frustrating to not have uh things up to par would you like me to check if we can um offer a cleaning service
Customer: sure but honestly i expect a uh clean room when i check in
Agent: absolutely i’ll make sure that’s addressed and um do you uh know if you’re part of any loyalty program
Customer: i’m a silver member but honestly that shouldn’t matter i just want a clean room
Agent: yes i get that being a silver member does uh qualify you for some benefits let’s see what we can do
Customer: right like upgraded amenities or uh offers after an uh issue
Agent: yes i can look into that for you too thank you for your patience here
Customer: ok i just um really expect better service
Agent: i truly understand your concern and i’m here to help i’ll arrange a cleaning for you right now
Customer: great but you know i still feel like i should get some uh some compensation for this
Agent: of course i’m sorry let me also apply a cold for the inconvenience how does promo code summer20 sound
Customer: yeah that’s fine i just want this fixed honestly
Agent: absolutely i’ll note this down and ensure management follows up with you as well
Customer: thanks noah how long do you think uh will the cleaning take
Agent: it should be done shortly within the next hour or so i’ll keep you updated
Customer: i just want to make sure it's done well i mean cleanliness is key right
Agent: yes it definitely is thank you for your feedback um it’s crucial for us
Customer: i mean if everything’s clean i might um stay again
Agent: understood we value your stay and will make sure this issue is resolved
Customer: do you think this kinda situation could be avoided in the future
Agent: yes we’ll address these areas and improve how we manage cleanliness moving forward
Customer: ok i appreciate that thank you for your help
Agent: you’re welcome david thank you for your understanding have a great day</t>
  </si>
  <si>
    <t>3448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</si>
  <si>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
</t>
  </si>
  <si>
    <t xml:space="preserve">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</si>
  <si>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t>
  </si>
  <si>
    <t>===== CALL 1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 CALL 2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 CALL 3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 CALL 4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t>
  </si>
  <si>
    <t xml:space="preserve">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</si>
  <si>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</si>
  <si>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 CALL 2 =====
Agent: thank you for calling coastal wings this is mia hernandez how can i assist you today
Customer: hi there uh this is mason murphy i want to discuss ticket pricing
Agent: sure mason which route are you inquiring about
Customer: i’m looking at flights from lax to ohd
Agent: got it let me pull up the current pricing for that route one moment please okay i see that our prices um are competitive right now
Customer: yeah i was comparing them with delta their prices seem lower and i'm hesitant
Agent: i understand delta can sometimes offer lower prices but um there can be differences in service and additional fees would you like me to explain how our pricing works
Customer: yeah i’d appreciate that uh why is coastal wings different
Agent: well our pricing typically includes more amenities which you know might justify the cost plus we have fewer restrictions compared to delta
Customer: okay but their pricing is still better are there any hidden fees with coastal wings
Agent: no no hidden fees what you see is what you get um everything's laid out on our website though you usually won’t face additional costs during booking
Customer: so for this lax to ord what's the total price
Agent: currently it's um five hundred and fifty dollars that includes sorry let me correct that yes that includes taxes
Customer: i’m just worried you know delta has a quote of uh five hundred dollars flat
Agent: understood and it's normal to compare our offerings uh can you even claim luggage without fees that might be worth considering
Customer: yeah i haven't checked that it absolutely does matter especially for a round trip
Agent: exactly our round trip ticket offers flexibility and free check in baggage pretty important little things um for travelers right
Customer: still five hundred and fifty feels high compared to delta
Agent: i see how that might feel like too much but you might find um our service quality well right is worth the extra cash in the long run
Customer: i get that but how many stops does coastal wings have for this you know
Agent: for lax to ord it's a direct flight mason no shops whatsoever
Customer: oh that’s good delta might have layovers right
Agent: yes um delta often does have layovers between major cities which can add time to your trip
Customer: i think i’m leaning more towards coastal wings now
Agent: great to hear would you like to proceed with the booking then
Customer: yes let’s do it
Agent: perfect i just need a few details from you uh could i have your email address for the confirmation
Customer: sure it's mason dot murphy at gmail dot com
Agent: thank you mason your booking is confirmed from lax to ord you'll receive an email shortly
===== CALL 3 =====
Agent: thank you um for calling harborwest this is david martinez uh how can i assist you today
Customer: hi david my name is jane bell and i um i'm calling about a fee um you charged to my account
Agent: okay jane can you please um specify no wait specify what fee you're referring to
Customer: it's an overdraft um fee i just noticed it on my statement and i don’t uh understand why it was charged
Agent: i see let me look into that for you can you hold on just a moment
Customer: sure but it’s really frustrating
Agent: i completely understand jane just a moment * pause while accessing the account * okay i see it uh the overdraft charge was due to pending holds
Customer: but um that doesn’t seem right i had some recent transactions that should have uh covered that
Agent: i understand your concern can you tell me more about those transactions
Customer: well i made a couple of deposits um recently um when i looked at my balance before the transactions it should have been fine
Agent: right i see just to confirm um is this regarding your checking account ending in
Customer: yes that's correct it ends in three um thirty nine
Agent: thank you jane it appears there were holds on two deposits that may have affected your balance resulting um in the overdraft fee
Customer: but i don’t think those um holds should apply i mean um can’t you just remove the fee since it’s a billing error
Agent: i can um certainly flag a potential refund for you and i will investigate the holds
Customer: okay i appreciate that but how long will that take
Agent: i’ll send the request for review right away it usually takes a few business days but i’ll do my best to expedite it
Customer: a few days that’s kind of long can’t you do it um faster
Agent: i wish i could but the review process is set for accuracy i assure you jane we will keep you updated
Customer: alright but i’m still frustrated about this um whole thing
Agent: i understand and i’m sorry for the inconvenience is there anything else um i can assist you with right now
Customer: um just let me know what happens with the refund okay
Agent: definitely i’ll make sure uh someone gets back to you is there anything else you need while i have you on the line
Customer: no i just want this resolved i feel like other banks like um chase are better with their fees
Agent: i appreciate your feedback jane we strive to be competitive but i understand your uh concerns
Customer: right just um i hope it gets sorted out quickly
Agent: absolutely um we’ll do our best thanks for your patience
Customer: okay thanks i’ll wait for your call about the refund
Agent: thank you jane i’ve noted this on your account have a um great day
Customer: you too bye
Agent: goodbye
===== CALL 4 =====
Agent: thank you for calling luxstay hotels this is david martinez how can i assist you today
Customer: hi um this is wyatt torres i i uh need help with a booking issue
Agent: of course wyatt can you please provide me with your booking id
Customer: sure it’s bk 3245 178 i think there was um a double booking at your miami beach location
Agent: i see let me check that for you one moment okay i see here there was a uh mismatch error um on the booking can you hold on while i uh look into this
Customer: yeah um how long this gonna take i i really need this sorted out
Agent: i understand wyatt it shouldn’t take long but um i’ll have to verify some details the mismatch usually uh it tends to take a bit longer um to resolve than a simple double booking
Customer: ugh that's frustrating i’ve been waiting um for a while already and um i just want to get this uh you know fixed soon
Agent: i completely understand your frustration wyatt just to uh clarify can you confirm the name on the reservation please
Customer: it should be under wyatt torres
Agent: thank you for that let me verify okay yes your details are um correct so um just to explain this mismatch can um slow down the resolution
Customer: right so it’s gonna take even longer because uh the names don’t match
Agent: yes exactly that’s uh the nature of these errors and i’m really sorry for the um inconvenience
Customer: it’s just i thought i booked a deluxe room and now this i’m really not happy um with how this is going really
Agent: i get that wyatt here’s what i can do keep you updated i’ll um provide you with an estimated time for resolution just a moment
Agent: the eta for fixing this is about um twenty to thirty minutes
Customer: twenty to thirty minutes you've got to be kidding me
Agent: i know it sounds long um but can i offer you an upgrade um to a deluxe room as compensation while we sort this out
Customer: an upgrade really that sounds um better i guess
Agent: yes you’ll be upgraded to a deluxe room while i fix the booking issues it's part of our loyalty perks since you're a gold member
Customer: oh okay um that helps a little can i get that confirmation um now
Agent: absolutely let me finalize that for you and um get those new details sent over
Customer: thanks so just to be clear will i have everything sorted out after this
Agent: yes once i make the changes your new booking will be confirmed and i’ll send the updated details to your email
Customer: awesome yeah um can you just confirm my email again
Agent: sure is your email wyatt_torres at gamail dot com
Customer: yes that’s it
Agent: perfect i’ll send all the details there give me just um one moment to finalize everything
Customer: okay i i appreciate your help david
Agent: no problem wyatt it’s my pleasure just a few more seconds alright
Customer: so um will this take effect immediately
Agent: yes um the upgrade will take effect um right now you should see the changes shortly
Customer: great thanks for the quick response david
Agent: you’re welcome wyatt if you have any other questions feel free to call back anytime have a great day</t>
  </si>
  <si>
    <t xml:space="preserve">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t>
  </si>
  <si>
    <t>3449</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</si>
  <si>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t>
  </si>
  <si>
    <t xml:space="preserve">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t>
  </si>
  <si>
    <t>===== CALL 1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 CALL 2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 CALL 3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4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</si>
  <si>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t>
  </si>
  <si>
    <t xml:space="preserve">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</si>
  <si>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</si>
  <si>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kaiser plus this is alexander wright how can i assist you today
Customer: hi um this is joseph richardson i wanted to um inquire about life insurance pricing
Agent: absolutely joseph i'd be happy to help you with that um are you looking at specific plans or just uh general pricing
Customer: i i guess a bit of both um i'm particularly interested in uh the care plus gold plan but i i want to see how it stacks up against um metrohealth's offer
Agent: sure let’s dive in uh the care plus gold plan typically has like a medium deductible and high coverage limits just to um clarify what did metrohealth um offer you
Customer: they mentioned uh a couple of tiers but i’m pretty sure their pricing is um lower than what i've uh seen from kaiser
Agent: alright um just to be clear joseph could you provide me with the uh specific pricing you have from metrohealth
Customer: uh right i think they um quoted me around um two hundred dollars per month
Agent: okay got it so um with the care plus gold plan our pricing is um around two hundred fifty dollars including higher coverage limits
Customer: that’s uh significantly higher though why would i um go for kaiser if it's um more expensive
Agent: i understand um let me explain with kaiser you have additional benefits like uh a broader network and excellent customer service plus our plan covers um preventive care at no additional cost which um saves you money in the long run
Customer: that’s um good to know but still um i need to see if it’s worth the extra amount
Agent: of course i totally understand your concern uh if you um consider bundling this you know with other policies that can actually lower your overall premium
Customer: uh bundling like my auto insurance would that um help with um the cost
Agent: yes exactly by bundling you could potentially lower your premium to about um two hundred dollars similar to what metrohealth quoted
Customer: oh so um i’m looking at a savings opportunity then
Agent: yes and the care plus gold plan would still offer you um superior coverage plus if you uh have more questions i can um answer those too
Customer: right you mentioned um additional benefits like preventive care could you um expand on that
Agent: sure thing so with our plan um you won't have to pay anything out of pocket for like annual checkups or um vaccinations it’s all covered
Customer: oh that's really helpful um what about pre existing conditions
Agent: good question for the care plus gold um we cover pre existing conditions right away um so there won't be any waiting period
Customer: hm okay i i like that um but i'm still sort of leaning toward metrohealth uh because of the price you know
Agent: i i totally get it maybe uh let’s take a look at those lower uh tiers kaiser offers that might um help ease your concerns
Customer: what lower tiers do you um have
Agent: we have the care plus silver which uh has a lower premium and a um medium deductible would that interest you
Customer: i guess um i need to like weigh my options before deciding
Agent: absolutely joseph i understand this is um really important so um with our plans you’re guaranteed to have uh flexibility and options to choose from
Customer: right that helps i’m still though weighing the um premium differences
Agent: definitely it’s a uh big decision i'd suggest we can like put together a comparison sheet for you with all the um details laid out
Customer: that sounds good if i can um get better clarity i might be able to lean toward kaiser after all
Agent: great i'll um compile that for you and follow up soon so um would you like to proceed with the care plus gold plan now
===== CALL 2 =====
Agent: thank you for calling aetnacare this is chloe adams how can i assist you today
Customer: hi chloe my name is dylan graham i want to explore options for upgrading my health insurance policy for better coverage and perks
Agent: absolutely dylan we can definitely discuss that currently you might be looking at our bronze tier correct
Customer: yeah that’s right what upgrades do you have available
Agent: well moving to the gold tier would provide you with higher coverage limits and additional perks basically it's a significant upgrade
Customer: right but i'm worried about the cost i heard aetnacare's premiums can get kind of high compared to unitedcare
Agent: i understand your concern um just to give you a clearer picture let’s compare gold tier to your current bronze
Customer: sure yeah umm like what's the price difference
Agent: the gold tier typically costs about um thirty five percent more than the bronze but it also means you know more thorough coverage when you need it
Customer: can you break that down a bit more i mean is it really worth it
Agent: definitely you’d get higher coverage limits which could come in handy especially for um larger claims
Customer: but will it fit my budget what if i wait how does aetnacare stack up against unitedcare for this
Agent: comparing um both aetnacare does offer a promotion right now uh it’s called winter10 that can help reduce your premium for the gold tier
Customer: oh a discount how much does it take off
Agent: it takes off um about ten percent off the first year’s premium making it more budget friendly
Customer: hmm that might make it doable but uh can you clarify what my total costs would be if i upgrade
Agent: sure with the discount your total premium would be around uh six hundred dollars per month instead of around seven hundred
Customer: okay that's getting easier to chew on but what if i um want to switch to unitedcare instead
Agent: well unitedcare might offer similar policies but with aetnacare you get these additional perks which greatly enhance your plan um especially regarding preventive care
Customer: i see so um what blocks upsells most often i mean is it mostly about pricing
Agent: um no blockers really observed with our current clients it's usually you know concerns about affordability
Customer: right speaking of concerns does an empathetic acknowledgment like what you just did help improve satisfaction later
Agent: well in terms of overall feedback it seems um sentiment doesn’t necessarily change once we go into details
Customer: okay but what about promotions do those typically shift outcomes without needing discounts
Agent: the promotion definitely improved outcomes for many clients like you when they felt the price was more reasonable
Customer: that sounds promising alright i think i’m ready to go for the gold tier with the winter10 discount
Agent: fantastic decision dylan i’ll get that started for you right away
===== CALL 3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4 =====
Agent: thank you for calling urbanlink um this is mia hernandez how can i assist you today
Customer: hi mia um this is olivia wood i'm calling because my internet is really slow
Agent: oh i'm sorry to hear that olivia can you tell me uh a little more about the issue
Customer: yeah it's just um it's been really really slow especially during peak hours when i'm like streaming
Agent: i see so you're experiencing slow speeds during uh peak usage times is that right
Customer: yes exactly it's annoying because sometimes it buffers a lot right
Agent: got it just to verify you're located in um texas correct
Customer: yes that's right in tx it's ya know
Agent: thank you olivia and i see you're currently on our um plus plan
Customer: yes but i don't think it’s enough for what i need i really need better um speed
Agent: understood your current plan includes up to one hundred megabits per second but it sounds like that's not meeting your you know needs
Customer: right i often see slow dowloads especially when there are you know multiple devices connected
Agent: okay that helps clarify so um it sounds like your issue is primarily about speed not reliability
Customer: yes speed for sure when it gets congested uh it's just terrible for streaming
Agent: i’ll perform a quick remote diagnostic to check your connection please hold for a moment
Customer: sure take your time no rush
Agent: thank you for holding olivia i can confirm there’s no active outage but there is moderate congestion in your area
Customer: oh i see so um will upgrading help
Agent: yes upgrading to our premium plan could provide uh better speeds especially during peak loads
Customer: how much better are um we talking about
Agent: the premium plan typically handles multiple streams um better and can offer speeds up to three hundred megabits per second i think
Customer: wow that sounds better will i notice a big difference
Agent: yes you should definitely notice a significant improvement like in streaming and downloading speeds
Customer: that’s great but what about reliability i need to um make sure it’s consistent
Agent: the premium plan not only boosts speed but also um enhances reliability for multiple users
Customer: okay that’s good to know i just want it to work well during um you know family movie nights
Agent: i completely understand traffic congestion can affect that during busy times like definitely
Customer: yeah it’s frustrating what’s the process um to upgrade
Agent: i can help you upgrade right now if you'd like it’ll just take um a few minutes
Customer: yes please i want to um do that
Agent: great i’ll just need to confirm some details on your um account could i have your uh account id
Customer: sure it’s acc one eight four five seven two one
Agent: thank you now i'll generate a ticket for your upgrade your new ticket id will be tkt five six three nine nine nine one
Customer: cool thanks mia how long will it uh take
Agent: the upgrade process usually completes uh within a few minutes but you’ll receive an email confirmation shortly
Customer: perfect so um should i expect a difference right away
Agent: yes you should notice improved speeds um almost immediately after the upgrade
Customer: awesome thanks so much for your help um mia
Agent: you're welcome olivia is there anything else um i can assist you with today
Customer: no that’s it um just looking forward to better internet
Agent: i hope you enjoy it thank you for choosing urbanlink and have a great day
Customer: you too mia bye
Agent: bye
Customer: bye</t>
  </si>
  <si>
    <t xml:space="preserve">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t>
  </si>
  <si>
    <t>3450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</si>
  <si>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t>
  </si>
  <si>
    <t xml:space="preserve">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t>
  </si>
  <si>
    <t>===== CALL 1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 CALL 2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 CALL 3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 CALL 4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</si>
  <si>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t>
  </si>
  <si>
    <t xml:space="preserve">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</si>
  <si>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</si>
  <si>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metro capital uh this is sarah johnson how can i assist you today
Customer: hi sarah this is ethan thompson i'm calling about a refund delay on my account
Agent: alright ethan can you um please provide me your account number
Customer: sure it’s acct one two three four five six seven eight
Agent: thank you let me check that for you okay i see there has been an issue with your refund
Customer: yeah i noticed that it’s been um longer than expected
Agent: i understand your frustration i can see that the transaction id is txn 9876543210
Customer: yes that's right uh so what's the hold up
Agent: the delay is due to a service issue that was uh flagged during processing we're working on it
Customer: working on it i mean it feels like this has been dragging on forever
Agent: i uh completely understand ethan we're expecting to resolve this within the next three to five business days
Customer: that’s um what you said last time i mean how can i trust that
Agent: i apologize for the shifting timelines i assure you that the current estimate is more accurate and i will follow up with you on um any changes
Customer: follow up do you mean like another call
Agent: yes i’ll personally reach out if there are any updates unless we resolve it by then
Customer: okay but hey what if i don’t hear back uh from you
Agent: i can understand why you'd be concerned if you haven't heard from us um just call the support number you’ve dialed
Customer: alright but i’m really considering switching to chase they um seem to have better response times
Agent: i totally understand that ethan however i uh do want to emphasize that we're making strides to enhance our um response procedures
Customer: enhancing i mean that sounds good but this isn't the first issue i've had
Agent: i hear you and i sincerely apologize your experience is important to us i will um document this feedback
Customer: thanks but i really uh hope it gets sorted out soon
Agent: absolutely the refund should be uh addressed shortly and i’ll keep a close eye on this for you
Customer: so if it’s not resolved by the end of next week you will um call me
Agent: yes that’s my commitment you can expect a call from me by uh next friday at the latest
Customer: okay i appreciate that i really don’t wanna escalate this situation uh if it can be avoided
Agent: i understand completely we are doing our best to avoid those situations
Customer: right but my patience is wearing thin you know
Agent: i understand ethan and i appreciate your patience rest assured your case is a priority
Customer: i appreciate your help sarah i just hope this is resolved quickly
===== CALL 2 =====
Agent: thank you for calling premier resorts this is benjamin brooks how can i um assist you today
Customer: hi um this is madison mitchell i have a concern like regarding my recent stay in uh las vegas
Agent: of course madison i can help with that could you please uhh provide your booking id for verification
Customer: yes it’s bk um one no i mean won three seven two four five two
Agent: thank you for that um madison let me pull up your details uh i see you are a gold tier member that’s great
Customer: right so um i had some issues with like the coverage of ah the amenities during my stay
Agent: i understand can you tell me more about those issues
Customer: yeah so i thought as a gold member i’d uh have better coverage um on the amenities like um the pool services or snacks
Agent: ah i see so you’re concerned about like the coverage limits right
Customer: exactly i felt um like the perks were not as described ah during booking
Agent: i can clarify that for our gold tier members there’s a limit on what’s covered um would you like me to go through those specifics
Customer: yes um please so um what are those limits
Agent: well um the gold tier secures certain promotions but livid coverage on specifics can be more limited such as limited access um to premium lounges and services
Customer: i see uh okay but i still think other places like uh marriott provide better perks
Agent: yes um marriott has competitive offerings but uh we prioritize maintaining high um service quality
Customer: that's nice and all but i don't see a um noticeable difference in resolution like speed with this situation
Agent: understood based on your loyalty tier um it shouldn’t affect resolution speed really
Customer: so you're saying it makes no difference overall
Agent: correct the resolution speed doesn't change based on loyalty
Customer: uh got it but um if i downgrade my loyalty status would that influence my experience negatively
Agent: it may limit certain benefits yes but i’d say um we always aim to keep service levels high regardless of tier
Customer: hm okay so does that mean my concern about the amenities will take longer with a lower tier um
Agent: not necessarily longer but the coverage benefits may just be less comprehensive um probing deeper can help right clear up your needs though
Customer: like asking um more questions to figure out what's missing
Agent: exactly probing can lead to improved clarity which uh helps resolve issues faster um in many cases
Customer: right so um what about uh future discounts for loyalty members
Agent: we do have promotional rates for gold members would you um like me to discuss those with you now
Customer: yes um that would be great i want to ensure i'm getting uh the best deal
Agent: certainly i’ll go over those rates and let you know um the specifics
Customer: awesome thank you uh benjamin
Agent: you're welcome madison um just to recap the coverage limits and uh benefits come into play prominently for gold members
Customer: yeah and um if i feel like i’m not getting decent value then i might have to uh consider my options
Agent: that’s absolutely reasonable knowing what's available can really help you make the best choice
Customer: thanks benjamin um you've been really helpful but i still think the um amenities could use some work
Agent: i appreciate your feedback madison it always helps us um improve our services
Customer: no problem i’ll think about this um and see how the next visit goes
Agent: sounds good if you have any more questions um feel free to reach out
Customer: i will thanks
Agent: thank you for calling premier resorts have a great day madison
Customer: you too uhh goodbye
===== CALL 3 =====
Agent: hi thank you for calling beachfront suites this is daniel kim how can i help you today
Customer: hi uh daniel this is abigail thompson i’m um really frustrated with my stay
Agent: i’m sorry to hear that abigail can you tell me what the issue is
Customer: yeah it’s about the cleanliness of my room and uh some billing errors i noticed
Agent: that does sound frustrating just to confirm you're saying there were um cleanliness issues in your room
Customer: yes exactly the bathroom um it wasn’t cleaned properly and um i was charged for extra nights i didn't stay
Agent: i understand so you're dealing with cleanliness and billing discrepancies let me look into that for you
Customer: sure take your time
Agent: thank you for your patience abigail i see here that your room was to be standard but um that wasn't according to the standards we uphold
Customer: right that’s part of the problem they didn't even come to clean it
Agent: i appreciate you bringing this to my attention it sounds like um we've let you down
Customer: yeah very disappointing especially at beachfront suites in new york city
Agent: absolutely and i can see how that would be upsetting what are you hoping to resolve from this situation
Customer: well i think i guess i should get a refund for the extra charges and maybe a night free i think
Agent: understood so uh just to clarify you're considering both a refund and uh a free night
Customer: yes either one would be better than nothing
Agent: okay i can offer a refund for the billing errors right away would that um satisfy your concern
Customer: that would definitely help but um what about the cleanliness issue
Agent: i’m addressing that too a refund should compensate for that frustration i hope that feels fair
Customer: i think so but i really um wanted a free night because of how it was
Agent: i get that but uh a refund for the billing seems more immediate would you prefer to um go with that
Customer: yes uh i guess a refund is easier but uh can it be quick
Agent: absolutely i’ll ensure it’s processed today just a moment please
Customer: alright thanks
Agent: so to summarize we’re um processing a refund for those charges and i’ll note your feedback for future improvement
Customer: sounds good thank you
Agent: you're welcome abigail thank you for your understanding and um your patience
Customer: no problem thanks for your help daniel
===== CALL 4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i’ll check on that for you too um just to clear your understanding when you say refund options are you uh referring to any policy regarding the delay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completely agree it’s important to keep you informed and i’m sorry uh for the inconvenience let me see what’s available for rebooking
Customer: uh huh okay but hurry please if i miss my um meeting it’s going to be a disaster
Agent: absolutely i’m on it riley checking flights now i might have something for you um shortly
Customer: alright but you know no one mentions these things until um it's too late
Agent: right i hear you sometimes it’s hard to get timely updates especially with weather affecting operations uh frequently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no i’ll avoid that i have a flight in economy that leaves in about an hour that could work if you’re okay with that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that for you and just to confirm you’re still okay with the meal voucher as compensation
Customer: i guess i have no choice do i so frustrating just hurry please
Agent: i understand completely riley i’m confirming your rebooking now and i’ll send you an email confirmation shortly</t>
  </si>
  <si>
    <t>3451</t>
  </si>
  <si>
    <t xml:space="preserve">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</si>
  <si>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t>
  </si>
  <si>
    <t xml:space="preserve">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t>
  </si>
  <si>
    <t>===== CALL 1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 CALL 2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 CALL 3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 CALL 4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</si>
  <si>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t>
  </si>
  <si>
    <t xml:space="preserve">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</si>
  <si>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 CALL 2 =====
Agent: thank you for calling fiberone this is james o'connor how can i assist you today
Customer: hi james this is elijah wood i uh wanted to talk about some new app features um to enhance usability
Agent: sure elijah i can help what specific features are you looking to discuss
Customer: well um i'm kind of frustrated uh with the current notification settings it's really um hard
Agent: i understand frustration with notifications can really impact your experience can you tell me uh what improvements you’d like to see
Customer: yeah i think we need better options for um user controls and um more customized you know notifications
Agent: okay so you're looking for enhanced customization that makes sense are there any other features like that would help
Customer: i also want to see um visual indicators for claims or policy updates that would really help
Agent: got it so better visibility on claims and policies very useful would you uh say these features are the most requested among users
Customer: definitely uh i feel like um a lot of people share these concerns and they often um mention app usability
Agent: that’s very insightful so it's about making it easier for users right do you think these improvements um would increase satisfaction
Customer: yes for sure if we had those i think many um would feel more engaged honestly
Agent: right engagement is crucial just to clarify have you um experienced any uh particular drop offs in using the current app
Customer: uh yes i kinda dropped off after my claim was uh denied last time it was really disheartening
Agent: i'm sorry to hear that elijah policy denial can definitely trigger frustration did that impact uh your view on using the app
Customer: yeah i think so if the functionality improved i might reconsider getting more involved
Agent: that’s understandable we want to make sure you feel valued no recent campaigns have influenced your experience right
Customer: nope i haven’t noticed any new campaigns that matter it’s more about um the app features
Agent: thanks for that clarity to summarize you really want better notifications and controls along with better um claims visibility
Customer: exactly those would make a big difference for me and um i believe others too
Agent: thank you elijah i’ll ensure your feedback is noted any final thoughts on how we might improve
Customer: just um listen to customer feedback that’s all we want honestly
Agent: we appreciate that your voice is essential um to improving our service i’ll document everything discussed here
Customer: great uh thank you for listening james
Agent: you're welcome elijah thank you for calling fiberone have a great day
===== CALL 3 =====
Agent: thank you for calling streamwave customer care this is ethan clark how can i assist you today
Customer: hi ethan this is jane torres i wanted to um discuss some new features that could enhance my service
Agent: absolutely jane i’d be happy to help with that what specific features are you interested in
Customer: well i heard from a friend that like comcast has some great promotional offers
Agent: i see we definitely want to ah keep you satisfied with streamwave what features did they mention that caught your interest
Customer: they had um faster internet speed options and some added well streaming services that sound appealing
Agent: that’s helpful information jane just to confirm you’re on the plus plan right now correct
Customer: yes that’s right but um i’m curious if stream way can offer anything comparable
Agent: at the moment you’re receiving three hundred megabits per second on a fiber line we can uh look into additional features that might meet your needs
Customer: that sounds good but i really want to know if these features can help me feel more secure about staying with streamwave
Agent: i understand how important that is feature requests can ah indeed lower i mean influence churn intent by providing enhanced value
Customer: can you give me an example of um how that works
Agent: sure if we align new features with your needs that can lower your risk of churning
Customer: i see so if i feel my needs are being met i’m more likely to uh stay
Agent: exactly also i’ve noted that discussions about features can occasionally slow down our resolution time though
Customer: really that’s interesting so like shifting topics could lead to a longer call
Agent: yes transitioning between topics often requires us to re establish focus which can um lengthen calls slightly
Customer: hm that makes sense so uh what features do you think i should consider
Agent: based on your current plan i’d recommend looking into primo streaming options and enhanced customer support features
Customer: i'll definitely think about that what about general service reliability
Agent: streamwave strives for reliability and i can confirm there’s no outage in your area could possibly address some of your concerns
Customer: that’s reassuring the uninterrupted service helps my overall satisfaction with streamwave
Agent: happy to hear that a diverse service offering generally correlates with customer satisfaction too
Customer: i’d agree i appreciate how you’ve shared all these insights
Agent: thank you jane i’ll make sure to integrate your feedback for future feature enhancements let me know if you need more assistance
===== CALL 4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</si>
  <si>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
</t>
  </si>
  <si>
    <t>3452</t>
  </si>
  <si>
    <t xml:space="preserve">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</si>
  <si>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t>
  </si>
  <si>
    <t>===== CALL 1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 CALL 2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 CALL 3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t>
  </si>
  <si>
    <t xml:space="preserve">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</si>
  <si>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</si>
  <si>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blue shield um this is benjamin brooks how can i assist you today
Customer: hi um benjamin this is natalie walker i’m calling to uh clarify some details about my health insurance policy
Agent: of course natalie i can help with that what specific uh details do you need clarification on
Customer: mainly about the uh coverage um limits and my deductible i’ve had some confusion regarding those um details
Agent: i understand your current plan is the care plus silver the deductible is um it’s set at a medium level uh specifically thirty thousand dollars
Customer: right thirty thousand and what are the coverage limits for that
Agent: the coverage limit for the care plus silver is also at a medium level which um you know would typically cover up to one hundred thousand dollars for most treatments
Customer: one hundred thousand okay but i there were some communications um that didn’t really explain this clearly
Agent: i see natalie transparency is really important and it’s definitely something we aim for what specifically was unclear
Customer: well um last time i called i didn’t get a straight answer um about what would happen if i needed uh additional treatment
Agent: that’s a fair concern generally if additional treatment is required it’s important to refer to your policy documentation but i can help you go through that now if you’d like
Customer: sure let’s do that because i just wanna be um fully informed if i have to go um for something more extensive you know
Agent: absolutely it's crucial to have all the details um the clarifications i provided today um they should definitely help with that
Customer: i hope so but it’s still a bit concerning sometimes i think maybe i should consider switching um to kaiser instead
Agent: oh switching is certainly an option but could you tell me what led you to consider that are there specific concerns
Customer: well yeah i just not feeling um very confident with the um clarity of information i’ve received from blue shield
Agent: understood natalie lack of clarity can lead to dissatisfaction we definitely don't want you to feel that way
Customer: exactly and it’s not just about um clarity it’s about trust i mean when i get such vague answers i start to wonder where i stand
Agent: trust is key and it’s our goal to maintain that with our customers i apologize if any of the information was ever unclear
Customer: yeah well uh i still feel like i need to kinda push for answers instead of getting them um outright
Agent: i appreciate your feedback since transparency is what we’re discussing i'll ensure that we go through everything um step by step
Customer: um okay thank you it’s just that sometimes i wonder if i should look elsewhere or not
Agent: i get it and it’s always good to evaluate your options that said i want to make sure you feel good about your current policy first
Customer: right but telling me i might get um surprised by extra costs later it doesn’t you know help with trust
Agent: i completely understand the median deductible might feel like a risk just know that um all claims are assessed based on the terms stated
Customer: yes but just the fear of unexpected costs has me thinking
Agent: that’s definitely a concern and i can understand why you’d feel like that um especially if prior communication felt ambiguous
Customer: exactly silence during those calls it’s deafening it leaves me feeling stuck
Agent: i assure you natalie your feedback is invaluable we'll work towards being clearer moving forward can i assist you with anything else
===== CALL 2 =====
Agent: thank you for calling healthsecure this is james o'connor how can i assist you today
Customer: hi james my name is riley parker i wanted to uh discuss options for renewing my health policy
Agent: absolutely riley i can help you with that what specific policy are you looking to um renew
Customer: it’s the care plus silver plan i’m just not sure if it’s worth renewing especially since i haven’t seen any um you know insentives offered for loyalty
Agent: i understand your concern the care plus silver plan has excellent coverage um can i ask when your policy expires
Customer: it’s up for renewal in thirty days i really expected some sort of um incentive you know
Agent: yeah um we usually don’t offer um incentives maybe unless there’s a um change in the policy but i can assure you the coverage level remains the same
Customer: well that doesn’t really help me does it i mean i see competitors like aetnar offering much better deals
Agent: i i can’t speak for what aetnar offers but uh our care plus silver is very competitive in terms of um overall coverage
Customer: competitive uh sorry but saying that doesn’t like help my case here what if i decide not to renew what’s the risk here
Agent: if you don’t renew uh it could mean a high retention risk for us as well since um you’d have to look for new coverage
Customer: high retention risk what does that even mean without any um incentives
Agent: well um i'm not saying it's all bad but without incentives people often feel um less loyal
Customer: right but my current plan is um tailored to me yet no perks it’s frustrating you know
Agent: i i get that but uh we believe our policies are um tailored effectively to meet your needs without needing such incentives
Customer: tailored um can you clarify what tailored means if uh i don’t get anything for renewal
Agent: sure it means you have consistent um coverage without gaps which can save you money especially if health issues arise
Customer: okay but i keep thinking you know if i switch can i take my deductables with me
Agent: generally uh no deductables don’t transfer um when switching plans you might start over
Customer: see that’s the issue i would rather stay with healthsecure but um it’s hard without any real insentives
Agent: well i i can’t really offer discounts but um i can assure you the plan remains very valuable
Customer: valuable yeah but what are you doing to keep me as a customer i feel um dismissed here
Agent: i i apologize if it seems dismissive um the reality is policies can be costly to maintain and we try to keep premiums low
Customer: okay but if i mention aetnar again um what happens if they have better prices
Agent: comparison is common we strive for policy alignment but um if they have better pricing that might be a reason to consider them
Customer: uh huh so you’re saying i should look elsewhere due to um pricing
Agent: no um i’m saying you should consider your uh needs carefully and think about what each plan offers really
Customer: true but right now i feel like i'm wasting my time what else can you um offer
Agent: i i can reiterate that our plans prioritize your health um and we can ensure no changes unless you want to uh upgrade
Customer: upgrade like what upgrade my frustrations
Agent: ah um riley i’m sorry for that i mean uh adjusting your coverage level does come with some uh changes
Customer: you keep saying changes but i need something concrete any thoughts on um what the competitors are doing
Agent: i i can't get into um specifics about competitors but the coverage limits for care plus silver are um high and worth it
Customer: high yeah but if i don’t have any discounts or special treatment what good is it
Agent: i um the integrity of our service is high but you know incentives help bridge uh concerns of retention
Customer: right and without those so what's the risk again i mean just to um reiterate
Agent: uh again without an incentive the retention risk is um high because customers might feel um less attached
Customer: so i’m just another number huh that's what i feel honestly
Agent: no i promise uh we value you as a customer but we compete more on um service rather than price
Customer: service it feels vague you’re avoiding my concerns while i still have um policy aligned inquiries
Agent: i uh i mean i’m trying to align with your needs but many inquiries can come off as um off topic
Customer: i get that but if i decide today uh i just feel lost
Agent: i uh understand completely we definitely don’t want you to feel that way i can assure you the care plus silver has um comprehensive support
Customer: support is good but um i will have to think any last words on the policy
Agent: just that um i’d encourage you to review all options before making a um decision regarding the renewal
===== CALL 3 =====
Agent: thank you for calling homehaven this is jackson rivera how can i assist you today
Customer: hi uh this is mason wright i um i wanted to inquiry about my uh defective product
Agent: i’m sorry to hear that mason can you um please provide your order id
Customer: yes it's o r d 5678 123
Agent: thank you mason just a moment can you tell me what the issue is
Customer: yeah the product um is not working as it should uh so i’d like to can you get me my options for a refund
Agent: absolutely i can help with that i see you had a um kitchen appliance you returned uh like a gift card or a um direct refund back to your uh payment method
Customer: oh got it right um so which one do most people choose
Agent: most customers um tend to prefer the gift card method um because it can be issued you know immediately
Customer: right oh that sounds uh convenient i think i’d like to go with that then
Agent: great choice just to confirm um are you eligible for the refund i mean i'm sure you are
Customer: yes i checked the policy and i believe i am
Agent: perfect let me issue that gift card for you so it will be sent through um email i just need to verify your email address
Customer: sure it’s uh mason dot wright at email dot com
Agent: thanks mason just a moment while i confirm that right
Customer: uh how long does this usually um take
Agent: it should only take about um a few minutes to process your refund through the gift card of course
Customer: okay that sounds good
Agent: i’m issuing the gift card um right now just to remind you of the promo code save20 you can use it col uh for your next purchase
Customer: thanks for that chip um do you send the gift card code via email as well
Agent: yes i’ll send you the code through the email i just verified
Customer: alright just checking does the gift card uh have any expiration
Agent: the gift card does not expire so um you can use it whenever you're you know ready
Customer: that’s relieving to know
Agent: i see that your refund is processed and the code is on its way is there um anything else i can assist you with today
Customer: no that covers it um just to confirm i’m all set with the gift card refund right
Agent: yes you’re all set with the um gift card refund mason should be arriving shortly
Customer: okay thanks so um if i have other um issues later how do i reach you again
Agent: just call back homehaven we’ll be more than happy to assist you
Customer: great i appreciate your help today
Agent: of course it’s my pleasure
Customer: oh um one more thing you mentioned um something about the choice between a gift card and direct refund what's that about
Agent: right so um the direct refund goes back to your original payment method but uh usually takes longer to process which is why um many prefer the gift card
Customer: i see so um what's the most common method then
Agent: well um as i mentioned gift cards are the most used option um they provide immediate satisfaction really
Customer: got it yes that makes sense now
Agent: and everything is processed on our end uh so you won’t run into any um issues with the gift card refund
Customer: that’s reassuring um i feel good about this choice
Agent: i’m glad to hear that mason any um other questions or concerns
Customer: nope that’s all thanks for everything jackson
Agent: thank you for choosing homehaven mason have a great day
Customer: you too bye</t>
  </si>
  <si>
    <t xml:space="preserve">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t>
  </si>
  <si>
    <t>3453</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</si>
  <si>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t>
  </si>
  <si>
    <t>===== CALL 1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 CALL 2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 CALL 3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t>
  </si>
  <si>
    <t xml:space="preserve">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</si>
  <si>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</si>
  <si>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uh this is mia hernandez how can i assist you today
Customer: hi uh this is avery rogers i’m really eh frustrated about a delayed refund
Agent: i’m sorry to hear that avery can you provide me with uh a little more detail about the refund you’re referring to
Customer: yeah it’s for a transaction i made last month um the amount is over one thousand dollars
Agent: thank you for that information uh let me verify uh your account is your account number acct 56872145
Customer: yes uh that's correct i've been waiting like it feels like um forever for this refund
Agent: i understand your frustration uh avery let me check the status of your refund for that transaction can i also have the transaction id was it txn 983475629
Customer: uh yeah that’s like it it’s just you know frustrating when i see other banks like chase they um process refunds way faster
Agent: i realize that uh so let me review it just a moment while i pull up the details here
Customer: alright i just don’t get why um there are delays for more than a month you know
Agent: i see that it’s currently going through our standard processing times which sometimes includes regulatory holds
Customer: regulatory holds that sounds uh just excessive why can't it be faster
Agent: i totally understand it's um frustrating unfortunately this process can take up to a few weeks
Customer: weeks that’s just way too long i want to escalate this uh to a manager or something
Agent: i can help with that let me transfer you to our refund specialist team right now just a moment please
Customer: thank you i need a better explanation than just waiting
Agent: uh you’re welcome avery transferring you now
Agent: hi you’re being transferred um to the refund specialist team
Customer: hello is anyone there
Agent: yes avery this is sarah from the refund team how can i assist you
Customer: uh so i’m avery rogers and i need to know why my refund is delayed it’s really um urgent
Agent: i understand avery let me look into your account can i have your account id again
Customer: sure it’s acct 56872145 again
Agent: thank you from what i see your refund was delayed due to some errors on um the transaction
Customer: errors like what uh kind
Agent: uh it seems like there was uh a service issue on our side unfortunately
Customer: i see so when can i expect this to be resolved
Agent: typically um once we resolve it it should take a few business days around three to five days for the money to um process back
Customer: that’s still a long time considering it’s a lot of money
Agent: i know it really isn’t ideal and i’m sorry for that i assure you we are um working on it
Customer: is there any way to speed this up
Agent: unfortunately in this situation um there’s really no effect on the resolution time even if we hurry due to policy
Customer: that’s just not acceptable why doesn’t firststone bank handle this faster like chase
Agent: i understand your concern and i’ll make sure to uh escalate this feedback seriously i’m really sorry about the inconvenience
Customer: okay i just want to see my um money back soon
===== CALL 2 =====
Agent: thank you for calling aetnacare this is daniel kim how can i assist you today
Customer: hi daniel this is mark kelly i'm calling about um uh some pricing options and upgrades for my life insurance policy
Agent: sure mark i'd be happy to help with that are you looking um to understand more about your current policy or explore new options
Customer: i’d like to explore new options uh the pricing has been a concern i just feel like um it might be a bit high
Agent: i understand mark many of our customers have shared similar well similar concerns let me start by discussing some of our plans are you um aware of the care plus gold policy
Customer: yeah i've heard about that one but um can you explain uh like why it's better than say something else
Agent: definitely the care plus gold offers higher coverage limits you’d be looking at uh high coverage limits which can really provide peace of mind
Customer: that sounds good but what about the cost is there any kind of um promotion available
Agent: yes in fact we have a promotion running right now called spring twenty six it um can really improve the outcome without relying solely on uh discounts
Customer: so if i go for that does it really like bring the price down kinda significantly
Agent: it can by using the spring twenty six code you could see a noticeable drop in your premium without compromising coverage
Customer: that’s interesting but what if i’m not ready yet how long do i have to think about this
Agent: you actually have a renewal window of sixty days so you have plenty of time to make the best decision for yourself
Customer: okay that’s better than i thought but i still feel unsure about switching from um blue shield
Agent: it’s understandable mark switching can be tricky but i can assure you that aetnacare um offers competitive benefits especially with the care plus gold plan
Customer: yeah but blue shield is well regarded too what um makes aetna uh better
Agent: well our customer service is often rated higher and with our discounts during promotions like spring twenty six we can be quite attractive in terms of value
Customer: got it so um with the gold plan are there like other costs involved such as deductibles
Agent: yes there’s a median deductible it’s designed to balance affordability with your needs for coverage
Customer: and about um how claims work i worry about that process
Agent: claims are usually streamlined most don’t encounter issues if they follow the guidelines especially with our high coverage limits
Customer: that's reassuring and what if i um don't like the plan later
Agent: you have the option to renew or switch your plans when the window comes around again you’ll have that sixty days um to decide
Customer: right so if i jumped into the care plus gold now would it be smart to lock in the promotion quickly
Agent: absolutely the sooner you lock in the better as promotions are um limited over time plus it could help uh help you see how the numbers work out
Customer: okay but say i decide to go back am i locked in forever
Agent: no you're not locked in forever we try to provide flexible options um and you can assess each year during renewal
Customer: alright that sounds fair just one more question on this do you uh offer anything for like family coverage as well
Agent: yes we do the care plus gold can extend to family members easily ensuring comprehensive coverage at a competitive price
Customer: that’s great to know um can i get details about the coverage limits for that
Agent: sure for family coverage it can reach up to hybrid limits which is really beneficial for extensive needs
Customer: thanks that helps um i'm actually feeling a bit less frustrated about this now
Agent: i'm glad to hear that it’s good to stay engaged and explore options rather than feeling pressured to um decide quickly
Customer: yeah that's true do you think if i um compare it with competitors it'll help me finalize my decision
Agent: definitely comparing offers is a smart move a lot of clients find that our promotions like spring twenty six often make the difference
Customer: that sounds good i’ll give that a thought i really appreciate the assistance daniel
Agent: you're welcome mark i’m here to help any time just remember you have that sixty day window to decide
Customer: perfect thanks again
===== CALL 3 =====
Agent: thank you for calling urban escape miami beach this is priya nair how can i assist you today
Customer: hi um this is mason cook i i wanted to ask about the strict cancellation fees for my booking
Agent: of course mason um let me check your reservation details can you provide me with your booking id
Customer: sure it is bk 2984 563
Agent: thank you just a moment ok here it is so the cancellation policy states that the fees are non refundable unless um special exceptions apply
Customer: non refundable that’s um really strict that is kind of frustrating you know
Agent: i understand mason you're not alone in feeling that way many um customers express similar concerns about strict cancellation fees
Customer: yeah i mean it feels really limiting are are there really no options for flexibility at all
Agent: unfortunately um our policies are set to ensure the best rates for our customers however sometimes um special cases can be reviewed
Customer: special cases i don't know that just seems vague other places places like marriott they have more lenient policies
Agent: i hear you many customers appreciate the flexibility offered by um other brands like marriott however urban escape um offers unique benefits including our location near the beach
Customer: that’s true but i still feel like i don’t know it's kind of a dealbreaker for me
Agent: i completely get that mason it’s important for customers to feel comfortable with their bookings maybe i could help with an upgrade um for you
Customer: an upgrade like what
Agent: if you're interested we have a deluxe room available and i can also um add cancellation protection if if that would help ease your mind
Customer: hmm that does sound better how much would the upgrade cost me
Agent: um the upgrade to the deluxe room is just slightly more and i can offer a promo code loyalty10 for a discount
Customer: okay uh what’s the total with that discount
Agent: just a moment let me um calculate that for you with the promo it would total roughly five hundred twenty dollars
Customer: so that’s with the code applied right
Agent: exactly the loyalty10 code will give you um a slight discount making it more appealing
Customer: you know i like that you’re offering me this it makes the cancellation stuff feel a bit less rigid
Agent: i'm glad you think so offering varied options can can really enhance your experience
Customer: yeah if uh i can cancel without too much stress it definitely improves how i feel about this
Agent: absolutely flexibility is key for many customers and that's something we strive for even with our strict policies
Customer: okay sign me up for the deluxe and let’s apply that promo code
Agent: perfect i will get that process for you right away mason thank you for your patience</t>
  </si>
  <si>
    <t xml:space="preserve">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
</t>
  </si>
  <si>
    <t>3454</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</si>
  <si>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
</t>
  </si>
  <si>
    <t xml:space="preserve">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t>
  </si>
  <si>
    <t>===== CALL 1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2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 CALL 3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</si>
  <si>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t>
  </si>
  <si>
    <t xml:space="preserve">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</si>
  <si>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</si>
  <si>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2 =====
Agent: thank you for calling cozyinn this is david martinez how can i assist you today
Customer: hi david um this is riley rogers i’d like to uh inquire about the cancellation policies for my booking
Agent: sure riley could you please provide me with your booking id for verification
Customer: yes it’s bk four one two three seven eight six
Agent: thank you riley let me check that for you uh just a moment
Agent: alright uh i have your booking you're scheduled to stay in a deluge room here in los angeles right
Customer: yes that’s right but um i’m considering canceling it
Agent: i understand our cancellation policy uh includes a fee if you cancel within twenty four hours uh of your stay it’s um fifty percent of the total price
Customer: that’s quite a bit is there any way to avoid uh that
Agent: we do offer some alternatives like um rescheduling to a later date this might help you avoid those fees
Customer: i guess rescheduling could work but i'm still frustrated with uh the fees
Agent: i totally understand riley but if you reschedule there’s actually a promotion right now the summer twenty that could um add value to your next booking
Customer: so that could help um induce the cost
Agent: yes it might um improve the outcome for you without requiring a discount
Customer: okay so if i reschedule i uh might be able to benefit from that promotion
Agent: exactly and it could um lessen your frustration with the cancellation fees as well
Customer: hmm but what if i still feel stuck with those fees
Agent: i know it’s tough but offering alternatives like this usually doesn’t change the frustration level much unfortunately
Customer: that makes sense i just i wish there were no penalties at all
Agent: i completely get that unfortunately we have to maintain the cancellation fees outlined in our policies
Customer: alright can you explain again how i can reschedule
Agent: sure we can look at new dates right now and once selected i’ll uh apply that summer twenty promo code for you
Customer: okay i guess let's look at some options
Agent: great how about sometime in the um next month
Customer: how about uh the fifteenth
Agent: uh let me check that yes that date is available
Customer: awesome let's do that
Agent: perfect i’ll proceed with the rescheduling to the fifteenth and um deny the promo code
Customer: so i won't have to pay those fees now right
Agent: correct as long as you reschedule um the cancellation fees won’t apply
Customer: okay that sounds much better
Agent: i’m glad to hear that just to summarize your deluge room will now be on the fifteenth of next month
Customer: yes and i’ll also use that promo code
Agent: exactly and you’re booked under my name riley rogers any other questions i can help with
Customer: no that's everything thanks for the help
Agent: you’re welcome hope you have a great stay at cozyinn have a wonderful day
===== CALL 3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t>
  </si>
  <si>
    <t>3455</t>
  </si>
  <si>
    <t xml:space="preserve">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t>
  </si>
  <si>
    <t>===== CALL 1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 CALL 2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 CALL 3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</si>
  <si>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t>
  </si>
  <si>
    <t xml:space="preserve">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</si>
  <si>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premier resorts this is daniel kim who am i
Agent: speaking with today
Customer: hi this is sebastian walker
Agent: hello sebastian how can i assist you today
Customer: um i'm calling to to file a complaint regarding my recent stay
Agent: i'm sorry to hear that could you tell me more about what happened
Customer: yeah there were noise disruptions throughout the night and the staff um well uh seemed unresponsive to my concerns
Agent: that sounds frustrating sebastian i appreciate you bringing this to my attention
Customer: yeah it really was i mean um i expected a lot lot better from premier resorts especially in miami beach
Agent: i understand completely noise can be really disruptive especially in a hotel environment
Customer: exactly it's like um you want to relax but but i couldn't at all
Agent: i can only imagine how difficult that must have been
Agent: did you speak to anyone at the front desk about it
Customer: i tried to but no one really got back to me it just felt like i was ignored
Agent: that’s certainly not the level of service we strive to provide i’m really sorry to hear that
Customer: so what can can be done about this i want to know what compensation is available like a refund or you know a free night
Agent: certainly we typically address these concerns with a free night stay to help make up for the inconvenience
Customer: a free night hmm that might work
Agent: i'm glad you think so just to confirm your booking reference is bk 8346 521 right
Customer: yes that's correct
Agent: great could you share which room type you stayed in if you if you remember
Customer: um it was a deluxe room
Agent: thank you sebastian i’ll um escalate this issue to management for a thorough review
Customer: i appreciate that i mean i really hope they take this seriously
Agent: of course we value your feedback it's essential for our service improvement
Customer: right and um can you assure me that action will be taken
Agent: yes i can assure you that we'll investigate and address your concerns about the staff and noise
Customer: good that’s what i was hoping for
Agent: thank you for your patience sebastian we want to ensure we're providing the best experience possible at premier resorts
Customer: thank you daniel i appreciate your help today
Agent: you're welcome i’ll follow up on this and ensure you receive that free night as discussed
===== CALL 2 =====
Agent: thank you for calling civic trust this is chloe adams how can i assist you today
Customer: hi chloe this is jack graham i'm calling to um uh inquire about increasing my credit limit
Agent: hi jack i'd be happy to help with that i uh can verify your account can you please provide your account number
Customer: sure uh my account number ends in um five four one nine
Agent: thank you jack just to confirm that's acct five six eight seven four two one nine correct
Customer: yeah that’s correct
Agent: great i see your account here you mentioned wanting to discuss your credit limit what limit are you aiming for
Customer: i'm looking for um maybe an increase to uh two thousand dollars
Agent: okay so you want an increase to two thousand dollars uh let me check your eligibility for that
Customer: yeah i really need it for some um upcoming expenses
Agent: i understand so it looks like your current limit is one thousand five hundred dollars right
Customer: yes that's right i just need a bit more
Agent: i can offer you an increase um but i can only approve a a lower limit at this time would you be okay with an increase to one thousand eight hundred dollars instead
Customer: ugh that's a bit frustrating i really thought i could get to two thousand
Agent: i know and i’m really sorry about that jack i um i could offer an escalation if you'd like
Customer: an escalation what do you mean
Agent: well i can escalate this request to my supervisor who may have more flexibility with your credit limit would you like that
Customer: um i guess that might help i just feel like it’s a bit low
Agent: absolutely i want to get you taken care of just to reiterate we are looking to increase your limit to one thousand eight hundred dollars then seek further options is that right
Customer: yes exactly
Agent: great so i will escalate this and follow up with you would you be able to um discuss this again in three months to revisit the limit
Customer: three months that works but i really hope it’s um higher then
Agent: i understand jack i will note this down your future credit limit will be revisited then
Customer: okay thank you chloe
Agent: thank you for your understanding jack just to um summarize you'll start with a limit of one thousand eight hundred dollars for now
Customer: yeah i guess that’s fine
Agent: and uh the follow up to check back on this will be scheduled for three months
Customer: okay sounds good thanks again
===== CALL 3 =====
Agent: thank you for calling urban escape this is jackson rivera how can i assist you today
Customer: hi um my name is grace hernandez and i'm calling to uh cancel um my booking there in las vegas
Agent: i understand grace to get started um could you please provide me with your booking id
Customer: sure it's bk seven two eight four nine eight three
Agent: thank you for that i'll just pull up your details uh i see that you're booking a deluxe room is that correct
Customer: yes that’s right but i uh i'm really not happy about um the cancellation fees
Agent: i can help with that our cancellation policy outlines that fees apply depending on um the timing of the cancellation
Customer: right but the fees are like way higher than what i see other uh places charging it’s frustrating
Agent: i understand that can be frustrating can you like tell me what fees you were expecting
Customer: i was comparing with best western and they have much better cancellation um terms
Agent: i see so um is the cancellation fee the main reason that you um want to proceed with this cancellation
Customer: yes it is i just don't think it’s fair to charge so much especially you know with how competitive it is out there
Agent: i hear you grace and i understand your concern uh however our policy is designed to um cover booking costs
Customer: yeah but still i thought at booking time this would be clearer uh it’s not fair
Agent: i can appreciate that feedback and i’m here to assist you would you be um open to discussing a management review of your cancellation fee
Customer: uh no i just want to cancel honestly
Agent: just to confirm you're proceeding with the cancellation of your booking is that um correct
Customer: yes i am i mean i'm just done with this uh like i said best western is looking really good right now
Agent: understood uh i’ll process that cancellation for you right away
Customer: thank you it just feels like there’s no empathy here you know
Agent: i'm sorry to hear that we do strive for clarity in our policies
Customer: sure but it didn’t come across that uh way at all
Agent: i can see how that might be the case it’s really about ensuring all details are shared um upfront
Customer: well if that's the case then why wasn't it clear during booking
Agent: it should be clear and i apologize for any uh misunderstanding
Customer: right still just cancel it please
Agent: processing cancellation okay i’ve completed that for you
Customer: good finally i just didn’t expect to have such a hassle
Agent: i understand grace i truly appreciate your patience throughout this call
Customer: yeah okay thanks i guess
Agent: is there anything else i can assist you with
Customer: no that’s all i’m done here
Agent: thank you for calling urban escape and i wish you a great day ahead
Customer: bye</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</si>
  <si>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
</t>
  </si>
  <si>
    <t>3456</t>
  </si>
  <si>
    <t xml:space="preserve">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t>
  </si>
  <si>
    <t>===== CALL 1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 CALL 2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 CALL 3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</si>
  <si>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
</t>
  </si>
  <si>
    <t xml:space="preserve">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</si>
  <si>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</si>
  <si>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northpeak financial this is sarah johnson how can i assist you today um ava long
Customer: hi sarah i’m looking to uh compare northpeak's products with um some competitor banks mainly fees and rewards
Agent: absolutely i can help with that just to clarify are you in
Agent: new york
Customer: yes i’m in ny
Agent: great so uh which competitor banks um are you considering
Customer: i’m looking at chase mainly for their rewards um program
Agent: okay understood northpeak financial has some unique um offerings for instance our fees are uh generally lower compared to chase
Customer: oh really that sounds um interesting what about uh accessibility
Agent: well our branches are quite accessible in north peak and we focus on being customer friendly uh how many chase branches are near you
Customer: i think there are a few but i’d like to know about north peak's branching options too
Agent: sure also aside from um fees and branches uh are there any other factors that matter to you
Customer: i guess customer service reputation is really um important
Agent: i get that northpeak is known for having um responsive customer service which could make a difference
Customer: right that um makes me more interested
Agent: just to also touch on um comparing the rewards programs chase has a more robust offering
Customer: yeah but if northpeak has lower uh fees it might balance out right
Agent: exactly and users often find that when weighing um the overall value lower fees make a uh significant impact
Customer: so uh does that um mean northpeak gets recommendeding often
Agent: yes we see uh positive feedback especially when customers um look at total costs over time
Customer: alright what about the process to open say um a savings account with you
Agent: opening a savings account is easy i can guide you through it now
Agent: or do you maybe want to hear more about our interest rates first
Customer: let’s talk about interest rates first um if that’s okay
Agent: sure north peak offers competitively rates that um might interest you especially compared to chase
Customer: uh huh can uh low interest rates be a trigger to switch banks
Agent: definitely customers often switch for um better savings interest rates it really depends on your priorities
Customer: right that makes sense so um if i consider moving what’s next
Agent: i'd recommend reviewing all current terms and uh comparing them directly ready for a more in depth discussion
Customer: yes i mean it sounds good
Agent: awesome so just to summarize we discussed um north peak's lower fees and uh branch accessibility compared to chase
Customer: yup and you mentioned uh customer service reputation
Agent: exactly plus our savings account options are competitive which could um influence your decision more
===== CALL 2 =====
Agent: thank you for calling civic trust um this is daniel kim how can i assist you today logan
Customer: hi daniel so i need to report some unauthorized transactions on my um visa card
Agent: sure i can help with that can you uh please provide me with your account number for verification
Customer: yes it's acct eight nine three four five six seven uh i mean two
Agent: thank you logan just to confirm you're calling about your visa card right
Customer: yes that's right
Agent: great i've pulled up your account can you describe the unauthorized transactions for me
Customer: there are two charges um one for fifty seven dollars and um another for eighty three dollars i didn't make those
Agent: i understand um that sounds concerning just to clarify those are both in the fifty to two hundred dollar range uh correct
Customer: yeah exactly
Agent: thank you for that i've recorded your fraud dispute for these transactions um what happens now is we'll monitor uh the situation closely
Customer: so what’s the next step how long will this take
Agent: well i need to explain our fraud monitoring process first so we won't make any immediate um changes to your account right away
Customer: wait what do you mean no immediate changes
Agent: we'll continue to monitor your card but you might notice no action taken until we gather um more information from you or the merchant
Customer: that’s frustrating i was hoping for a faster um response
Agent: i completely understand logan um faster acknowledgment statistically does uh seem to reduce escalation
Customer: but what does that mean for me
Agent: it means that um when we quickly acknowledge reports customers are generally less likely to escalate um their concerns
Customer: well i'm still escalating i want a resolution
Agent: i appreciate your patience once we get feedback from the investigation we’ll um update you
Customer: how will i be notified
Agent: you’ll receive an email alert regarding updates can i confirm the email address we have on file
Customer: sure it's logan richardson@example com
Agent: thank you um now just to touch uh upon other concerns i heard you mention civic trust are you considering um other options
Customer: i’ve been uh comparing civic trust with chase bank because they have lower uh fees right
Agent: i see that's valid pricing can definitely influence decisions especially during disputes like um this
Customer: exactly how can i evaluate um what i'm paying
Agent: if you’d like i can provide you with a comparison of our fees versus those at chase just to um make it clear
Customer: sounds good but will that uh take time
Agent: i can get that information for you in just a moment but first i need to um wrap up the fraud details
Customer: alright let’s do that
===== CALL 3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</si>
  <si>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3457</t>
  </si>
  <si>
    <t xml:space="preserve">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</si>
  <si>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t>
  </si>
  <si>
    <t>===== CALL 1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 CALL 2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 CALL 3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t>
  </si>
  <si>
    <t xml:space="preserve">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</si>
  <si>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</si>
  <si>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premier resorts this is liam lewis how can i assist you today
Customer: hi liam my name is victoria ross i’m calling because i had a really frustrating experience during my recent stay
Agent: i’m sorry to hear that victoria what seems to be the issue
Customer: well um there were significant noise disturbances in my room it was uh really hard to relax you know
Agent: i completely understand victoria that’s you know really inconvenient we take noise complaints seriously can you tell me more uh about the disturbances
Customer: yes it was mostly loud voices and i think um construction noise early in the morning i expected more peace during my stay
Agent: i hear you um and i apologize for that staying in a uh comfortable environment is important can we discuss how to make this right for you
Customer: i’d appreciate that um maybe some sort of uh compensation would help
Agent: absolutely i can explore options for a complimentary upgrade for your next stay we have quiet deluxe rooms available how does that sound
Customer: that sounds better um but i’m still a bit hesitant would this issue happen again
Agent: i understand your concerns victoria our goal is to ensure your satisfaction i assure you we will address this um with our team to minimize future noise issues
Customer: okay but um what else can you you know offer to keep me loyal to premier resorts despite this situation
Agent: well as a platinum tier member you can enjoy priority reservations and exclusive amenities like late check outs this could enhance your experience significantly
Customer: really i didn’t know that so um what are the specifics amenities i’d get as a platinum member
Agent: you’d have access to complimentary breakfast spa discounts and more plus our team prioritizes your needs during any stay
Customer: that’s impressive i mean i do want to stick with premier resorts but after what happened i uh really need to feel valued
Agent: i completely understand victoria your loyalty um matters to us and we're committed to enhancing your experience moving forward
Customer: right it would help but i must say um hearing all this also makes me feel a bit encouraged
Agent: great to hear it’s our aim to ensure your experience is more than satisfactory
Customer: so um about the upgrade i mean how would that work for my next booking
Agent: i can apply that upgrade when you book next ensuring you get a uh quieter room especially in chicago
Customer: that would make me feel more secure about returning um my last experience really threw me off
Agent: i truly appreciate your honesty victoria this feedback is crucial for us we uh will work on reducing noise levels during stays
Customer: just hoping it’s not an issue again
Agent: it won’t be if you need to um reach us again or have concerns do not hesitate to call we value your feedback
Customer: thank you liam that helps um i really appreciate your empathy it really makes a difference
Agent: it’s my pleasure victoria ensuring our guests feel understood is essential
Customer: i think i’m ready to make my next reservation but what if i want to discuss my stay further
Agent: you can always reach out to me directly just ask for liam lewis whenever you call uh and i’ll be here to assist
Customer: alright i’ll keep that in mind um let’s uh thank the team for addressing these issues too please
Agent: absolutely i’ll make sure they know how much you appreciate this we aim to keep our loyal customers informed
Customer: good that sounds promising i feel more reassured now um about my loyalty to premier resorts
Agent: that’s wonderful to hear victoria thank you for your understanding and loyalty have a great day
===== CALL 2 =====
Agent: thank you for calling urban card this is lisa chen how can i assist you today
Customer: hi lisa this is evelyn bell i'm calling about my order uh i just want to
Agent: mhm
Customer: check on the delivery status
Agent: sure evelyn can you please provide me with your order id
Customer: yes it’s um ord five six three four seven eight nine
Agent: thank you let me pull up your order details um it looks like your order is currently uh scattered as in transit
Customer: yeah well it was supposed to arrive like days ago why the delay
Agent: i understand your frustration evelyn could you give me your zip code to check further
Customer: sure it’s um six zero six zero one
Agent: thank you so i see that your order was
Customer: scheduled for delivery
Agent: okay
Customer: um on the fifth but it hasn’t arrived yet
Agent: right it's uh really frustrating i didn't get any notifications about this so um what happened
Agent: i’m really sorry about that
Agent: it seems there was a delay with the um fedex carrier
Customer: that’s disappointing i’ve ordered from amazon before and their deliveries um are usually much faster
Agent: i see uh i can appreciate that sometimes issues do arise with carriers that are um outside our control
Customer: still i feel like urbancard should
Agent: notify customers proactively you know
Customer: it really helps to know
Agent: yes i agree proactive notifications do um help in reducing escalation though
Customer: in your case it seems it hasn't made a difference
Agent: sighs exactly i would have
Customer: appreciated a heads up instead of having to call to check
Agent: right and um it’s important we acknowledge your concerns how can i assist in resolving this
Customer: i want to know when i can expect my order like for sure
Agent: normally once it’s labeled as in transit it would be um on its way
Customer: i can uh also provide you a tracking link
Agent: yes please and what about next time are you offering any refunds for this
Agent: we can certainly discuss the refunds if the item doesn’t arrive
Agent: refunds would be sent to your uh original payment method
Customer: okay but i need to
Agent: feel secure that this won't happen again
Agent: i understand that sentiment evelyn it’s crucial for our customers to feel valued and assured
Customer: right right can you at least assure me that the next steps will be clearer
Agent: absolutely i’ll do my best to ensure you are updated at every step going forward
Customer: thanks lisa just um hoping for the best here
===== CALL 3 =====
Agent: thank you for calling cozyinn this is alexander wright um how can i assist you today
Customer: hi um this is samuel torres uh i’m calling because i um had a pretty disappointing experience during my recent stay
Agent: uh i’m sorry to hear that samuel could you tell me a bit more uh about what happened
Customer: well it was supposed to be a deluxe room in los angeles but the cleanliness was just uh unacceptable
Agent: i understand your concern about cleanliness can you specify what aspects of the room were um not up to uh standard
Customer: like the bathroom had uh dirty towels and um the floor wasn’t cleaned properly just felt uh you know neglected honestly
Agent: thank you for sharing that it’s important for us to maintain high standards i’ll definitely um note that were there other again issues with the amenities
Customer: yes um right the gym equipment was uh out of order and the pool area looked um dirty too uh not what i expected
Agent: i apologize samuel it sounds uh frustrating our maintenance team will be alerted to address these cleanliness and amenity issues immediately
Customer: i um think it would be fair to like get some sort of compensation for my stay you know
Agent: of course samuel as a gesture of goodwill i can offer you a promo code uh loyalty10 for your next stay but uh i mean i meant to mention that it’s for your next um stay
Customer: that’s um something i appreciate but i still feel like um something should be done about uh this stay i mean
Agent: i absolutely understand we want to ensure that you're um satisfied i’ll make sure your feedback is escalated to the right team
Customer: thank you but i really hope their attention to cleanliness improves in the future
Agent: i assure you we take these matters seriously your experience doesn't reflect our usual um standards
Customer: right and i’m just like worried that next time it might be the same i just um really don't want that
Agent: your concern is uh valid samuel feedback definitely helps us improve we um strive for better experiences
Customer: well how often do you like inspect uh cleanliness and amenities
Agent: typically we conduct regular inspections but it seems they missed the mark during your stay i’ll uh emphasize that to management directly
Customer: okay i’d like to see that improve i can’t be the only one dealing with um all of this
Agent: no you're not alone we appreciate your feedback as it helps in staying accountable you know
Customer: and um what if i decide to stay again um is there a uh guarantee of a better experience
Agent: while we can’t guarantee i assure you steps will be taken definitely to enhance our standards
Customer: that sounds reasonable i guess i just expected more from cozyinn like you know more attention
Agent: i completely understand the um expectation samuel we aim to provide the best service possible
Customer: is there um anything else you can do for me right now besides the promo code perhaps
Agent: right now the promo code is the best i can offer uh but i will ensure your concerns are um heard
Customer: alright and please make sure it’ll be brought up in um your meetings or whatever
Agent: absolutely i’ll highlight it in our next team meeting your satisfaction does you know matter
Customer: thanks i appreciate that um greatly
Agent: you're welcome samuel would you like to share any additional feedback today
Customer: just to like really pay attention to um the cleanliness next time you know
Agent: i will make sure that’s reported and taken seriously i appreciate your feedback
Customer: great thanks so um do i need to do anything to use that promo code
Agent: no just mention loyalty10 when booking next time it will provide a discount automatically you know
Customer: oh ok cool that’s easier then
Agent: yes i hope it helps thank you for your understanding today samuel
Customer: sure thanks for your help alexander</t>
  </si>
  <si>
    <t xml:space="preserve">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t>
  </si>
  <si>
    <t>3458</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</si>
  <si>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t>
  </si>
  <si>
    <t>===== CALL 1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 CALL 2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 CALL 3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t>
  </si>
  <si>
    <t xml:space="preserve">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</si>
  <si>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</si>
  <si>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harborwest this is mia hernandez how can i assist you today
Customer: hi mia this is addison cook i’m calling to request an increase to my credit limit
Agent: sure um just a sec can i confirm your account number um ending in it's um let me see acct 12345678
Customer: yes that’s correct
Agent: great uh can you tell me the reason for your request
Customer: well my financial situation has has improved recently so um i really need a higher limit
Agent: okay um just to clarify you're you're looking for a limit increase due to recent financial improvements
Customer: exactly um something in the range of uh five thousand to ten thousand dollars if possible
Agent: alright let me check your eligibility for that amount just a moment pause
Agent: o kay i see you are a gold preferred member and um that does help with the request
Customer: that’s good to hear i’ve also been considering how harborwest's features um work but i just think i need more flexibility
Agent: right i understand just to note how have you found uh the benefits to your um your recent use of our services
Customer: oh um much better overall the rewards program is competitive but i just think i need more flexibility
Agent: sure that makes sense now um your request is under evaluation um and i’ll need to explain the process for you
Customer: yes please i want to know what steps are needed
Agent: first i’ll submit your request for evaluation typically it takes about um two to three business days and
Customer: will i be notified
Agent: yes exactly you'll receive um an email update could you please double check your email address for me
Customer: it’s barry underscore gao at gmail dot com
Agent: thank you and once it’s approved you will need to refresh your app for the new limit to show up
Customer: okay cool so has my request been approved now
Agent: yes um i can confirm that your credit limit request has been um approved for the full amount you requested
Customer: wow that’s great news thank you so much mia
Agent: you’re welcome addison just remember to refresh the app and if you have questions later or need further assistance um you can always call
Customer: i really appreciate it i’ll do that thanks again
Agent: have a great day uh addison thank you for choosing harborwest
===== CALL 2 =====
Agent: thank you for calling aerolink this is priya nair how can i assist you today
Customer: hi um this is logan diaz i wanted to uh um talk about my flight
Agent: sure logan can i get your booking reference first
Customer: yeah it’s pnr a one two three four uh four
Agent: thank you i see here that you're on the mia to dfw route
Customer: right so my flight's um it's delayed what’s um going on
Agent: yes your flight is delayed due to mechanical issues i'm really sorry for the um inconvenience
Customer: mechanical issues that's really um frustrating i uh hope i don't miss my connecting flight
Agent: i understand your concern logan just to clarify i can help you uh i can help with that
Customer: yeah i just i don’t want to be stuck you know at the airport
Agent: absolutely i’m here to help i can offer you a meal voucher during the wait
Customer: wait a meal voucher would that cover like um what a meal
Agent: yes it will um cover a meal it should help reduce the um delay's impact a bit right
Customer: i guess so i just feel really um stressed right now with the um time crunch
Agent: totally get that we've got to make sure you have something um to eat while you wait
Customer: and how long is this delay uh expected to last
Agent: currently we anticipate about a two hour delay but um we’re working hard to get you updated
Customer: two hours that's quite a long time this is um really inconvenient right
Agent: i know it's not ideal at all and i assure you that um we're monitoring the situation closely
Customer: right but honestly i um need to know if my connection will still be okay
Agent: i’ll check on that for you in the meantime please hold on just a moment
Customer: okay um sure
Agent: thanks for holding logan your next flight should still be fine as of now um but i'll verify it
Customer: really okay um that gives me some relief i guess
Agent: good to hear before i proceed would you um want to discuss anything about your fare class
Customer: i’m in economy is that uh a problem
Agent: not at all just wanted to um make sure you’re aware of your options regarding um upgrades if necessary
Customer: upgrades nah just survival mode here haha right
Agent: i totally understand that the main goal is to keep you comfortable um during this delay
Customer: yeah i appreciate um that just this whole situation just makes me anxious
Agent: i really appreciate your patience logan we’ll make sure to follow up with updates and the meal voucher details
===== CALL 3 =====
Agent: thank you for calling cozyinn chicago this is isabella nguyen how can i assist you today
Customer: hi um this is sophia davis i i wanted um to talk about my recent stay
Agent: of course sophia i'm really sorry to hear that you um had issues could you uh share what happened
Customer: yeah it was um noisy in my room i i couldn't sleep it was so um different from my last stay
Agent: i completely understand that sounds really frustrating just to clarify you stayed in a um standard room right
Customer: yes exactly i was at a marriott before and um it was so quiet there
Agent: right so we definitely want to um make sure your experience with us is better can i ask how frequently do you stay with cozyinn
Customer: well i’ve stayed a few times but this time i just don’t know
Agent: i appreciate your loyalty sophia we truly value our repeat customers like you if it helps we um have made some improvements for noise complaints
Customer: oh really i hope it works because um it was really bad this time
Agent: yes absolutely and um as a way to apologize i can um upgrade you to our silver loyalty tier you'll have access to uh special benefits too
Customer: silver hmm what does that entail
Agent: it includes room upgrades when available late check out and exclusive um offers it’s um a great way to enhance your stay
Customer: sounds great especially for my next visit but i really just want my complaints um heard too
Agent: they are heard sophia and i truly empathize with your um situation as a repeat customer your feedback is crucial
Customer: thanks i just um want to feel valued
Agent: you are valued sophia let's uh ensure you have a better stay next time alright
Customer: i hope so just less noise would um be nice
Agent: absolutely i’ll note that down and we are working on solutions to minimize disruptions
Customer: okay good i mean i love cozyinn but you know the noise was um just too much
Agent: i completely get that it's important for our guests to have peace your happiness is our main um priority
Customer: thank you i appreciate that will this upgrade apply to my uh next stay
Agent: yes it will as soon as you book your next visit make sure to let us know you're a silver member
Customer: oh i will but um can i actually get a discount on my next booking um instead
Agent: i understand the interest in discounts however our um promotions don't typically change outcomes without a price reduction in this case
Customer: got it just checking since um my budget is tight
Agent: i totally understand budgeting can be tough i wish i could um offer more your satisfaction around costs is important to us um too
Customer: thank you it's just um hard sometimes
Agent: i really empathize you deserve to enjoy your stay fully and i'm here to support that
Customer: i appreciate that it really goes a long um way
Agent: i'm glad you feel um that way sophia is there anything else i can um help you with today
Customer: um just uh could you send me a confirmation about the silver upgrade
Agent: sure i can send that to your email what’s the best email for you
Customer: it's um sophia dot davis at gmail dot com
Agent: great i’ll have that confirmation sent out shortly you'll receive it um within a few minutes
Customer: thanks that's helpful i i hope my next stay will be better
Agent: it will be i promise you your feedback helps us grow um and improve our services
Customer: i do like how you handle issues that’s why i keep coming back um to cozyinn
Agent: that’s exactly what we strive for keeping our repeat guests satisfied your loyalty makes a difference
Customer: okay thanks isabella i really appreciate your help
Agent: you're welcome sophia remember we’re just a call away if you need um anything else
Customer: i will talk to you um soon
Agent: looking forward to your next visit sophia have a um great day</t>
  </si>
  <si>
    <t>3459</t>
  </si>
  <si>
    <t xml:space="preserve">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</si>
  <si>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t>
  </si>
  <si>
    <t>===== CALL 1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 CALL 2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t>
  </si>
  <si>
    <t xml:space="preserve">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</si>
  <si>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t>
  </si>
  <si>
    <t xml:space="preserve">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</si>
  <si>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streamwave this is david martinez uh how can i assist you today victoria
Customer: hi david i wanted to um discuss adding a feature to my insurance policy something um to enhance my coverage consistency you know uh i’ve been worried about potential lapses
Agent: absolutely victoria i can help with that just to confirm you’re calling regarding your policy to address potential churn concerns right actually that’s what we should really focus on
Customer: yes that’s uh right i mean i think adding a feature might help keep things consistent it’s all feeling a bit um unstable lately
Agent: i understand so feature requests can actually you know play a significant role in uh retaining policies for instance can you share what specific feature you have in mind
Customer: well i heard from a friend about how their policy has um options that prevent lapses that sounds appealing
Agent: that’s a great point having options to uh prevent lapses can indeed uh reduce risk we can explore that option together
Customer: i've been with streamwave for a while and honestly um i just want to feel secure about it you know
Agent: of course customer satisfaction is crucial i’ll make sure we align the options with your needs so how often do you feel your current features um support your expectations
Customer: hmm sometimes the clarity just isn’t you know there i mean it feels vague sometimes you know
Agent: thanks for that feedback it’s important to ensure our responses are policy aligned not just vague let’s make sure we address any confusion uh today
Customer: that’d be helpful yes i feel more satisfied when i know exactly what i’m um getting
Agent: absolutely so regarding the features uh our policies can align with what you’re looking for you may be on a premium plan right
Customer: yes that’s correct can we check if there’s uh room for enhancements there
Agent: certainly enhancements might give you better coverage now as far as competitors go how do you feel about allstate’s offerings
Customer: i’ve heard decent things but my experience with streamwave has been good um too i’m just cautious
Agent: that’s completely understandable many customers express that feature options improve their loyalty to a brand which helps reduce churn intent by the way
Customer: yeah totally a firm feature set really makes a difference
Agent: right just so you know we always look to adapt features based on feedback this keeps our policies aligned with customer expectations yeah
Customer: i appreciate that like i wish you had more customization options would that be a feature request
Agent: yes and your idea aligns well with what we consider for um future improvements it definitely shows that feature requests can help retain customers
Customer: awesome so what can we do specifically
Agent: i can certainly document this request and highlight its importance on our next review also i’d like to ensure that you’re satisfied with how your features are um keeping up to date
Customer: that sounds good if i need to follow up what’s the best way
Agent: the best way is to call back i can reference your ticket id tkt seven eight seven five nine one two just mention victoria bailey ok
Customer: great and how can i get updates on my request
Agent: i’ll keep a close eye on this after i submit your feature request you should uh receive an email update within seven to ten days
Customer: got it so once it’s submitted i won’t need to uh chase it right
Agent: correct i’ll ensure you’re informed promptly by the way i see no outages in your area that could be affecting your service you know
Customer: that’s a relief i was uh worried since the last time actually
Agent: understandable so before we wrap up let’s clarify your current plan you’re on the three hundred meg plan correct
Customer: yes i am i’d love to know um if it suffices for my needs
Agent: definitely three hundred megabits usually uh handles multiple devices well has it been um sufficient for you
Customer: mostly but i wonder if um upgrading could you know help further
Agent: that’s a thought upgrading to a higher tier could give you even more bandwidth customers have um found that helpful
Customer: i hope so and um what about my router
Agent: your router is in good shape it’s fiber to the home which is great for your coverage consistency concerns
Customer: perfect so upgrading and possibly adding a feature could really solidify my um coverage
Agent: absolutely a comprehensive approach ensures not just satisfaction but also lowers um any intentions towards churn
Customer: wow that makes total like sense
Agent: i’m glad to hear that victoria this um feedback will definitely be valuable for future decisions on features yes
Customer: thanks david i appreciate you taking the time to discuss this really
Agent: it’s my pleasure let’s keep in touch on your feature request and feel free to call if you think of anything else alright
Customer: i will is there anything else i need to know
Agent: no i think we’ve covered everything thanks for calling streamwave have a great day
===== CALL 2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civic trust this is olivia parker how can i assist you today
Customer: hi um this is emily watson i uh uh called because i noticed a fee on my checking account and i think it should've been waived
Agent: i can help you with that um emily can you please confirm account number
Customer: sure it's acct dash one two three four five six seven eight
Agent: thank you let me pull that up alright i see the charge can you tell me more about the fee
Customer: yeah it's for um a billing error and i was told i might be eligible for a fee waiver you know
Agent: i understand emily mhm we do have eligibility criteria for waiving fees i can explain those now
Customer: um okay what are those criteria like exactly
Agent: well generally we look at your account standing the fee's reason and um your transaction history
Customer: uh huh and do i meet those because i thought i did
Agent: let me check it looks like your account is in standard tier and actually unfortunately this fee isn't eligible to be waived
Customer: wait why not i mean i’ve been a customer for a while now and um payments have always been on time
Agent: i get that emily it's frustrating the fee was incurred due to a recent transaction error right
Customer: but but i heard from a friend that um citibank has lower fees and i just don’t want to pay this
Agent: money matters can be tough definitely i can see how that would compare but i can't change this charge today uh huh
Customer: so you're saying the fee won't get waived
Agent: correct the fee is not waived however we can discuss alternative remedies like adjusting future transactions to avoid similar issues
Customer: i really um wish you could just like waive it
Agent: i really wish i could but the guidelines don't allow for it in this case i’m sorry
Customer: ugh this is so frustrating what am i supposed to do then
Agent: i understand this is disappointing if you'd like i can help with some tips to avoid fees in the future
Customer: um yeah i guess just tell me please
Agent: first you know monitor your account regularly like identify potential errors early
Customer: okay i can do that but what else uh
Agent: also consider setting up alerts you know for transactions those can help minimize surprises
Customer: right and um any other suggestions for me
Agent: yes consider speaking with a financial advisor for tailored recommendations too right
Customer: i see okay maybe i should’ve um done that sooner
Agent: it’s okay it's always a learning process just remember to stay proactive about your account
Customer: so i still need to pay this fee right
Agent: yes the fee stands but let's ensure it doesn’t happen again um
Customer: fine i guess i just i really thought fees could be waived this time i mean
Agent: i understand and i wish there was more flexibility here though
Customer: thanks for um explaining that i just feel really you know upset about it
Agent: that’s completely understandable i’d feel the same in your position absolutely
Customer: so is there a chance to escalate this or something now
Agent: unfortunately the decision on fee waivers is final for this case but i can document your feedback if that helps
Customer: sure i guess that’s something thank you for your help i suppose</t>
  </si>
  <si>
    <t>3460</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</si>
  <si>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t>
  </si>
  <si>
    <t xml:space="preserve">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
</t>
  </si>
  <si>
    <t>===== CALL 1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 CALL 2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3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</si>
  <si>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
</t>
  </si>
  <si>
    <t xml:space="preserve">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</si>
  <si>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coastal wings this is sarah johnson how can i assist you today
Customer: hi sarah um i’m olivia ross i’m really stressed right now because there's a delay with my flight from sfo to jfk
Agent: i totally understand olivia i can help you with that just um can you please provide me with your booking reference
Customer: sure it’s pnr seven x forty five jk i mean i really i really need to know what's going on
Agent: thank you for that just a moment while i check your flight details okay
Customer: okay but it’s really urgent i have you know important meetings i need to get to
Agent: i hear you olivia i’m checking that right now it looks like there is a mechanical issue causing a delay
Customer: mechanical that’s so frustrating what does that mean for my flight
Agent: i completely get that *um* let me explain the options since you're a gold member you do have some flexibility
Customer: yeah but like how long is this going to take
Agent: i’m still working just a moment *um* it looks like the delay might be really significant
Customer: significant like how i really need a solid answer here
Agent: yes so um regarding your options you could no sorry you could receive travel credit for future flights
Customer: travel credit like is that my only option i need to get to new york
Agent: well um we can also look into a meal voucher for you as we sort through this but well travel credit is the main compensation
Customer: so what if i refuse that do i get nothing
Agent: no no you won't end up with nothing actually um if you refuse we can discuss whether to rebook or um like see if there’s another flight
Customer: can’t you just switch me to another flight like right now
Agent: *mhm* i'm checking for alternatives right now just give me a second okay
Customer: okay but you need to hurry up my meeting euh i really can’t miss this trip
Agent: i understand the urgency olivia let me reassure you that i’m doing everything i can to find you solutions
Customer: right but do you know if any other airlines can take me like delta
Agent: i can certainly look into that *um* i know delta has some options would you like to hear those
Customer: yes please i just want to get out of here
Agent: *okay* i’m pulling their schedules now i’ll get back to you momentarily
Customer: thank you but hurry i can’t miss this trip
Agent: of course let me check i’ll be right back with you
Customer: *mhm* okay
Agent: alright olivia i found a delta flight leaving shortly after yours do you want me to book that for you
Customer: yes please do that i’m like super relieved you found something
Agent: great i’ll process that cancellation and rebook your flight now thank you for your patience
===== CALL 2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3 =====
Agent: thank you for calling beachfront suites this is chloe adams how can i assist you today
Customer: hi uh my name is samuel bell i wanted to uh ask about any promotional discounts
Agent: sure samuel we do have some promotions available can you tell me are you looking for something uh spacific or just general discounts
Customer: yeah well i'm looking at maybe booking a suite in chicago but um i also heard about discounts right
Agent: great choice with the suite um we actually have a promo code called loyalty10 that could apply are you a loyalty member
Customer: oh i um i am a gold member actually does that make a difference
Agent: yes it does as a gold member you get additional perks but um the loyalty10 code gives a discount too
Customer: hmm so could that code um like help with you know upselling you know getting a better deal on my stay
Agent: well uh while promotions are great our data suggests that promo availability generally has no clear impact on upsell success
Customer: oh really that's um interesting to know so does that mean i shouldn’t um expect more discounts with my booking
Agent: correct samuel but the loyalty10 code definitely helps with your initial booking it's just that upselling isn’t uh strongly linked to promos
Customer: got it so if i use that promo code for like what fifty dollars off
Agent: yes you'll receive a discount of fifty dollars if eligible just remember to enter the code during checkout
Customer: right okay uh but how do i know um i’m really getting the best deal you know i just uh wanna be sure
Agent: i completely understand your concern are you considering comparing um rates with other places like hilton
Customer: yeah i looked at hilton and honestly they seem pretty competitive but i'm loyal to beachfront suites
Agent: that’s great to hear loyalty can um come with its benefits but again our discounts don’t necessarily mean you’ll get better rates compared to others
Customer: so you’re saying that the discount is helpful but it doesn’t guarantee a better price overall
Agent: exactly samuel it’s more about ensuring you’re getting the best value rather than just chasing discounts
Customer: okay i see what you mean so uh can you tell me about your cancellation policies while i’m at it
Agent: yes cancellations can usually be done up to um twenty for hours prior to check in without any fees
Customer: that’s reasonable hmm so what about the amenities at the chicago location
Agent: our chicago beachfront suites offers a fitness center poolside bar and complimentary breakfast it's uh really nice
Customer: sounds good and if i might ask do complaints about service affect loyalty rewards
Agent: well complaints about service are taken seriously but they don’t typically impact your loyalty status let's ensure a good experience instead
Customer: good to hear that um so i’m thinking i should definitely use the promo code for my suite
Agent: absolutely and remember using the loyalty10 code is a good way to make your stay more economical
Customer: thank you chloe i really appreciate your help this has been uh really informative
Agent: you’re very welcome samuel i’m glad i could assist remember um if you have questions later feel free to call us back
Customer: sure will do just to confirm i still have the promo code and the cancellation policy down
Agent: yes that's correct you’re all set enjoy your stay with us at beachfront suites
Customer: thanks i will talk soon
Agent: bye samuel have a great day</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</si>
  <si>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t>
  </si>
  <si>
    <t>3461</t>
  </si>
  <si>
    <t xml:space="preserve">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</si>
  <si>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
</t>
  </si>
  <si>
    <t>===== CALL 1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 CALL 2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 CALL 3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t>
  </si>
  <si>
    <t xml:space="preserve">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</si>
  <si>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fiberone um this is ethan clark how may i assist you today
Customer: hi ethan this is avery campbell and i wanted to um discuss adjusting my coverage limits
Agent: sure avery could you please confirm your your account id
Customer: yes it uh it’s acc 5678 123
Agent: thank you i see you're in california so um how would you like to adjust your coverage
Customer: i want to add a feature to uh increase the coverage limits you know i feel like my current ones aren't flexible enough for potential claims
Agent: got it coverage limits just to clarify uh you’re looking for more flexibility in potential claims
Customer: exactly i’ve been reading that a lot of people are getting capped on their claims lately like
Agent: i understand right your current plan is premium correct
Customer: yes that’s um right
Agent: okay so let’s look at this feature request more closely i’ll need to log it as a ticket to ensure it’s actionable
Customer: that sounds good i mean just make sure it’s logged alright
Agent: absolutely i will log that for you so you're mainly um concerned with the coverage limits here yes
Customer: yes i just don’t want to run into issues when i um need to make a claim
Agent: understandable i’ll put in for you to increase those limits what specifics do you have in mind
Customer: i think pushing them to at least um twenty five thousand dollars would be would be good
Agent: just to confirm you want coverage limits adjusted to uh twenty five thousand dollars
Customer: yes yes there’s a lot you know going on in life right now um so i want to be sure
Agent: certainly just so you know transitions between these adjustments can take a bit longer but i’ll keep you updated
Customer: yeah i just hope it doesn’t take ages
Agent: i’ll do my best to expedite it for you now i’ll create a a ticket for this request
Customer: and you’ll provide me with a ticket number right
Agent: yes once i log the request your ticket id will be tkt 3456 987
Customer: great i’ll need that for future reference like
Agent: absolutely so just to recap we're logging your feature request regarding the coverage limits increase to um twenty five thousand dollars
Customer: right and make sure that’s actionable okay
Agent: confirmed it’s logged anything else you'd uh like to address during this call avery
Customer: well i’ve noticed um some friends are switching to statefarm for lower rates
Agent: i see while we appreciate your uh consideration let’s focus um today on your existing coverage first
Customer: sure i just wanted to kind of mention it
Agent: it’s understandable to look at options shall we um proceed with the ticket creation
Customer: yes let’s do that
Agent: great i’ll summarize now so the ticket regarding your coverage limits is logged and you’ve provided the amount of twenty five thousand dollars
Customer: mhm and i should expect uh a follow up about this
Agent: yes once the request processes you’ll be notified about the um outcome
Customer: thanks i really dislike waiting uh
Agent: i get that that’s why i’ll make sure they process it promptly ah right
Customer: alright i appreciate your help ethan
Agent: you’re welcome avery is there anything else i can assist you with
Customer: no that’s it thanks again
Agent: thank you for calling fiberone have a great day avery
===== CALL 2 =====
Agent: thank you for calling firststone bank this is benjamin brooks how can i assist you today
Customer: hi um this is sebastian lee i’d like to request an increase uh in my credit limit
Agent: sure sebastian can i please verify your your account just need to check um your account id
Customer: yeah it's acct 65894232
Agent: great thank you let me pull up your um information here one moment please
Customer: no problem
Agent: okay uh i see your account here you have a gold loyalty tier that's good uh so may i ask what amount you are looking to like increase your limit to
Customer: i’d like to um increase it to like around two thousand dollars
Agent: so that's um a request for a two thousand dollar uh increase on your credit limit right
Customer: exactly yes
Agent: thank you for that let me review your uh eligibility quickly
Customer: okay
Agent: alright looking at your account uh it seems you’re well within the qualifications for an increase your payment history looks um solid oh and you don’t have any outstanding issues
Customer: that’s good to hear that’s good
Agent: i just need to confirm sebastian you’ve been with us for a while and uh i see here you did mention considering chase bank’s rewards program
Customer: yeah i did check that out uh you know but i’ve been really happy with firststone bank
Agent: that’s wonderful to hear did you uh receive our recent promotion the creditboost20
Customer: uh i think so it helped discreetly influence my decision to stay with like you guys
Agent: i’m glad that worked out so just to summarize your request is for an increase to um two thousand dollars and i’m confirming that’s been uh approved
Customer: really that’s awesome
Agent: yes you’ll see that reflected in your account it usually takes about two to three busy days for the update in the app
Customer: okay good thank you
Agent: you’re welcome anything else i can assist you with today
Customer: no that should be it you’ve really helped me feel out
Agent: i’m happy to help sebastian just a quick note um based on your feedback our service quality is often mentioned as a key feature many customers appreciate our support
Customer: yeah that’s true your team is great
Agent: thank you again for that to wrap this up your credit limit increase is on the way and your loyalty means a lot to us at firststone bank
Customer: um uh thanks a lot benjamin
Agent: you’re welcome happy to assist if you have any further questions down the line don’t hesitate to reach out have a good day
Customer: you too bye
Agent: goodbye
===== CALL 3 =====
Agent: thank you for calling healthsecure this is michael roberts how can i assist you today
Customer: hi uh this is gabriel i um wanted to ask about my uh life insurance what do you think about the uh options
Agent: sure gabriel so uh can i have your um policy number to look it up
Customer: yeah it's uh pole one two three four five six seven
Agent: great thank you so uh you’re looking to renew your care plus silver plan right
Customer: yes exactly but i’m um just not sure if i should like stick with healthsecure or switch to aetna
Agent: i understand let me clarify some renewal incentives um we have a fee waiver program that might interest you
Customer: fee waiver can you um explain that like uh what does it um entail
Agent: sure if you renew you um won’t have to pay processing fees it’s um really a big savings
Customer: hm sounds good what about the uh coverage limits i want to um make sure i’m well protected
Agent: absolutely the care plus silver has high uh coverage limits which is really beneficial for life insurance
Customer: that sounds reassuring but what’s um the deductible amount
Agent: the deductible is medium so it balances your um premiums and out of pocket costs effectively
Customer: and if i switch plans or companies how does that impact
Agent: if you switch you um may face different terms that could affect um your claims</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</si>
  <si>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t>
  </si>
  <si>
    <t>3462</t>
  </si>
  <si>
    <t xml:space="preserve">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t>
  </si>
  <si>
    <t xml:space="preserve">Evaluate the human agent against the given question and transcript.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t>
  </si>
  <si>
    <t>===== CALL 1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 CALL 2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 CALL 3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t>
  </si>
  <si>
    <t xml:space="preserve">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</si>
  <si>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</si>
  <si>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nimbus air this is jackson rivera how can i assist you today
Customer: hi jackson um i’m mia price and i'm calling to uh inquire um about a fare increase for my flight from boston to los angeles
Agent: sure mia i can help with that so can you provide me uh the details of your booking
Customer: yes um i just saw that the prices for my route uh went up it's a bit frustrating
Agent: i understand your frustration mia the fare increase can be um disappointing let me see what i can find about the fare rules
Customer: okay um i’d really appreciate it because uh well i was hoping to you know keep my costs down
Agent: absolutely so just to confirm you're looking for information about the fare increase for the bos to lax flight right
Customer: yes that’s correct and um i noticed that southwest airlines is offering lower fares
Agent: thanks for that information i’ll check um our pricing against uh southwest just a moment
Customer: yeah sure this flight means a lot to me especially given the price hike
Agent: i can see that so currently our fare rules indicate that um the flights can change like based on demand
Customer: uh huh i get that but it still feels like a bit unfair you know
Agent: yes i totally understand additionally our loyalty program offers some benefits like flexibility with changes if you’re a tier member are you aware of your loyalty tier
Customer: uh i think i’m silver does that make a um difference
Agent: yes being a silver member does give you some options for um fare flexibility but with the uh raise there might not be much we can do specifically for your fare
Customer: that’s disappointing so um what exactly can be done about my fare
Agent: unfortunately mia i have to say there are no tangible uhh remedies available at this moment
Customer: really that sounds um kind of frustrating can't you um do anything
Agent: i wish i could offer more but ah the fares fluctuate quite a bit if you'd like i can help you um with other options or routing
Customer: well i compared with southwest and i’m not seeing uh anything that’s appealing here
Agent: i understand but sometimes our flexibility can save you money in the long run especially if you’re looking at um changes down the road
Customer: i see what you’re saying but uh it just seems like a tougher situation no one wants to pay more
Agent: exactly it’s all about finding the best value for your travel i can check if there are any promotional fares available as well
Customer: yes please do that anything to um lessen this fare increase
Agent: sure just a moment while i um look for any options for you
Customer: thank you i just uh i feel frustrated with all of this you know
Agent: totally get that mia the fluctuations are tough i’m seeing if um any upsell options could help your situation
Customer: okay i appreciate your help jackson i just hope it’s worth it
===== CALL 2 =====
Agent: thank you for calling beachfront suites this is noah williams how can i assist you today
Customer: hi noah um i’m uh logan cox i uh have a booking issue
Agent: okay logan i can help with that um could you tell me the details please
Customer: yeah so um i think there's a double booking problem at uh the beachfront suites in new york city
Agent: i see logan can you please um provide me with your booking id to confirm
Customer: sure it’s bk 1023 452
Agent: thank you uh let me check that for you um one moment please
Agent: alright it appears we have a uh double booking for the deluxe room is that correct
Customer: yes that’s it and um i’m feeling a bit frustrated about this
Agent: i understand logan uh frustration is normal with these situations just to clarify how long has this been going on
Customer: i found out about it um this morning i’d really like a solution but uh i'm also um wondering about my options
Agent: absolutely i can explain the resolution time we um typically resolve double booking errors in uh equal time to mismatch errors
Customer: equal time like um how long uh are we talking about here
Agent: generally it’s resolved within twenty four to forty eight hours
Customer: i see uh i was hoping it would be quicker
Agent: i totally get that pricing is um often a pivotal point in these cases
Customer: exactly when i compare with hilton um they seem to have better service
Agent: i appreciate your feedback on hilton our deluxe room pricing often reflects our quality but i can assure you we aim to resolve this quickly
Customer: but what if i don’t get a room i um really need to know soon
Agent: i understand the urgency just to confirm logan would you like to um keep your current reservation while we work on this
Customer: uh yes i would prefer that but it’s i don't want to end up without a um place
Agent: you're right um to be cautious i assure you you're our priority right now it’d be good to keep your reservation to uh avoid further issues
Customer: okay but um will you offer any compensation for this
Agent: sure i can offer you a promo code loyalty10 for your next stay with us as a gesture of goodwill
Customer: that’s something i guess i’d just hate to um feel like i wasted my time with this call
Agent: totally understandable logan just bear with me it really helps um resolve these faster
Customer: yeah i hope so the silence is um kinda making me uneasy
Agent: i’m here to help just a moment while i confirm your room is still reserved and update your booking status
Customer: thank you noah i really hope this gets sorted
===== CALL 3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t>
  </si>
  <si>
    <t>3463</t>
  </si>
  <si>
    <t xml:space="preserve">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</si>
  <si>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t>
  </si>
  <si>
    <t>===== CALL 1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 CALL 2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 CALL 3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t>
  </si>
  <si>
    <t xml:space="preserve">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</si>
  <si>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</si>
  <si>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styleloop this is james o'connor how can i assist you today
Customer: hi james this is ethan watson i'm calling about a delayed delivery of my order ord eight three nine two one zero two
Agent: i see ethan let me check that order for you just a moment please
Customer: sure uh it’s been quite a while you know like um a week
Agent: uh huh i understand so let me verify the details your order was placed um recently right right
Customer: yeah it was just about a week ago but i was hoping it would um arrive sooner you know
Agent: right i can see here that your order is currently marked as in transit it's um moving between distribution hubs
Customer: oh okay well that’s good to know but um i've had issues with delivery delays before i mean you know issues like things showing up late
Agent: yes i can understand how that would um be frustrating delivery delays can be um quite an annoyance
Customer: exactly well when can i expect it to get here
Agent: let me look into the tracking updates ah it seems like it's making progress however i can't provide an exact date just yet
Customer: that’s not really helpful to be honest i need to know when it’ll arrive i mean come on
Agent: i completely understand your concern ethan it's important that you receive your order like very important
Customer: yeah and i’m a gold member shouldn't i have some perks or something
Agent: yes being a gold member you typically have um priority support i will make um sure your situation is escalated okay
Customer: good because i don’t want to deal with this again it’s just too stressful ugh
Agent: i truly get that ethan uh i’m here to help remember we do have a promo code style twenty if you want to apply it to your next purchase
Customer: i guess that’s something but seriously is this delivery with like fedex express
Agent: yes your package is with fedex and they usually show um progress during these delays it's marked as in transit right now
Customer: so is that the most common status you know when problems pop up
Agent: exactly yes in transit is the um most common status we see when delays occur
Customer: great but what about tracking is there a way to get more updates
Agent: yes absolutely you can check the carrier's website or i can help you set up notifications
Customer: oh i’d like that but is there anything else i can do um like calling you know fedex directly
Agent: sure you could always reach out directly to um fedex for more immediate concerns too just in case
Customer: okay i guess i’ll look into that but i really hope there are no um more delays
Agent: i understand and with everything happening we are um monitoring for any disruptions like a lot
Customer: i appreciate that but um has faster acknowledgment from your team helped prevent escalations in situations like this
Agent: unfortunately we’ve not seen a significant change generally the acknowledgment speeds don’t really reduce escalation
Customer: really that’s kind of disappointing what are you doing to fix it i mean really
Agent: yes but we always prioritize urgent cases like yours trust me
Customer: i see thanks for your help james
===== CALL 2 =====
Agent: thank you for calling aerolink airlines this is sarah johnson how may i assist you today
Customer: hi this is evelyn kelly i um wanted to discuss uh a price objection i have i just i noticed that like delta airlines has a much lower fare for the sfo to jfk route
Agent: oh i see evelyn so you're um concerned about the pricing uh compared to delta can you tell me a bit more about what you found
Customer: yeah um i was looking at their website and the prices for economy were you know quite a bit cheaper and i um i just don’t understand why aerolink is um like so much higher
Agent: i totally understand your frustration let me uh pull up your itinerary and we can um compare details um just a moment please
Customer: sure but um i don’t want to wait too long i’m like on a schedule here
Agent: i get that um thank you for your patience evelyn okay let’s see for the sfo to jfk route you’re looking at um a price of like four hundred and fifty dollars can you tell me what delta's price is
Customer: um it was like three hundred and twenty five dollars so why um why is there such a big difference
Agent: yes that’s quite a difference i uh i can check if there are any um promotions or discounts available for you just um one moment
Customer: okay but i um don’t want to be on hold for too long again i’ve already been like waiting
Agent: i understand completely i’ll do my best to find that quickly um so about delta they do often like run lower fares aggressively
Customer: yeah i noticed that but why is um aerolink more expensive even if the service is you know supposed to be better
Agent: a lot of it comes down to the um operational costs and uh the services provided we um focus on like certain amenities that can add to the overall price
Customer: but um if delta is cheaper don’t you think people will like choose them instead
Agent: that’s a valid point evelyn many customers do factor in price which uh can lead to um price objections as you mentioned
Customer: exactly i don’t get why um this isn’t like just addressed more by aerolink
Agent: i uh understand your concern i’ll make sure to note that on your account um we want to like improve where we can
Customer: right but that doesn't really help me now i was hoping you could um maybe do better on the rate
Agent: let me see if i can flag this as um a loyalty benefit for you being a silver member which uh could potentially help in negotiating a better rate
Customer: that would be great but um it feels like i've been put on hold way too many times
Agent: i apologize for um any delays that's uh not the experience we want you to have i’ll do better um let’s see
Customer: okay thank you and um if i could just get the lower fare uh i wouldn’t have to keep you know looking everywhere
Agent: i get that just uh give me a moment i’m searching for potential travel credits um due to your loyalty with us
Customer: i know but can you um hurry i have a flight soon
Agent: yes yes i’m on it now i uh can see an option for a travel credit if you um decide to stick with us
Customer: okay um that sounds a bit better but can we just finalize this i uh don’t want to go back and forth
Agent: of course let's um confirm your reservation with the travel credit applied right away
===== CALL 3 =====
Agent: thank you for calling metrojet this is mia hernandez how can i assist you today
Customer: hi mia it's carter watson um i’m really frustrated about my recent flight from lax to ord
Agent: i’m sorry to hear that carter can you tell me what happened during your trip
Customer: well um i sort of ran into issues um with the fare class i booked the basic economy fare and there are just so many restrictions
Agent: i understand basic economy can be quite restrictive i mean are you like seeing issues with changes or cancellations
Customer: yes i couldn't even change um my flight because of those rules it’s just it's too harsh
Agent: i see just to clarify the complaints that we receive most often are indeed related to the basic economy fare class
Customer: exactly and the delays didn’t help either what about getting compensation for that
Agent: absolutely carter can you um confirm your booking reference for me
Customer: sure it’s pnr 2378ab
Agent: thanks let me check that *pause* okay i found it i see there was a delay due to crew issues
Customer: right that crew issue really messed up my plans i was supposed to connect internationally
Agent: i get that urgency so um for the delay we can offer you like a meal voucher would that help
Customer: a meal voucher is okay but i really need better flexibility moving forward
Agent: i completely understand you know upgrading to silver loyalty status can provide you with uh that kind of flexibility
Customer: silver huh
Agent: yes it allows for better ticket changes and fewer restrictions especially with fare classes
Customer: that sounds good but sorry to interrupt um do you think faster acknowledgment would have improved this whole situation
Agent: you know carter quick acknowledgment has shown to reduce um escalation in most cases
Customer: so if i had feedback earlier
Agent: there’s a chance it could’ve um mitigated your frustration let’s um try to fix this moving forward
Customer: i hope so but what if i decide to buy a more flexible fare the varied options out there just confuse me
Agent: i totally get that however varied phrasing can sometimes lead to worse upsell uh outcomes
Customer: really
Agent: yes at times offering too many options causes confusion rather than clarity
Customer: wow so what do you suggest instead then
Agent: i recommend sticking with something simple for instance if you’re choosing between economy and premium economy focus on how they both handle changes
Customer: okay that makes sense just i just want to avoid a uh basic economy situation again
Agent: i hear you it's the fare class that drives the most complaints mainly because of those restrictions
Customer: for sure so if i decide to go with a different class will i face the same issues
Agent: not likely carter higher fare classes offer um more flexibility
Customer: alright then mia let’s aim for that upgrade to silver and a different fare next time
Agent: sounds like a plan i appreciate your patience carter and don’t hesitate to reach out for further assistance</t>
  </si>
  <si>
    <t xml:space="preserve">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t>
  </si>
  <si>
    <t>3464</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</si>
  <si>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t>
  </si>
  <si>
    <t>===== CALL 1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 CALL 2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t>
  </si>
  <si>
    <t xml:space="preserve">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</si>
  <si>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</si>
  <si>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this is um priya nair how can i assist you today
Customer: hi uh this is levi cooper i’m um calling about the returns program for loyalty uh program members
Agent: absolutely levi just to verify you're a gold tier right
Customer: yes that's right so do the loyalty members get different treatment for returns you know
Agent: i i understand your concern the returns policy is actually standardized across all tiers including gold
Customer: really i've heard that other companies like wayfair treat their loyalty members differently right
Agent: yes i see how that could be frustrating but here at homehaven it's equal treatment um for everyone regardless of loyalty tier
Customer: hmm that’s disappointing i thought loyalty would offer some perks especially with returns
Agent: i completely get it and uh i acknowledge how that might not meet your expectations just to clarify we maintain the same policy to ensure like fairness
Customer: i mean don't promotions uh usually change policies
Agent: that's a great question in this case even with promotions uh like the one using the code loyalty twenty twenty three they don’t shift uh outcomes for returns
Customer: so no extra um leeway on returns at all that just seems like a missed opportunity to me
Agent: i understand why you'd feel that way levi many customers hope for more benefits um at higher tiers but i assure you it’s our standard practice to keep uh things equal
Customer: okay but that doesn’t really um help in my situation it sounds like a worse deal than i thought
Agent: i empathize with your feelings it's definitely frustrating to feel like you're not getting your due
Customer: right and i um if i recall i saw different rules somewhere else this is really just a letdown
Agent: i hear you loud and clear it’s tough when expectations don’t match reality we value every customer and try to keep policies you know consistent across the board
Customer: yeah consistency uh is great but wouldn’t some flexibility in a loyalty program be like i don’t know more appealing
Agent: it would and i can see how that would enhance customer satisfaction however our approach aims to treat everyone fairly regardless of their loyalty tier
Customer: so if i were to return something it would just follow the regular policy right
Agent: exactly the return would be handled using our standard policy if it's within the thirty days and in unused condition you’d get store credit via your loyalty rewards
Customer: that’s a bummer i expected more especially since um my order was worth between five hundred and one thousand dollars
Agent: understandable especially with larger purchases involved but i can assure you even with that price band um the same rules apply
Customer: okay i guess that makes sense in a way but uh what if the item was damaged or something
Agent: if it’s damaged you definitely have options for replacements just make sure to report it as soon as possible
Customer: that’s good to know i still wish homehaven would um maybe offer more i just feel a bit left out
Agent: i appreciate you sharing those feelings with me levi it doesn't go unheard customer satisfaction truly matters to us and um your feedback is crucial
Customer: well i guess i just have to find out what um the return process really is
Agent: absolutely just to remind you return items uh within thirty days for store credit is there anything else i can help clarify
Customer: i think i'm good for now it’s just um the same across the board then huh
Agent: yes it truly is the same policy for all members i hope that helps clarify things for you
Customer: alright thanks for the info i suppose um
Agent: you’re welcome levi i’m glad i could help don't hesitate to reach out if you have more questions in the future
Customer: yeah i’ll keep that in mind thank you
Agent: have a um great day levi take care
Customer: you too bye
===== CALL 2 =====
Agent: thank you for calling civic trust um this is liam lewis how can i assist you today
Customer: hi liam um this is mason parker i wanted to uh dispute a fee on my insurance you know payment
Agent: i’m sorry to hear that mason can you provide me with um the details of the fee you’re concerned about
Customer: yeah i noticed a fee between fifty and two hundred dollars uh and i'm not sure why it’s even there
Agent: okay i understand your concern i can help with that just a moment while i pull up your account
Customer: sure but i just need clarity you know on why this fee exists um
Agent: absolutely mason transparency is key the fee is a um a processing charge that we apply to certain premium payments
Customer: processing charge i still think it’s excessive i've um been with you for a while
Agent: i completely understand um it’s our aim to be clear if you look at your fee structure it’s outlined there
Customer: yeah but i missed that detail hmm why not mention this up front when people are signing up
Agent: that's a valid point mason we aim to proactively share this info um but sometimes it can get overlooked
Customer: right so um what can you do about it i’m still not satisfied with the explanation
Agent: i can see how this would be frustrating i’d like to see if i can offer some compensation to help
Customer: compensation like how much are we talking here
Agent: it could be a small credit um towards your next premium possibly around forty dollars
Customer: that’s something but um compared to nationwide insurance my fees seem high
Agent: i get that mason nationwide does have you know competitive rates and um it can be challenging to balance everything
Customer: exactly so what’s the next step here
Agent: i’ll apply the credit and um you’ll see it in your next billing cycle want to review the fees together now
Customer: yeah okay but i want to ensure this kind of thing doesn’t happen again right
Agent: understood we’re working on better communication regarding fees uh as feedback like yours is invaluable
Customer: sure but it’s frustrating when i have to call just to get um information can you assure me this will change
Agent: i can assure you we’re taking steps your feedback will help shape our future communications
Customer: alright i'll hold you to that but if this continues i may need to look elsewhere
Agent: i hope it doesn’t come to that mason i value your business and um want to ensure you’re satisfied
Customer: okay just um i’ll review the compensation and fee structure once more
Agent: great please do if you have more questions just reach out we’re you know here to help
Customer: thanks for the clarification liam let’s see how this plays out
Agent: thank you mason have a great um day</t>
  </si>
  <si>
    <t xml:space="preserve">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t>
  </si>
  <si>
    <t>3465</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</si>
  <si>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t>
  </si>
  <si>
    <t>===== CALL 1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 CALL 2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t>
  </si>
  <si>
    <t xml:space="preserve">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</si>
  <si>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civic trust this is benjamin brooks how can i assist you today
Customer: hi uh this is hannah davis i’m calling to check on my um personal loan application uh i i submitted it a few weeks ago
Agent: sure let me pull up your application one moment please
Customer: okay um i really hope it's good news you know
Agent: alright hannah i see your application here unfortunately it looks like it was denied
Customer: oh um denied what what happened
Agent: yes it was due to credit scoring factors you'll receive an adverse action notice shortly
Customer: right but can't you tell me like what specific factors
Agent: of course the notice will outline the reasons usually indicates factors like high credit utilization or um missed payments
Customer: i see but uh is there a way to um improve my chances next time
Agent: yes absolutely i advise focusing on clearing debts and making timely payments to boost your score
Customer: got it um and what about then like uh comparative rates i heard chase bank has better rates
Agent: chase bank tends to have competitive rewards yes but um our rates are tethered to your credit profile
Customer: right yeah but i wanna know like how to magnify my options you know
Agent: understandable look i can help you explore the best plans once your score improves
Customer: that sounds good uh how soon can i reapply
Agent: you can reapply anytime but i recommend allowing at least three to six months for credit recovery
Customer: okay three to six months and uh what about other options in the meantime
Agent: we offer personal finance counseling that could help would you like me to arrange that
Customer: yes please i could really use guidance
Agent: sure thing um i'll get a representative to reach out just just a minute
Customer: alright uh thank you i just want to ensure i’m fully prepared next time actually
Agent: of course preparation is key i’ll also note down your account id for our records
Customer: it’s acct 35879461 correct
Agent: yes that's right now just to confirm you're located in texas correct
Customer: yes texas
Agent: great great so just to repeat application denied due to credit reasons right
Customer: yes that’s what i’m getting it’s frustrating um but i do understand
Agent: frustration is common um and faster acknowledgment like this it really helps reduce escalation
Customer: right it feels a bit smoother actually
Agent: exactly and about upselling varied phrasing hasn’t shown better outcomes historically
Customer: huh interesting so it’s um just a straightforward approach then
Agent: precisely clear communication is always the best route
Customer: makes sense thanks for breaking that down benjamin
Agent: my pleasure hannah you’ll receive that follow up new alright
Customer: thank you i appreciate your help today
===== CALL 2 =====
Agent: thank you for calling skybridge airlines this is noah williams how can i assist you today
Customer: hi noah this is jackson torres i um i need help with a flight delay
Agent: i’m sorry to hear that jackson can you provide me with your booking referens
Customer: sure it’s pnr 384762 i’m uh currently um at lax
Agent: thank you jackson i see your booking here your flight is delayed due to mechanical issues is that correct right
Customer: yes i um i have to board soon so this is um pretty urgent
Agent: understood let me check your options quickly can i just uh confirm your fare class
Customer: it’s uh economy
Agent: thanks jackson i see that your flight is now not uh scheduled to depart for another hour we need to act fast
Customer: i uh can't wait like that long what can we do
Agent: i’ll look into um rebooking you but can you hang on for a moment
Customer: um okay but please hurry
Agent: i’m checking alternatives now uh would you prefer a direct or connecting flight
Customer: a direct flight please i can't keep waiting
Agent: right let me find you a direct flight from lax to ord
Customer: is there um any compensation for the delay
Agent: yes we can offer you a travel credit would that work for you
Customer: that uh sounds good but what if i miss my connection
Agent: i’m working on it okay i found a flight that departs in twenty minutes
Customer: twenty minutes my flight it's i mean i need to get on it now like right now
Agent: yes it's uh boarding soon let me finalize your rebooking
Customer: please do it quickly i i can't afford to miss this flight
Agent: i understand the urgency just a moment while i confirm uh the details
Customer: i hope this works out
Agent: alright you’re booked on the next flight and i’ve added the travel credit to your account</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</si>
  <si>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t>
  </si>
  <si>
    <t>3466</t>
  </si>
  <si>
    <t xml:space="preserve">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t>
  </si>
  <si>
    <t>===== CALL 1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 CALL 2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</si>
  <si>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</si>
  <si>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homemesh this is david martinez um how can i assist you today
Customer: hi david it’s evelyn ramirez i uh wanted to discuss some retention options i’m considering switching to at&amp;t
Agent: i appreciate you um reaching out evelyn just a moment let me look up your account first can you confirm your location
Customer: sure i’m in texas
Agent: thank you and for verification could you please provide uh your account id
Customer: yes it’s acc 3498 558
Agent: great thanks for that so um what specific concerns do you have regarding your service
Customer: well i'm just not satisfied anymore mhm the service has been spotty and i heard you know at&amp;t might have better deals
Agent: i understand your concerns it’s important to have reliable service can you elaborate on um what aspects of your service you'd like to improve
Customer: yeah mostly the speed it seems like um i’m not getting the best out of my plus plan
Agent: you’re currently on a three hundred megabit plan it should typically handle multiple multiple devices are you experiencing slowdowns during uh peak times
Customer: exactly especially during uh the evenings
Agent: i see would you be open to an onsite visit from a technician sometimes in person evaluations can really help to um restore confidence in our service
Customer: i suppose that could work but will that actually um help
Agent: yes it can make a difference they can check the gateway and ensure everything's functioning properly plus i can offer you retention rates at discounted prices for the next six six months
Customer: hmm that does sound appealing but how does that compare to um what at&amp;t offers
Agent: that’s a great point our service reliability especially after technician support um often reduces future issues plus we're committed to keeping you satisfied
Customer: okay what exactly are those retention rates
Agent: i can offer you forty percent off your current rate for the duration of six months would that work for you
Customer: wow that’s a decent offer but i’m still worried about the overall reliability
Agent: i totally understand that however our technical support on site often addresses lingering issues so um let’s set that up
Customer: sure if that’s what it takes when can they come out
Agent: i’ll arrange that for you you should expect a technician within the next few days that should help us address your concerns evelyn
Customer: great i’m relieved to hear that thanks david
Agent: you’re welcome evelyn i look forward to helping you resolve this issue don’t hesitate um to reach out if you have more questions
===== CALL 2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t>
  </si>
  <si>
    <t>3467</t>
  </si>
  <si>
    <t xml:space="preserve">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</si>
  <si>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
</t>
  </si>
  <si>
    <t>===== CALL 1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 CALL 2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t>
  </si>
  <si>
    <t xml:space="preserve">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</si>
  <si>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</si>
  <si>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aetnacare this is michael roberts
Customer: hi um this is victoria baker
Agent: how can i assist you today
Customer: i wanted to uh check on my claim and um the refund eligibility after the review
Agent: sure victoria i can help with that could you please
Customer: um you know i
Agent: provide me with your policy number
Customer: yes it's pol 1234 567
Agent: so um i’m really not sure how the refund process um works after a claim
Customer: i mean like it’s a bit confusing
Agent: i appreciate that so once a claim is reviewed um there are cases where uh
Customer: where
Agent: you might be eligible for a full or partial refund
Customer: right but um what does partial really mean
Agent: like how often does that happen
Customer: so um
Agent: typically partial refunds uh are granted based on um various factors related to the claim
Customer: oh right that's good to know
Agent: so it's like more common than full refunds
Customer: i see so um can you explain more about those factors
Agent: sure the main factors include um the deductible amount and
Customer: wait what
Agent: the coverage limits of your um policy
Customer: okay so mine is um high and i think my deductible is uh medium
Agent: yes exactly with a medium deductible you might be uh
Customer: looking at
Agent: looking at lower refund amounts typically
Customer: uh huh i guess that makes sense
Agent: but um what if my claim gets denied
Customer: if your claim is denied um that can certainly influence your um
Agent: decision
Customer: decision to renew the policy especially if you're unhappy with uh the process
Agent: yeah i mean uh i don’t want to keep paying premiums for um nothing
Customer: understandable it’s important to feel secure with your coverage
Agent: um if i may ask have you uh considered any alternatives
Customer: like switching to another company well i’ve heard um so much about unitedcare
Agent: unitedcare yes but um comparing features could help you decide
Customer: i just hope the claims process is faster
Agent: the last time i waited it was uh frustrating
Customer: i can understand that long explanations during the um
Agent: review
Customer: review do tend to lead to um dissatisfaction
Agent: exactly like i don’t want to wait forever um just to find out i get uh
Customer: nothing
Agent: i totally get it so um typically how often do refunds happen after the claims review
Customer: it's mostly partial
Agent: right okay
Customer: but um how do i know my claim will be reviewed soon
Agent: you should receive updates within um a few weeks usually just note that if your deductible is higher um
Customer: your total might go down
Agent: exactly
Customer: so in a way it punishes people like me who um want more coverage
Agent: it can feel that way um and it's definitely something to consider as you think about renewal in uh forty five days
Customer: ugh i don’t know if i uh can wait that long to hear um back about my claim
Agent: i understand your frustration victoria your sentiment is valid um given how essential quick resolutions are
Customer: yeah i mean if this goes on i’ll seriously think about um changing insurers
Agent: i appreciate your candidness if you have further questions about your um coverage or discounts feel free to reach out
===== CALL 2 =====
Agent: good afternoon thank you for calling civic trust this is michael roberts how can i assist you today
Customer: hi um this is jack kim i wanted to ask about the uh loan application terms
Agent: sure jack are you looking at a personal loan
Customer: yeah exactly i just um i’m kinda confused about how um the loan term affects the uh the payments
Agent: i can help with that so um the loan term can uh directly impact both your monthly payment and the total interest paid
Customer: uh huh so if i choose a longer term i mean my payment’s gonna be lower but um does that mean i pay more interest overall
Agent: yes that’s correct longer terms usually mean smaller payments but um the total interest increases what term uh are you considering
Customer: i was thinking of um maybe thirty years but um i don’t want to uh pay too much interest
Agent: right right thirty years will give you um lower monthly payments but yeah um more interest in the end
Customer: okay okay so um how does this uh compare like to chase's offers i heard they have uh better rates
Agent: well i can give you information on our current promotions like the nofees2023 campaign which can make your choice easier um you won’t have any processing fees like with us
Customer: that might help i mean does it like uh really make a difference though um would the promotion like shift my overall outcome
Agent: it can but um based on other customers it seems that without discounts um sometimes it actually worsens outcomes
Customer: gotcha so if i don’t like uh get a discount um it might not turn out as good huh
Agent: exactly and um if you don’t mind me asking like what’s your uh current financial situation like is this uh for a home or like something else
Customer: just a personal loan for some um home renovations and i’d like to um stay within the uh from fifty thousand to two hundred thousand dollar range
Agent: alright that’s good and um where do you live jack
Customer: i’m in new york
Agent: great so now thinking about the interest rates are you still concerned about uh i mean your tenure options
Customer: yeah the tenure stuff is really what uh confuses me how does that um relate exactly
Agent: totally understandable the tenure can um change your whole payment structure but it’s also important to evaluate like uh what you can afford monthly
Customer: right so um what’s the eta on the application processing after i apply
Agent: typically it takes about uh five to seven business days but i can check the status anytime after you submit it
Customer: is that from the day i submit or um from the time it’s reviewed
Agent: from the day you submit it’s important to know that so uh keep that in mind jack
Customer: okay okay thanks for clarifying so um what do i need to like apply
Agent: you’ll need some documents like um proof of income id and uh any existing debts for our assessment
Customer: alright i think i have most of that um if i do all this then when can i get the money
Agent: once approved um you could receive funds as soon as like one business day
Customer: that sounds good um but what if like i have a really bad credit score does it uh affect that process with civic trust
Agent: it can but we do consider your full financial situation so um sometimes it won’t be a deal breaker
Customer: really that’s um reassuring but still i just uh i guess i worry it’s going to be a hassle
Agent: i understand that and um a lot of customers have expressed confusion during that process like you know about their credit score impacting their terms
Customer: yeah exactly i’d hate to waste time if my score affects um like too much
Agent: totally it’s always best uh to ask should we look into a um pre assessment maybe that could ease your mind
Customer: um would that be a hard like or soft inquiry
Agent: it’s a soft inquiry i assure you it won’t impact your score
Customer: okay that’s good to know so um it’s really up to me then
Agent: yes just remember clarity is key and i can help um walking you through any part of it
Customer: thanks michael i appreciate all the um help you've given me today
Agent: anytime jack just give me a call back if you have more questions
Customer: i will thanks again um have a good day</t>
  </si>
  <si>
    <t>3468</t>
  </si>
  <si>
    <t xml:space="preserve">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t>
  </si>
  <si>
    <t>===== CALL 1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 CALL 2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</si>
  <si>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t>
  </si>
  <si>
    <t xml:space="preserve">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</si>
  <si>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shopsquare this is noah williams how can i assist you today
Customer: hi uh this is gabriel sanders i received um a damaged product from my order
Agent: i’m sorry to hear that gabriel can you uh uh provide me with your order id please
Customer: sure uh it’s ord four five eight two seven nine four
Agent: thank you let me just check that okay i see here that you ordered an electronic um product can you describe um what damage you noticed
Customer: right uh so it arrived broken scratched and the packaging had like signs of um moisture damage
Agent: got it so that’s um moisture damage on the packaging and uh physical um damage to the product itself
Customer: exactly and i’m trying to understand the return process
Agent: sure thing just to confirm is this your first return with us um gabriel
Customer: yes um i’m not really sure how it uh works here
Agent: okay uh typically we need to ask um a few questions can i start with why you’re returning it like was it um not what you expected
Customer: no no it was um damaged when it arrived
Agent: i see so just to be sure more on the damaged side uh correct
Customer: yes damaged for sure
Agent: thank you for uh clarifying that so based on our policy we can offer you a refund or um a replacement
Customer: hmm so what’s the um difference between those options again
Agent: well if we process a refund um it’ll go as a credit to your original payment method a replacement um would be sent but i need to check for available stock
Customer: uh i think i’d prefer a refund actually
Agent: okay i can help with that just to note sometimes customers compare us with um competitors like amazon is there um a reason you didn’t choose amazon for this order
Customer: well uh i had a promo code with you guys holiday fifteen
Agent: that’s good to know so you were aiming for a better deal i see
Customer: right but now i’m just uh concerned about how complicated like return processes can be
Agent: i understand we definitely want to retain our um customers like you gabriel so let’s ensure we get this right
Customer: thanks i just hope it’s not too late to um get my money back
Agent: no worries i’ll start processing that refund now and you should receive um confirmation soon
===== CALL 2 =====
Agent: thank you for calling luxstay hotels this is benjamin brooks how can i assist you today
Customer: hi uh this is sophia howard i'm calling to talk uh about your cancellation fees
Agent: of course sophia i'd be happy to help you with that can you provide me with your uh booking id
Customer: yes it’s bk one two three four five six seven
Agent: thank you for that so you're asking about cancellation policies right
Customer: exactly i’m just wondering um how your fees work for uh last minute versus um advance cancellations
Agent: right well it’s structured so that if you cancel last minute there’s a higher fee compared to cancellations made in advance
Customer: oh i see but uh how much higher are those fees
Agent: uh let’s say that for last minute cancellations it could be up to fifty percent of your booking cost while advance cancellations generally are only charged twenty five percent
Customer: that’s quite a difference and uh that doesn't seem fair you know
Agent: i understand your concern a lot of our customers feel similarly it can indeed be frustrating uh this issue
Customer: well uh now i’m just really concerned because i thought um last minute cancellations would be treated a bit more leniently especially with the pandemic and all
Agent: yeah many customers share that sentiment past feedback showed similar frustration levels regarding um fees regardless of whether it was a last minute or an advance cancellation
Customer: so um it’s pretty much equal frustration that kind of means um it doesn't matter when i cancel
Agent: yes from our findings uh the frustration appears equal last minute fees haven’t been perceived more negatively than advance booking cancellations
Customer: hmm that’s disappointing it makes me think about switching to another uh hotel chain
Agent: i understand and i hear you are you uh considering a brand like marriott
Customer: yeah i’ve given marriott um more thought just more flexible with their policies i guess right
Agent: certainly they do have their policies but uh sophia you mentioned you’re looking for options to minimize those fees right
Customer: yes i want to know um what my options are *sigh* like are there um ways to avoid all these charges
Agent: sure some options would include um booking during our non peak seasons or looking into travel health insurance that covers cancellation fees
Customer: travel insurance i didn’t um think that could cover fees but will it affect my payment if i decide to get you know insurance now
Agent: good question uh if you purchase insurance now it usually won’t cover anything related to your um current booking only future reservations
Customer: mmm that’s a bit confusing so um i have to buy insurance before booking to benefit from it
Agent: essentially yes if you get it after it wouldn't apply so it’s best to um consider it at the time of booking
Customer: uh okay but still feels a bit too much why were fees uh not adjustable like based on when i booked
Agent: i get where you’re coming from the rationale is to maintain fairness across all cancellations but i understand how um it can seem unbalanced
Customer: it just feels um like a profit move to me would think quality service should um stand out more
Agent: i agree that service quality is crucial and we constantly aim to improve our policies based on customer feedback
Customer: service quality huh well um how does that relate to cancellations it seems kinda disconnected like um you know
Agent: well efficient management of cancellations directly impacts customer satisfaction nah which is a core part of our service quality
Customer: that’s somewhat um reassuring but still if i’d known uh the fees were so steep
Agent: yes it’s definitely a learning experience many customers have expressed similar concerns varied phrasing on our end didn’t help clarity which um worsened upsell outcomes too
Customer: varied phrasing are you uh saying it made it worse
Agent: yes confusing language in explanations backfired making upselling much harder on our end due to lack of clarity
Customer: wow that's interesting didn't think that could affect things um so much
Agent: absolutely it plays kind of a big role strong communication definitely um supports better outcomes
Customer: well um i appreciate you explaining everything although i’m still not happy about the fees
Agent: i totally understand and uh it’s our aim to improve if you have future bookings we’ll do our best to minimize any fees possible
Customer: i’d really hope so thanks for like the help today though
Agent: anytime sophia if you have more questions in the future feel free to reach out
Customer: will do thanks again bye
Agent: goodbye have a great day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</si>
  <si>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t>
  </si>
  <si>
    <t>3469</t>
  </si>
  <si>
    <t xml:space="preserve">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t>
  </si>
  <si>
    <t>===== CALL 1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 CALL 2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</si>
  <si>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t>
  </si>
  <si>
    <t xml:space="preserve">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</si>
  <si>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
===== CALL 2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t>
  </si>
  <si>
    <t>3470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</si>
  <si>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t>
  </si>
  <si>
    <t>===== CALL 1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 CALL 2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t>
  </si>
  <si>
    <t xml:space="preserve">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</si>
  <si>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</si>
  <si>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 CALL 2 =====
Agent: thank you for calling healthsecure this is mia hernandez how can i assist you today
Customer: hi mia this is gabriel mitchell i'm calling to clarify some coverage details under my life insurance policy
Agent: absolutely gabriel umm can you please specify what exactly you need clarification on
Customer: yeah i um i've been confused about the deductible values they seem um well i just don't quite understand them
Agent: oh i see uh deductibles can be tricky sometimes can you tell me if you’re looking at the care plus gold plan
Customer: yes yes that’s the one but um i feel like i need more information to really understand
Agent: understood the care plus gold plant has a medium deductible which means uh you'll pay a certain amount before coverage kicks in does that help clear it up
Customer: sort of but um i’m still a bit unclear about how that affects my premiums um
Agent: good question the deductible influences your premiums directly a higher deductible usually lowers your premium while a lower deductible increases it
Customer: ok so uh i get that part but can you reassure me how does that compare to um aetna's plan like i’ve heard they have some good options too
Agent: sure aetna’s plants might offer varied deductibles but our care plus gold plan has quite a few benefits let’s compare those specific features
Customer: um yeah that would be helpful but i still don’t fully um get the coverage limits either
Agent: the coverage gimmicks for the care plus gold plan is high which means your claims can go up to a significant amount after your deductible is met
Customer: so um if i have a high coverage limit does that mean i’ll uh never hit it
Agent: not necessarily hitting that limit depends on your claims but the higher coverage gives you broader protection
Customer: right right but the um deductible just keeps giving me pause like uh will it increase over time
Agent: typically it stays the same unless the policy is renewed gabriel but um i can check specifics for you if you’d like
Customer: yeah please that would be nice i'm just worried cause i don’t want any surprises
Agent: that’s completely understandable so just to reassure you again the features here uh really support you well
Customer: hm i guess that’s good news so what's next after this
Agent: if you’re interested we can uh upgrade you to the care plus gold plan today based on these clarified details
Customer: yeah i think i’d um like that just um i want to make sure it aligns well with what i need
Agent: of course we’ll ensure it fits and really the reassurances i’m giving should ease any negative sentiments
Customer: definitely i mean so uh my mood’s getting better now
Agent: glad to hear that for our conversation today let me complete your upgrade and you’ll be all set with high coverage and a medium deductible
Customer: alright mia let’s do this i appreciate your help
Agent: you’re welcome gabriel i’ll get everything processed now</t>
  </si>
  <si>
    <t>3471</t>
  </si>
  <si>
    <t xml:space="preserve">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</si>
  <si>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t>
  </si>
  <si>
    <t>===== CALL 1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2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t>
  </si>
  <si>
    <t xml:space="preserve">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</si>
  <si>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</si>
  <si>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2 =====
Agent: thank you for calling aetnacare this is olivia parker how can i assist you today
Customer: hi olivia um i'm uh jack clark and i need some help with my life insurance policy i'm a bit confused about um the details
Agent: absolutely jack i’d be glad to help you with that can you tell me um what specific ah aspects you're confused about
Customer: it’s mostly about the coverage limits and uh the premiums are there um any changes like recently
Agent: i see so you're looking for clarity on the coverage limits and premiums um in your policy right
Customer: yes exactly it seems a bit unclear and um i feel like i haven't received enough information recently
Agent: that's definitely concerning let me reassure you that i'll provide all the details you need can i first get your policy number for uh verification
Customer: sure it’s pol 5678 124
Agent: thank you okay i see that you currently have the family advantage plan would you um like me to go over the key features of this plan
Customer: yes please i need all the info i can get like today
Agent: great your family advantage plan has high coverage limits with a medium deductible band this means you ah have broader coverage for life insurance and
Customer: uh huh and what about the premiums are um they going to go up
Agent: i understand your concern about premiums currently your premiums are stable um but i can also uh discuss renewal options with you
Customer: right what’s the renewal uh window again
Agent: it’s a um sixty day renewal window so you have time to reconsider or uh upgrade your policy
Customer: upgrading what options do i have
Agent: you can consider moving to the care plus gold tier which offers even more comprehensive coverage would you like to hear more about that
Customer: i mean maybe i just i'm not sure if aetnacare is the best option anymore i heard metrohealth has um similar plans
Agent: i can definitely understand that metrohealth does offer competitive plans but let me share some benefits of aetnacare that might um help build your trust
Customer: what do you mean by that
Agent: our policyholders often express um high satisfaction rates due to our responsive customer service and robust coverage options right
Customer: uh okay that sounds good but are there any more details ah on customer satisfaction
Agent: yes for example many customers report feeling reassured after they receive customized plan comparisons and all coverage ah details laid out clearly
Customer: that does sound more trustworthy but uh can you send me a breakdown of everything please
Agent: absolutely jack i will send you uh an updated breakdown of coverage and deductible bands tailored to your needs
Customer: thank you and i also want to know how to uh do a switch if i decide to
Agent: if you decide to switch we can walk you through um the entire process but first we should uh ensure you are well informed about what aetnacare offers
Customer: okay sure i appreciate that but i just want to be careful about this um since i'm already frustrated with all the confusion
Agent: understood and i apologize for any earlier confusion building trust is important and i want to make sure you feel um confident in your choice
Customer: that would help thanks again for your patience olivia
Agent: you’re welcome jack i’ll make sure you have all the information you need and um follow up promptly
Customer: looking forward to it talk um soon</t>
  </si>
  <si>
    <t>3472</t>
  </si>
  <si>
    <t xml:space="preserve">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t>
  </si>
  <si>
    <t>===== CALL 1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2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</si>
  <si>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t>
  </si>
  <si>
    <t xml:space="preserve">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</si>
  <si>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2 =====
Agent: thank you for calling fiberone this is um emily carter how may i assist you today
Customer: hi emily this is jane murphy i’ve been having these um recurring connection drops it's really affecting my work from home like
Agent: i'm sorry to hear that jane that sounds uh frustrating can you tell me how often these drops happen
Customer: it’s like um several times a day very annoying especially during video calls
Agent: i understand so um to help resolve this can you please confirm your location
Customer: sure i’m uh in california
Agent: great thank you and what's your account number
Customer: uh it’s ac 2021 987
Agent: thank you jane now let's see um i'm checking your account one moment please
Agent: okay i see you’re on the basic plan and using a fiber connection
Customer: yes that’s correct but it’s still um dropping
Agent: i’ll walk you through some troubleshooting steps first let’s try a dns flush are you familiar with that
Customer: uh not really what do i need to um do
Agent: no problem just um open your command prompt and like type in ipconfig flush dents
Customer: okay hold on um done
Agent: perfect now let's check your connection again how’s it looking
Customer: ah it seems to be stable now but um i don't know if it will last
Agent: we can definitely keep an eye on it by the way have there been similar issues before
Customer: yes i've uh had this problem off and on um for months
Agent: i see to improve reliability you might consider upgrading to our plus plan it generally offers enhanced stability
Customer: i mean it sounds good but is it uh worth it
Agent: yes the plus plan generally provides um a better experience for users especially those uh having connection issues
Customer: okay what’s the speed difference
Agent: the plus plan allows up to three hundreds megabits compared to your current hundred megabits
Customer: uh let's do it i really can’t deal with this anymore now
Agent: excellent choice jane i’ll upgrade your account um now
Agent: all set you should notice an improvement um shortly is there anything else um i can help with
Customer: no that’s it thanks for your help emily i feel better um about this now</t>
  </si>
  <si>
    <t>3473</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</si>
  <si>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t>
  </si>
  <si>
    <t>===== CALL 1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 CALL 2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t>
  </si>
  <si>
    <t xml:space="preserve">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</si>
  <si>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shopsquad this is olivia parker how can i assist you today
Customer: hi uh it's john parker i'm calling about a refund for um a product i purchased
Agent: okay john could you provide me with the order id for that purchase
Customer: sure it's ord 7832 194
Agent: thank you so um just to clarify uh you’re looking for options regarding the refund
Customer: yes exactly what are my options
Agent: well under shopsquare's policy refunds are typically returned to the original payment methods
Customer: right so can you tell me like how long that usually takes
Agent: um it varies but uh generally it depends on your card issuer it could take a few days to reflect
Customer: i see so it’s the original payment method that you use
Agent: yes that's correct the most used method is definitely the original payment
Customer: okay um and if i'm not satisfied with that do i have other like choices
Agent: unfortunately other choices are limited but we can discuss further if necessary
Customer: hm that doesn’t sound great i was hoping for more options honestly
Agent: i understand john um would you like me to explain the process a bit more
Customer: yes please i mean i really don’t want to wait too long
Agent: sure once the refund is processed you'll get a notification and uh the timing depends on your bank
Customer: so it could vary like from bank to bank
Agent: exactly yes some banks might process it faster while others might take longer
Customer: okay um that’s kind of frustrating what if i like uh don’t see it in a week
Agent: if you don’t see it just give us a call back and we can check again
Customer: alright and just to make sure you're saying it's always to the original method
Agent: yes that's correct the refund always goes back to the original payment source unless discussed otherwise
Customer: got it uh thanks for explaining it’s just you know i’d hoped for um better
Agent: i completely understand john thank you for your patience and we appreciate your call to shopsquare
===== CALL 2 =====
Agent: thank you for calling streamwave this is david martinez how can i assist you today
Customer: hi david this is lily foster i'm looking to discuss options for upgrading my current plan
Agent: sure lily i see you’re currently on the plus plan what upgrades do you have in mind
Customer: well i’ve been considering the premium plan because uh i've heard it has better speeds
Agent: like that’s definitely an option the premium plan offers about three hundred megabits per second are you experiencing any issues with your current plan
Customer: not really it just seems slower during peak hours
Agent: i understand this is a common experience with the plus plan upgrading might really enhance your service
Customer: yeah but i noticed the monthly fee for the premium plan is quite a bit higher than what i'm paying now
Agent: it’s true the premium plan is about twenty dollars more per month what concerns you most about that increase
Customer: um i mean i want good speeds but i'm honestly just not sure i can justify the extra cost
Agent: that’s totally understandable many customers weigh the value of the upgrade against the price
Customer: exactly is the additional speed really worth the extra money
Agent: from our feedback most customers report a noticeable improvement especially with multiple devices connected
Customer: hm i’m not so sure i’ve been looking at comcast’s pricing and they seem to offer better deals
Agent: i see comcast may have competitive pricing but our premium plan has added benefits like faster speeds and more reliable performance
Customer: but can you explain why it’s priced higher like what's the value
Agent: certainly the premium plan’s higher cost reflects enhanced network infrastructure and dedicated customer support
Customer: right right i guess that makes some sense
Agent: plus with the premium plan you’ll have better performance for streaming and gaming
Customer: yeah but if my budget is tight uh that extra twenty dollars really does add up
Agent: i hear you and it’s important to stick to a budget how about i noted your hesitations and we can explore other options
Customer: that would be great i just need some time to think things over before making a decision
Agent: of course you can always contact us back if you decide to explore the premium plan again
Customer: okay i appreciate the help david
Agent: you’re welcome just to confirm you’re in california right
Customer: yes that’s correct
Agent: thanks lily feel free to reach out if you have more questions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</si>
  <si>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t>
  </si>
  <si>
    <t>3474</t>
  </si>
  <si>
    <t xml:space="preserve">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t>
  </si>
  <si>
    <t>===== CALL 1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 CALL 2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</si>
  <si>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</si>
  <si>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homehaven this is sophia patel how can i assist you today
Customer: hi uh sophia this is amelia howard i'm calling because my order um it seems to be delayed and
Agent: sorry to hear that amelia can you please provide me with your order id for um verification
Customer: sure it’s ord nine eight seven six three two one
Agent: thank you amelia let’s take a look um okay i see your order is actually shipped via uh fedex
Customer: yes but it's really late and uh the tracking just says in transit what's what's going on
Agent: i understand your frustration let me check the tracking details for you one moment please
Customer: sure uh thanks
Agent: alright i see it’s currently moving between distribution hubs this can you know cause some delivery delays
Customer: i’ve had faster deliveries from amazon you know before they um resolve issues so much quicker
Agent: i completely understand that amelia i apologize for the inconvenience
Customer: and what’s the status i mean when can i expect it
Agent: the current status is in transit and oh fedex typically updates um the tracking as it moves
Customer: um okay but i've heard they can uh be delayed even more
Agent: yes delays occasionally happen especially during peak seasons you know
Customer: that's frustrating is there anything you can do uh for me
Agent: i can definitely offer you a promo code shipnow for future purchases to like say thank you for your patience
Customer: oh that’s nice does that expire or can i use it any time
Agent: it’s valid for the next three months uh providing some flexibility there
Customer: great that um helps and uh what else can i expect some benefits of homehaven's loyalty program
Agent: with your platinum loyalty tier you get exclusive benefits like flexible returns and um special offers
Customer: neat um do more deals really improve upsell chances
Agent: generally yes customers usually react positively to varied phrasing in um offers so it improves our upsell outcomes
Customer: interesting i might consider uh another appliance
Agent: that’s awesome amelia let me know if you need any um specific recommendations
Customer: sure and um about my current order will i get updates uh via email
Agent: yes absolutely you’ll get delivery status updates sent right um to your email
Customer: thank you so much sophia you’ve been really helpful
===== CALL 2 =====
Agent: thank you for calling cozyinn um this is lisa chen how can i assist you today
Customer: hi lisa um this is harper ward i have a double booking issue at the cozyinn in chicago
Agent: oh i’m sorry to hear that harper uh let me pull up your booking details could you um please provide me with your booking id
Customer: sure it's bk four five six seven one two three
Agent: thank you um let me check that for you um just a second ok i see the booking ah it looks like there’s a um duplicate reservation here
Customer: yeah i thought that was strange i only made one um one reservation
Agent: i understand harper can you uh confirm the original date for me
Customer: it’s for june fifteenth and um sixteenth
Agent: right got it uh give me just a second so um the duplicate was booked for uh the same nights
Customer: yes that’s exactly yep it’s exactly it
Agent: i’m going to uh resolve that for you by um by removing the duplicate without altering the original booking hang tight
Customer: all right thanks
Agent: ok done i've corrected it your original booking is intact for the uh fifteenth and sixteenth of june
Customer: perfect so no changes to the reservation itself right
Agent: exactly just the duplicate has been removed
Customer: that’s a um relief
Agent: i’m glad to hear that uh is there anything else i can help you with
Customer: um are there is there any promotions going on right now
Agent: yes we currently have a promotion summer twenty four which um gives you a discount on uh stays booked this month
Customer: wow i didn't know that uh does that apply to my booking
Agent: unfortunately not for a um booking already made this promo uh applies to new reservations
Customer: so i can't um apply it retroactively
Agent: correct the promotion is meant to encourage um new bookings
Customer: uh huh that that makes sense
Agent: just to confirm your loyalty tier is gold which is great for um for upgrades on future stays
Customer: oh i wasn’t aware of that
Agent: yes gold members get priority for um room upgrades as well as uh as well as other benefits
Customer: that sounds nice but um why doesn't that apply right now
Agent: the current booking doesn’t um change but you can take advantage of upgrades on future stays
Customer: got it i’ll try not to forget uh about that
Agent: great is there anything else you need help with today
Customer: no i think i'm all set now thanks so much lisa
Agent: you’re welcome harper i’m glad i could assist you enjoy your stay at cozyinn in chicago
Customer: i will have a great day</t>
  </si>
  <si>
    <t xml:space="preserve">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t>
  </si>
  <si>
    <t>3475</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</si>
  <si>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t>
  </si>
  <si>
    <t>===== CALL 1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 CALL 2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t>
  </si>
  <si>
    <t xml:space="preserve">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</si>
  <si>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</si>
  <si>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
===== CALL 2 =====
Agent: hello uh thank you for calling healthsecure this is priya nair how can i assist you today
Customer: hi uh my name is elijah michell i'm exploring some um insurance plans
Agent: great to hear elijah uh what are you looking for specifically in a plan
Customer: well i’m trying to find like something with better coverage but i’m kind of concerned about the pricing you know
Agent: absolutely i understand that um pricing is a key factor are you currently with any uh provider or like just looking to compare options
Customer: i’m comparing to blue shield they have some quotes but i want uh to see what healthsecure offers
Agent: that makes sense at healthsecure we offer a variety of plans like would you like to hear about our um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i can see how that could be um a concern however the coverage limits with our care plus silver are uh quite high offering better um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of course affordability is key we can always adjust coverage limits or um deductible choices to fit within your budget better
Customer: i guess that makes sense but i would really need to see the um numbers in detail
Agent: absolutely a comparison of the um features will definitely help let’s dive deeper into those um coverage limits and claims processes
Customer: okay sounds good i just want to make sure i’m not missing out on better options you know
Agent: right i encourage that you'll want a uh policy that aligns well with your needs what features are like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that’s understandable many customers feel the same way when starting um with us the silver tier offers a great mix while remaining budget uh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our support uh at healthsecure is always here you know with timely response so you won’t feel lost if you have to um make a claim or need guidance
Customer: that reassurance is great still i uh would need to see the policy documents before making a final decision
Agent: absolutely i can arrange for those documents to be sent over to you let me um confirm your email address for you
Customer: sure it’s elijah dot mitchell at gmail dot com
Agent: i’ve got that elijah i’ll send over the policy documents and additional comparisons shortly uh
Customer: thanks i want to review everything carefully um before deciding
Agent: that’s a wise approach i’m here to help you with any further um questions once you’ve had a look
Customer: alright i appreciate your help today priya</t>
  </si>
  <si>
    <t xml:space="preserve">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t>
  </si>
  <si>
    <t>3476</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</si>
  <si>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t>
  </si>
  <si>
    <t xml:space="preserve">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</si>
  <si>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
</t>
  </si>
  <si>
    <t>===== CALL 1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 CALL 2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3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 CALL 4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t>
  </si>
  <si>
    <t xml:space="preserve">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</si>
  <si>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t>
  </si>
  <si>
    <t xml:space="preserve">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</si>
  <si>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styleloop this is priya nair how can i assist you today
Customer: hi priya this is ella foster i'm calling about a shipment that's um delayed
Agent: i can help with that can i have your order id please to pull up your details
Customer: sure it's ord four seven six five eight three nine
Agent: thank you ella let me check that for you ah yes i see here your shipment has been delayed due to uh weather conditions affecting fedex
Customer: right i heard about that i’m in new york so that makes sense but it’s been quite a wait
Agent: we sincerely apologize for the inconvenience it was expected to arrive by the end of the week but it seems it um might take a little longer
Customer: okay i just don’t get why it takes so long you know like i could order something from amazon and it’d be here in a day or two
Agent: amazon does offer faster delivery but we don’t have control over fedex timelines, and there isn’t much more I can do beyond sharing what the tracking shows
Customer: yeah totally i appreciate the update it's just annoying because i really wanted my new apparel for an event
Agent: if i may ask are you considering uh getting something else while you wait
Customer: well i um could but um i don’t want to deal with more delays
Agent: totally get that perhaps i could offer you a discount to ease the frustration a loyal20 promo code could really help
Customer: oh that sounds nice but do varied phrasings really help with these kinds of outcomes
Agent: great question varied phrasing in past cases hasn’t really uh really improved upsell outcomes much it sometimes can backfire on communication
Customer: hmm that’s interesting so keeping it straightforward is better
Agent: exactly and uh i have noticed that customers respond positively when we use more diverse language
Customer: i can see how that might work so it’s more about connecting rather um than confusing with too many choices
Agent: yes also ella can i just say that your understanding of the delaay is appreciated accepting it really aids in resolving issues quickly
Customer: sure i get it i just wish it wouldn't be so complicated
Agent: however as a gold loyalty tier member you have some perks that can assist
Customer: like what
Agent: well besides the discount i mentioned you’ll also receive store credit for the inconvenience caused by the delay
Customer: honestly that doesn’t really help—this has been a waste of time and I still don’t have a real solution
Agent: absolutely ella i’ll apply the loyal20 code now so um see see a discount on your next purchase
Customer: thanks, but I’m not happy with how this was handled
Agent: thank you for saying that it means a lot to know our customers feel valued especially in these uh hiccups
Customer: okay, I guess that’s it then. I’m pretty disappointed, bye
===== CALL 2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3 =====
Agent: thank you for calling shopsquare uh this is emily carter how can i assist you today
Customer: hi emily this is david i wanted to like ask about my order
Agent: sure can you please um provide me with your order id
Customer: yes it’s uh ord one nine four five seven two three
Agent: thank you let me pull up your order okay uh i see that there’s a um missed delivery delayed due to uh whether conditions—so what else do you need today
Customer: right but um i’m also like curious if my loyalty tier uh has any impact on how quickly this gets resolved
Agent: so um you mentioned your loyalty uh tier can you share what tier it is
Customer: i’m a gold tier member does that uh help speed things up
Agent: actually david um there’s no difference in how we handle resolutions based on loyalty tier um you know
Customer: so uh even as a gold member um it doesn't make a difference fair
Agent: no it doesn’t the process remains the same for all members and uh non members just so you know
Customer: hmm that’s a bit disappointing i thought being a gold member uh would be you know beneficial in situations like this
Agent: that’s just how it works—our policies provide equal service across tiers
Customer: okay fair enough it’s just so frustrating because i’ve had issues before um like wow
Agent: okay.
Customer: yeah i mean what exactly does the gold tier um give me then
Agent: the gold tier offers perks like exclusive discounts and early access to promotions um like the loyalty ten we have right now
Customer: but not faster resolutions right
Agent: correct uh no faster resolutions our resolution process aims to be you know efficient for all
Customer: alright well how often are your responses um actually aligned with policies
Agent: i uh share what i have here and that’s what we go by—what’s your next question
Customer: good to hear that so um what behaviors actually correlate with getting a positive uh resolution
Agent: honestly i can’t pinpoint any specific um behaviors that lead to positive outcomes since every resolution varies
Customer: hmm interesting i suppose it’s just based on the situation uh then
Agent: exactly it depends on the specifics like of each case
Customer: i see so you mentioned you’re noting my concerns what happens next with my order
Agent: we’ll monitor the delivery status and if there’s an update we’ll notify you.
Customer: and the refund would be through um store credit right
Agent: that's right any resolution regarding the missed delivery will involve store credit uh refunds
Customer: okay uh that makes sense for sure
Agent: anything else you’d like to know
Customer: no i think that covers it for now
Agent: great thank you for your patience regarding this matter david
Customer: honestly emily this wasn’t helpful at all and i’m still pretty upset about this
Agent: you’re welcome have a great day maybe like david
Customer: no—this has been a really frustrating call. bye
Agent: goodbye
Agent: end of call
Agent: note follow up on the delivery and customer satisfaction survey
Agent: end notes to team regarding tier impact feedback
===== CALL 4 =====
Agent: thank you for calling metro capital this is ethan clark how can i assist you today
Customer: hi ethan this is jackson kelly i’d like to request an increase in my lima limit
Agent: sure—can i have your account number please
Customer: yes it’s acct 45871962
Agent: thanks just to verify you’re calling from florida right
Customer: that’s correct i’m in florida mhm
Agent: great let me check your account details one moment please um okay i see your current limit here
Customer: yeah i’d really like to uh get it increased i’m planning on uh making some larger purchases soon
Agent: what’s your current credit score
Customer: i believe it’s around um seven hundred twenty i’ve been working on it
Agent: perfect that's good to know ah let me mention that increases typically follow some um credit score guidelines
Customer: right i’ve heard about that i just uh want to stay ahead of it you know
Agent: okay and just out of curiosity um have you checked out any offers with chase bank recently
Customer: yeah i compared them chase does have better rewards but i like sticking with metro capital—though honestly this process has been kind of frustrating so far
Agent: okay. based on your current score i can proceed with your request
Customer: okay that's great so what's the um next step ah never mind silly question
Agent: we’ll refer to your credit score. it’s the main driver for the decision
Customer: i get that so what is the usual range for increases
Agent: typically if your score meets the criteria requests in the four thousand to ten thousand range are possible
Customer: wow yeah that would really help
Agent: uh just to make sure would you be able to uh improve any of your credit factors to help with future requests
Customer: definitely i mean i’m already on it trying to keep everything below thirty percent utilization right
Agent: do you have any other questions
Customer: not at the moment just really uh eager to to see what happens with this request
Agent: i’ll keep that in mind for your review also to loop back um does that increase align with your purchasing plans
Customer: yeah it does but i’d still want to ensure it’s reasonable okay
Agent: absolutely being realistic is key your score is certainly relevant to our policies
Customer: yeah it feels good to be informed about how it works here
Agent: totally agree and um jackson we want you to be satisfied with your credit journey here at metro capital
Customer: i appreciate that ethan i really do
Agent: once we finalize my recommendations you will receive an update via email
Customer: wait—that’s it? i called to request an increase and i’m leaving without any clear timeline or confirmation. that’s really disappointing
Agent: just to recap we’re focused on your credit score being the main driver for the decision right
Customer: yes exactly i’ve got it down
Agent: alright jackson just remember that your loyalty to metro capital plays a big part too right
Customer: for sure i’m glad to hear that as well
Agent: great thank you for your call and have a wonderful day jackson</t>
  </si>
  <si>
    <t>3477</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</si>
  <si>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t>
  </si>
  <si>
    <t xml:space="preserve">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t>
  </si>
  <si>
    <t>===== CALL 1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 CALL 2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 CALL 3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 CALL 4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</si>
  <si>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t>
  </si>
  <si>
    <t xml:space="preserve">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</si>
  <si>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blue shield this is lisa chen may i have your name please
Customer: hi this is luke davis i'm calling from florida
Agent: great thank you luke just to verify can i confirm that you have a life insurance policy with us
Customer: yes um that's correct i have some concerns regarding the i mean the trustworthiness of my coverage
Agent: can you tell me a bit more about that
Customer: well i just feel like um can i really rely on the policy it’s uh really confusing
Agent: let me explain some key aspects of your um family advantage plan
Customer: right okay
Agent: the family advantage plan provides robust benefits and responds well to um common claims
Customer: okay but how do i know i won’t hit any uh issues when i need to claim
Agent: i can assure you with this policy we uh prioritize clarity and support
Customer: yeah i just hope everything will be you know straightforward
Agent: absolutely and i want to clarify actually the coverage limit is um so high so your claims will be well supported
Customer: that's good but um how about the premiums i’m worried they’ll go up
Agent: the premiums for the gold tier are uh competitive and we’re always here
Customer: hmm competitive with what though i mean i was looking at aetna too
Agent: i see many clients compare and i can provide you some insights on the differences by um highlighting our policy benefits versus what aetna offers
Customer: right yeah sounds fair enough
Agent: one important aspect is our low deductible compared to aetna's which can lead um to better financial outcomes for you
Customer: uh interesting can you remind me of my current deductible
Agent: your current deductible is um affordable balancing affordability with coverage
Customer: okay and um what about the renewal window again i want to be prepared
Agent: your renewal window is sixty days which gives you ample time to review your options and adjust if needed
Customer: i see do you think i should consider any like other plans
Agent: if you're looking for more robust coverage options we also have the premier platinum would you like uh more details on that
Customer: maybe but i’m just um worried about making the wrong choice with my plan
Agent: we can um assess your needs together and clarify any uncertainties
Customer: okay i mean i hear you lisa but honestly your explanations are still not really answering what i’m asking, and i’m feeling even more unsure about this
Agent: i understand luke and i’m sorry it still feels unclear — i’ll note your concerns and you can also review the plan documents for the full details, is there anything else i can help with today
===== CALL 2 =====
Agent: thank you for calling coastal wings this is jackson rivera how can i assist you today
Customer: hi um this is abigail mitchell i wanted to ask about a refund for a canceled flight
Agent: can you tell me the route for your canceled flight
Customer: yes it was from sea to atl
Agent: what fare class were you booked in
Customer: i was in economy i’ve heard uh that your refund process is like easier than delta's or something
Agent: okay let me explain our standard procedure
Customer: right um and if i wanted to uh compare that with delta how does it really work
Agent: well with coastal wings once you request a refund it’s processed quickly like typically within a few days compared to delta's longer timelines
Customer: wow that's a really big difference so what do i need to do um to start my refund process
Agent: i’ll need your booking reference provide me with that
Customer: sure it’s pnr one a two b three c
Agent: thanks let me check that for you okay i see your booking now you are eligible for a full refund
Customer: oh that’s great to hear what about um any compensation for the inconvenience like a travel credit
Agent: you’ll receive a travel credit as part of your compensation
Customer: that sounds really good um and how does the travel credit work again
Agent: the travel credit can be used for future bookings with coastal wings it’s valid for twelve months
Customer: okay so uh that’s pretty flexible what if i wanted to compare that with like delta’s policies
Agent: delta typically offers fewer options for compensation their travel credits can be more restrictive
Customer: that strikes me as um not very customer friendly so do you like track how customers feel about the refund process
Agent: we do take feedback and aim for positive interactions
Customer: right because um last time i called a different airline i felt really frustrated and just held on for too long
Agent: we aim to minimize long holds
Customer: yes please it can be so irritating if you’re kept on hold for ages you know
Agent: sure i’ll make your call swift
Customer: thanks jackson, but honestly this still feels unclear and kind of frustrating
Agent: is there anything else
Customer: no that covers everything so just to confirm i'm getting a travel credit too right
Agent: you’ll receive the travel credit along with your full refund
Customer: okay… I’m not satisfied with how this was explained, but I guess that’s all for now
Agent: you’re welcome abigail have a great day and safe travels with coastal wings
===== CALL 3 =====
Agent: thank you for calling firststone bank this is benjamin brooks how can i assist you today
Customer: uh hi benjamin this is um gabriel i’m calling to uh discuss the credit card rewards
Agent: sure gabriel just to verify can i um confirm your a count number ending in four seven five
Customer: yes that’s correct i wanted to compare um firststone's rewards with uh what chase offers
Agent: okay.
Customer: well i’ve been um thinking maybe if matching chase’s rewards could you know help me stick with firststone
Agent: matching rewards can be enticing but it may not really address core issues.
Customer: uh what do you mean by that isn’t that what i need to keep me from leaving
Agent: matching on rewards alone doesn't tackle usability issues with our app or service levels.
Customer: right but um i really like the idea of being rewarded more you know
Agent: sure.
Customer: yes the app it’s been like kinda unusable lately and um i’m not really seeing benefits from the gold loyalty tier
Agent: our gold tier offers some perks, but if the app isn’t meeting your needs it’s hard to justify.
Customer: exactly and um with my loyalty i feel i mean is matching rewards really gonna stop me from thinking about switching banks
Agent: unfortunately uh matching rewards doesn’t solve the underlying issues.
Customer: so um what’s the point then if chase has better rewards
Agent: well um chase does offer better rewards but consider how that’s affecting your overall experience with firststone.
Customer: yeah there’s more like the customer service that uh should improve
Agent: improving your experience might be more impactful than just matching rewards.
Customer: so are you saying that um focusing just on rewards won’t keep customers like me
Agent: i hear you, but generally yes—focusing only on rewards usually won’t fix the bigger issues you’re describing.
Customer: ugh this is frustrating i just want the rewards to um keep me loyal
Agent: it’s understandable to want better rewards.
Customer: but still i feel like i need to think about this what’s gonna make me um stay
Agent: so just to recap: matching rewards might not address your concerns, and i don’t have a way to change the rewards on this call.
Customer: yeah it’s a tough position i don’t want to escalate this but
Agent: we could take this feedback and connect you with someone who can help further. how does that sound
Customer: uh okay… honestly this hasn’t been helpful. i’m still frustrated and i feel like i’m just being talked out of it.
Agent: i understand—i’ll connect you with the right team and note your feedback. thank you for calling.
===== CALL 4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t>
  </si>
  <si>
    <t>3478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</si>
  <si>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
</t>
  </si>
  <si>
    <t xml:space="preserve">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t>
  </si>
  <si>
    <t>===== CALL 1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 CALL 2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3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</si>
  <si>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t>
  </si>
  <si>
    <t xml:space="preserve">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</si>
  <si>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</si>
  <si>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 CALL 2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3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t>
  </si>
  <si>
    <t xml:space="preserve">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t>
  </si>
  <si>
    <t>3479</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</si>
  <si>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
</t>
  </si>
  <si>
    <t>===== CALL 1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 CALL 2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3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t>
  </si>
  <si>
    <t xml:space="preserve">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</si>
  <si>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t>
  </si>
  <si>
    <t xml:space="preserve">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</si>
  <si>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 CALL 2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3 =====
Agent: thank you for calling cozyinn this is jackson rivera how can i assist you today
Customer: hi jackson this is carter cook i'm calling to report a noise disturbance during my stay here in las vegas
Agent: okay. can you tell me more about what happened
Customer: yeah um i stayed in room five oh two and there were constant loud noises from the hallway um like late at night
Agent: alright. i’ll look into this
Customer: thank you i mean it's just been really uh disappointing i was um thinking about switching to hilton after this
Agent: sure. let me assure you that we are committed to resolving this
Customer: i hope so because um it’s not the first time something like this happened you know at cozyinn
Agent: okay, i’ll escalate this issue
Customer: okay thanks what can you do to make this right
Agent: how about i offer you a discounted future stay plus you could like enjoy a free upgrade to a deluxe room on your next visit
Customer: that sounds better but uh will it really fix the problem
Agent: i can assure you sir that we’re taking serious steps to enhance our guest experience i hope this helps reassure you um
Customer: yeah okay i’d like to think that this has um been a bit of a hassle
Agent: okay. quick resolution is our goal
Customer: well it’s nice to hear you say that um but can you guarantee it won’t happen again
Agent: i can't promise um one hundred percent but i’ll do everything i can to ensure your next stay is um much better
Customer: good i just don’t want to deal with that noise uh again it’s really frustrating
Agent: alright. management will address it
Customer: will that like apply to all rooms or just mine
Agent: it’ll be applied across the board
Customer: okay that’s reassuring so um just to confirm i’ll get that discounted stay and the upgrade
Agent: yes. i’ll put that in for your next booking
Customer: great um so when should i expect to hear back about that
Agent: within twenty four to forty eight hours regarding your reservation details
Customer: alright i hear you but honestly i’m still pretty frustrated, and i don’t really feel like this is being handled well—i’m probably going to switch to hilton after this
Agent: thank you for calling carter we value your business and hope to see you back at cozyinn soon</t>
  </si>
  <si>
    <t>3480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</si>
  <si>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
</t>
  </si>
  <si>
    <t>===== CALL 1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 CALL 2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t>
  </si>
  <si>
    <t xml:space="preserve">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</si>
  <si>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</si>
  <si>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hello thank you for calling skybridge airlines um this is olivia parker how may i assist you today
Customer: um hi this is jackson wood i uh i just found out about a delay on my flight from lax to ord
Agent: can i have your booking reference please—what seems to be the issue exactly
Customer: sure it’s pnr 123x45
Agent: thank you just a moment while i pull up your reservation um alright it looks like your flight has been delayed due to mechanical issues
Customer: ugh what mechanical issues that’s uh really frustrating
Agent: would you like to discuss um rebooking options or are you calling about something else
Customer: yes i need to know what my options are i um i can’t just wait around like
Agent: let me check the next available flights—usually it’s next day rebooking, so that’s probably what we’ll do
Customer: next day seriously that’s um not ideal what if i miss my meetings
Agent: yes the next available option is for tomorrow
Customer: so i’m just waiting another day ugh can’t you do uh anything faster
Agent: i wish i could jackson but often with these delays next day like rebooking is the only option we have um would you like a hotel stay for the night
Customer: a hotel i suppose that’s something but uh it shouldn’t have come to this really
Agent: you will receive a hotel stay as compensation for the delay actually
Customer: fine but i really hope this uh doesn’t happen again i fly often and
Agent: of course jackson we value your loyalty i see you are currently silver tier which also helps uh for quicker solutions in the future
Customer: yeah that silver tier isn’t like really helpful right now huh i mean i’m like what's the point
Agent: okay so do you want to proceed with rebooking to tomorrow and the hotel stay
Customer: yes just get it done please um
Agent: sure thing let me uh finalize that for you just a moment
Customer: this is just ridiculous really
Agent: one moment please while i take care of the details
Customer: i hope this doesn’t show up as a cancellation
Agent: no it won’t it will be marked as a delay i’ve rebooked your flight to tomorrow and the hotel stay is confirmed
Customer: okay so um will i get any confirmation for the hotel
Agent: yes you’ll receive an email confirmation for both your new flight and hotel stay
Customer: alright and um you said my flight is at the same time tomorrow
Agent: uh slightly later around one pm well due to the delay that’s typical like
Customer: great just um wish this all didn’t happen you know
Agent: is there anything else i can assist you with today
Customer: no, that’s enough—honestly this has been pretty unhelpful.
Agent: okay um just to summarize you have a new booking for tomorrow at one pm and i’ve emailed you all the details
Customer: yeah, i got it, but this whole process was frustrating and i’m not happy with how this was handled.
Agent: absolutely i’ll be sure to relay your feedback jackson we appreciate you calling in
Customer: sure. i’m not satisfied, but whatever.
Agent: thank you for your understanding have a safe trip and take care
===== CALL 2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t>
  </si>
  <si>
    <t>3481</t>
  </si>
  <si>
    <t xml:space="preserve">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t>
  </si>
  <si>
    <t>===== CALL 1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 CALL 2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</si>
  <si>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t>
  </si>
  <si>
    <t xml:space="preserve">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</si>
  <si>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premier resorts this is olivia parker how can i assist you today
Customer: hi olivia this is lily foster i'm calling about my reservation in miami beach
Agent: sure lily can you um provide me with your booking id
Customer: yes it's bk 1234 567
Agent: thank you i see your reservation here what would you like uh to discuss about it
Customer: i'm looking to cancel it actually i need to know about the cancellation policies
Agent: okay. just a moment while i pull up those details for you
Agent: so with premier resorts cancellations can be tricky there’re fees involved and it depends on how close to your stay you’re canceling
Customer: right i've heard uh about fees what can you tell me about those
Agent: sure if you cancel within um seventy two hours of check in there's a fee of fifty percent of your total booking otherwise it's a flat fee of twenty five dollars
Customer: okay that sounds that’s a bit steep honestly is there um any way around those fees
Agent: well we do offer alternatives you could uh reschedule your stay or apply um the payment towards a future booking
Customer: oh um rescheduling could work how does that work exactly
Agent: if you’d like to reschedule we might uh waive the fees for you you’d just need to book for a later date within the next year
Customer: that’s a lot better i could i think do that are there any activation codes or code or anything
Agent: yes if you use the promo code loyalty10 you can get a discount on your new booking
Customer: i see and i’m a gold member so that’s nice
Agent: perfect
Customer: alright so if i reschedule i won’t have to pay anything else
Agent: it should be correct in most cases, but i can’t guarantee there won’t be additional charges until the change processes and the property confirms it
Customer: great let’s go ahead and um do that then
Agent: wonderful choice lily when would you uh like to reschedule for
Customer: how about next month is that um possible
Agent: yes next month should work—i’ll submit the reschedule request now, but it may take up to 24 hours to confirm and fees could still apply depending on availability and the resort’s decision
Customer: honestly that’s not what you told me earlier—this is really frustrating. i don’t feel helped at all, just cancel it and i’ll deal with it later
===== CALL 2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</si>
  <si>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3482</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</si>
  <si>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t>
  </si>
  <si>
    <t>===== CALL 1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 CALL 2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t>
  </si>
  <si>
    <t xml:space="preserve">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</si>
  <si>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civic trust this is lisa chen how can i assist you today
Customer: hi this is grace richardson i want to ask about your rewards program
Agent: sure grace what um specifically would you like to know about our rewards program
Customer: well i saw that chase bank has better rewards and i’m trying to uh compare them
Agent: okay. our rewards program is pretty straightforward; i can go over it for you
Customer: right i mean i’m not like sure if your rewards actually meet my needs anymore
Agent: alright. what are you looking for in a rewards program
Customer: i’m looking for something more um substantial like if i spend a lot i need better returns right
Agent: okay. let me explain our visa rewards card—we offer points that can accumulate towards various benefits
Customer: but if you match rewards does it actually stop people from leaving
Agent: matching rewards can help, but it doesn’t always resolve underlying issues
Customer: what do you mean by that
Agent: i mean even with matched rewards some customers still feel unsatisfied so uh it doesn't guarantee retention
Customer: so like you’re saying matching isn’t enough
Agent: exactly it can help but not all customers are kept happy just by that alone
Customer: i see but you know i'm really frustrated with the current structure and how it compares to uh chase
Agent: sure. our rewards are competitive; i can go over the details
Customer: yeah i want to know um if there’s a significant difference
Agent: our rewards program does offer unique benefits but chase may have higher percentage returns
Customer: so if i switch to chase would um i get more for my money
Agent: based on current offers yes their rewards might seem um more attractive
Customer: hmm i just feel like i'm not getting enough for my loyalty
Agent: okay. have you reviewed our latest rewards updates
Customer: i’ve looked but uh i'm still not convinced it's better than what chase is offering
Agent: if i may suggest, i can email you detailed comparisons
Customer: that might help but my main issue is still the um lack of rewards motivation—i don’t feel valued
Agent: okay, i can send the comparison and you can take a look
Customer: exactly if i don't feel that i'm seriously considering other options
Agent: alright, we’ll send that over—anything else i can clarify for you right now
Customer: honestly no, this hasn’t really helped and i’m still frustrated—i’ll check the email but i’m leaning toward switching because i don’t feel valued
===== CALL 2 =====
Agent: thank you for calling healthsecure this is alexander wright how can i assist you today
Customer: hi uh this is logan foster i'm calling about renewing um my home insurance policy
Agent: can i have your policy number to pull up your information
Customer: sure it’s pol dashed one two three four dashed seven eight nine
Agent: thanks one moment while i look that up mhm alright i see your family advantage policy here
Customer: yes that's the one i wanted to discuss um the renewal options like um mainly the coverage and
Agent: mhm
Customer: and um the premiums
Agent: your renewal window is forty five days so we have some time we can look into changes
Customer: right but i've been a bit concerned about the premium increase it's uh what a bit high
Agent: premiums can fluctuate just to recap your current premium is set at a medium deductible and a high coverage limit
Customer: yeah i just i want to know if there are um better options
Agent: we can explore the gold plan tier or stick with the family advantage
Customer: the gold plan sounds nice but will it really help with the premium
Agent: well the gold plan does offer more extensive coverage which can mean uh higher premiums yes but it may also lower claim costs in the long run
Customer: hmm so would i be eligible for any discounts like you know for staying with you guys
Agent: yes if you renew now you can utilize the save fifteen promotion which gives you a discount on your premium
Customer: oh okay… i actually didn’t know that, but this is still pretty confusing and it’s not really easing my concern about the increase
Agent: yes plus you could consider upping your deductible to low which could also help reduce the premium monthly
Customer: right but what’s the downside of that
Agent: good question basically a lower deductible means you'll pay more out of pocket in case of a claim
Customer: okay i see that’s um kind of risky right
Agent: sure
Customer: yeah i'm leaning towards the gold plan
Agent: okay
Customer: yes let’s go with that
Agent: i’ll note that down and we’ll proceed with renewing the policy
Customer: okay um and how soon will i get the new documents
Agent: you should receive them in about seven to ten business days via your registered email or physical address in california
Customer: alright thanks um just checking everything's renewed as we spoke right
Agent: yes you are all set your policy has been successfully renewed with the gold plan
Customer: honestly, i’m not happy with how this went—i don’t feel like i got a clear answer on the premium, but i guess that’s it
Agent: you're welcome logan if you have any other questions down the road feel free to reach out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</si>
  <si>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t>
  </si>
  <si>
    <t>3483</t>
  </si>
  <si>
    <t xml:space="preserve">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</si>
  <si>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
</t>
  </si>
  <si>
    <t>===== CALL 1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2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3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 CALL 4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t>
  </si>
  <si>
    <t xml:space="preserve">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</si>
  <si>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</si>
  <si>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2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3 =====
Agent: thank you for calling connectnet this is ava thompson how can i assist you today
Customer: hi ava this is harper rogers i’m calling to report an internet outage in my area
Agent: alright. can i have your account id to pull up your information
Customer: uh yes it's acc won two three four five six seven
Agent: thank you just just a moment please okay i see your account here you’re located in california right
Customer: yes that’s correct
Agent: i can confirm there’s an active outage in your area—the cause is a fiber cut that’s been reported
Customer: a fiber cut that’s that’s just frustrating when can i expect it to be fixed
Agent: unfortunately i don’t have an exact restoration time yet
Customer: this is really affecting my work i need internet access for um my meetings and everything
Agent: outages can be disruptive for work related tasks
Customer: right i think i might i might need to look at upgrading my plan for like more reliability in the future
Agent: that could be a good choice. you’re currently on the basic plan and i can suggest the premium plan
Customer: can you tell me what the what the premium plan includes
Agent: sure with premium you’d get faster speeds and a more stable connection once the outage is resolved
Customer: hmm and how much more would would that cost
Agent: it’s usually about twenty dollars more per month. we’re also offering a bundle discount if you combine additional services
Customer: a bundle discount what what services are we talking about
Agent: well you could add our tv service or home security and that would give you a price reduction overall
Customer: i’ve heard comcast has some good deals too but i’d i'd like to know your best offer first
Agent: if you choose the bundle we can reduce the price
Customer: okay let’s go with the bundle then what do i need to do uh
Agent: great i’ll set that up for you
Customer: yes that sounds good
Agent: perfect i’m creating a ticket for you with id tkt five six seven eight one two three for this transaction
Customer: alright what’s next
Agent: i’ll need to ensure your modem is set up correctly—could you restart your modem after the outage is cleared
Customer: sure i can do that is there anything else i should know about the outage status
Agent: we will keep you emailed about the restoration timelines
Customer: thank you ava i appreciate your help
===== CALL 4 =====
Agent: thank you for calling skybridge airlines this is mia hernandez how may i assist you today
Customer: hi um this is madison long i need help like urgently
Agent: oh i see your flight from lax to ord it’s um has been delayed… anyway what do you need
Customer: it’s a mechanical issue i think i’m at the airport i need to
Agent: urgent i can see that yeah
Customer: rebook my flight right now
Agent: got it so you’re looking to rebook let me check the
Customer: hurry please i can't miss my connection
Agent: available options for you
Customer: one hour but if that’s delayed too
Agent: exactly yeah
Customer: i can't just wait around um i just need to know
Agent: i’ll pull up the next flight—what time works
Customer: i guess it sounds okay but i just want to know if if there’s anything like compensation for this hassle
Agent: yes you’re eligible for a meal voucher and a travel credit due to the delay
Customer: um that’s something but can you guarantee that
Agent: flight won’t get delayed again
Customer: i wish
Agent: i wish i could guarantee it but mechanical issues
Customer: can be unpredictable uh that said all flights are on schedule now
Agent: ugh this is so frustrating i don’t know if i can trust that
Agent: i truly apologize for the situation madison. what flight do you want me to book
Customer: yeah okay let’s just do it can you confirm the details once more
Agent: sure it’s from lax to ord leaving in one hour economy class your booking reference will be pnra1b2c3
Customer: right and the meal voucher um how do i use that
Agent: you can use it at any of the restaurants within the terminal i’ll include that in your confirmation email
Customer: okay that sounds better now um thank you
Agent: no problem madison i’ll send all the details to your email right away can i confirm your email address
Customer: yes it’s madison_long at gmail dot com
Agent: you’re rebooked and the reference is pnra1b2c3
Customer: yes thank you mia i appreciate your help even if i'm still a bit um stressed</t>
  </si>
  <si>
    <t>3484</t>
  </si>
  <si>
    <t xml:space="preserve">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</si>
  <si>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t>
  </si>
  <si>
    <t xml:space="preserve">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t>
  </si>
  <si>
    <t>===== CALL 1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 CALL 2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 CALL 4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</si>
  <si>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t>
  </si>
  <si>
    <t xml:space="preserve">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</si>
  <si>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</si>
  <si>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healthsecure this is noah williams how can i help you today
Customer: hi um this is lillian ward i uh need some clarification on my health insurance policy
Agent: sure lillian—go ahead
Customer: it’s um mostly about the deductibles and um the coverage limits uh in my care plus silver plan
Agent: okay, let's see—your care plus silver plan has a medium deductible. are you aware of how that affects your premiums
Customer: yeah i guess but it um still feels a bit uh unclear like what does medium mean exactly
Agent: medium means um you’ll need to pay a certain amount out of pocket before your coverage kicks in it’s uh less than high but more than low
Customer: right but um how much is that really
Agent: well the deductible for the care plus silver plan is typically like um around one thousand dollars
Customer: one thousand that sounds um confusing i thought i’d pay less
Agent: with your coverage limits, you would still be covered for the high costs after meeting that deductible
Customer: but um what if i hit that limit is everything covered then
Agent: yes once you meet the deductible your insurance generally covers the rest up to the um coverage limit
Customer: and the coverage limit is um what exactly
Agent: the coverage limit is around uh two hundred thousand dollars for your plan that means your costs are covered after the deductible until that amount
Customer: two hundred thousand that feels a bit low right can i compare that with other plans say um blue shield
Agent: you can definitely look at other plans but i should mention that healthsecure offers different features that make our plans beneficial um especially for your needs
Customer: okay but my friend switched to blue shield and they seem to have um better coverage
Agent: it's common to compare features their coverage might be high but i believe our benefits are uh structured for preventive care too
Customer: that makes sense but i'm still concerned about um this deductible threshold how does it break down
Agent: sure the deductible applies to major services like uh surgeries or hospital stays routine care may have different costs
Customer: so would i be paying more for a uh doctor's visit
Agent: yes um typically doctor's visits are covered uh with a copay before you reach your deductible
Customer: alright so if i have a um visit for a check up am i paying out of pocket until i meet my deductible
Agent: exactly lillian you’ll um pay a copay for that visit which will not count toward your deductible
Customer: that's um frustrating i thought it would you know be more straightforward
Agent: these details can be quite complex
Customer: yeah so what terms are uh the most confusing for most people you think
Agent: generally customers tend to find terms like deductible and um coverage limits the most confusing
Customer: so like the terms you just explained
Agent: precisely it’s essential we clarify these to ensure you have a good understanding of your policy
Customer: honestly i get that but i just want to ensure i don’t face any surprise costs later
Agent: okay.
Customer: i really appreciate that can you um explain why the coverage limit is set at that amount
Agent: sure the limit ensures your healthcare costs are manageable yet it can feel limiting i know
Customer: yes and does healthsecure offer options um to upgrade later
Agent: yes there's potential to um upgrade when the renewal window approaches typically sixty days prior to the end date
Customer: oh okay that’s good to know
Agent: additionally there’s always the memberplus discount code that can help with premium adjustments
Customer: memberplus would that lower the um deductible like you know
Agent: unfortunately it wouldn't lower the deductible itself but it might help minimize your overall premium costs
Customer: hmm that’s slightly disappointing um but thanks for the info
Agent: i could direct you to a senior representative if you’d like further clarification
Customer: yes that might help thanks i still have a few concerns
Agent: alright i’ll make that transfer now
===== CALL 2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 CALL 4 =====
Agent: thank you for calling coastal wings this is emily carter how can i assist you today
Customer: um hi emily this is grace price i'm calling because i have uh a delay with my flight from lax to ord and i’m really concerned
Agent: okay… let me check the status for your flight, one moment please
Agent: okay it looks like there’s a mechanical delay causing your flight to uh be held up
Customer: mechanical oh no i have a connecting flight to catch uh and i really can’t afford to miss it
Agent: can you tell me your connecting flight details
Customer: it’s leaving soon like i’m worried it’s going to board before i even uh get to the gate
Agent: okay, please hold while i look for alternative options
Agent: i see your connecting flight is very soon. i’m going to escalate this.
Customer: yes please do i need to reach ord for an important um meeting
Agent: one moment
Agent: thank you for holding i have a potential solution coastal wings can reroute you through delta airlines um at no extra cost
Customer: delta right but will that get me there on time i can’t miss this uh meeting
Agent: it’s tight. this option might work. should i proceed
Customer: yes please i just need to um make sure i make it to my meeting
Agent: great let me confirm that for you your new booking reference will be pnr a1c2d3
Customer: okay thank you so i should uh keep using that reference number for any updates
Agent: keep that handy. i’ll send the new flight details shortly
Customer: what would happen if um something goes wrong again
Agent: if there are further delays, we offer travel credit as compensation
Customer: travel credit what’s that
Agent: it’s a um credit you can use for future travel uh with coastal wings
Customer: that's good to know but um my focus is right now on getting um to ord
Agent: so your flight will be rerouted through delta and i’ll send the itineraries
Customer: yes and please hurry i’m boarding soon uh
Agent: right i’ll expedite that you’ll have the details sent to your email
Customer: thank you emily you um really are helping a lot
Agent: okay.
Customer: yes thank you i just um don't want to miss this you know
Agent: i’ll stay on the line for now
Customer: okay i appreciate your help um but i hope i don’t have to call back without for any more issues
Agent: i’ll do my best to make sure everything is sorted today
Customer: thanks i’m feeling a bit better now just wanting to um just get there
Agent: just a few more moments and you’ll have everything you need
Customer: okay i’ll uh wait for the email thanks emily</t>
  </si>
  <si>
    <t>3485</t>
  </si>
  <si>
    <t xml:space="preserve">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</si>
  <si>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t>
  </si>
  <si>
    <t>===== CALL 1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 CALL 2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</si>
  <si>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 xml:space="preserve">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</si>
  <si>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</si>
  <si>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
===== CALL 2 =====
Agent: thank you for calling aerolink this is michael roberts uh how can i assist you today
Customer: hi um michael this is david gomez i’m calling about a flight delay on uh my route from sfo to jfk
Agent: booking reference?
Customer: sure it’s pnr 3f6g8k i'm really anxious uh here my flight was supposed to leave quite a while ago
Agent: alright. i’m seeing a mechanical issue.
Customer: mechanical uh issue that’s frustrating so how long is the delay expected to be
Agent: we don’t have an exact time. i can check alternates.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you’ll have to try to make it.
Customer: and um what about compensation for the delay am i uh entitled to anything for this
Agent: i can issue a meal voucher.
Customer: right i guess that’s not much but it’s something
Agent: exactly it’s just a little something to help you out if you want um i can send that immediately
Customer: yes that works i just need to grab something to eat if i’m going to be stuck here
Agent: i’ll send the voucher. delta is an option.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baggage should transfer. you’ll need to check at the counter if anything changes.
Customer: okay that’s okay i just want to ensure everything’s um in order
Agent: it should be fine.
Customer: i really appreciate your help michael even if it’s been um a bit of a hassle
Agent: you're rebooked on delta and your meal voucher is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3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</si>
  <si>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 xml:space="preserve">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t>
  </si>
  <si>
    <t>3486</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</si>
  <si>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
</t>
  </si>
  <si>
    <t>===== CALL 1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 CALL 2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 CALL 3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t>
  </si>
  <si>
    <t xml:space="preserve">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</si>
  <si>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</si>
  <si>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hello this is emily carter from civic trust how can i assist you today jackson
Customer: hi emily i’m calling to compare uh civic trust’s um credit card rewards with uh chase's offerings
Agent: sure. so you’re in california right
Customer: yes that's correct
Agent: okay—what parts of rewards are you looking at
Customer: well i heard that chase offers better rewards can you tell me how yours uh stacks up
Agent: absolutely civic trust's visa card provides a cashback benefit of um one point five percent on all eligible purchases which you know is solid
Customer: and what does chase like offer for their card
Agent: chase has um a variety of rewards depending on the card type but typically it can go up to two percent on certain categories right
Customer: so would it be fair to say that chase might be better or
Agent: it really depends on um your spending habits for general spending our one point five percent cashback is um competitive
Customer: right uh what about promotions i saw a campaign something like cashback5
Agent: yes we currently have the cashback5 promotion which offers additional cashback for the first three months
Customer: that sounds interesting does that influence the overall rewards
Agent: it can influence acceptance rates positively—many customers respond well to campaigns like these
Customer: so if i take the promotion into account how does that influence the overall rewards compared to chase
Agent: well it might give civic trust an edge initially but once the promo ends the standard rates apply again
Customer: i see so there’s like no long term difference then
Agent: exactly both options have their merits but um the long term difference is rather neutral
Customer: uh understood what about fees associated with the card
Agent: civic trust has no yearly fees; chase may, depending on the card type
Customer: so that could make civic trust a better option even without the promo right
Agent: yes that’s a valid point it um really comes down to what matters most
Customer: that makes sense so ultimately it seems like there’s no clear um better option right
Agent: correct the comparison really hinges on personal preferences and um how you typically spend
Customer: oh uh interesting are there any limitations with civic trust’s cashback
Agent: there are caps on some categories, but for general spending you should be fine
Customer: got it and uh do you think promotions like this actually shift customer decisions
Agent: absolutely we’ve seen a positive impact on you know customer choices when promotions uh are introduced for sure
Customer: thanks emily you've been really uh helpful what are the next steps
===== CALL 2 =====
Agent: thank you for calling coastal wings this is um olivia parker how can i assist you today
Customer: hi uh this is scarlett thompson i'm calling about a delay on my uh flight from seattle to atlanta
Agent: i see scarlett i’m very sorry to hear that can i get your booking reference so uh i can look it up
Customer: sure it’s um pnr nine four a five b three
Agent: thank you just a moment while i check that okay it looks like your flight's been delayed due to you know mechanical issues
Customer: mechanical ugh that’s frustrating why why didn’t i get any updates about it
Agent: okay. we try to keep customers informed, but sometimes there can be unforeseen uh delays
Customer: right but i’d expect to at least get timely notices you know
Agent: absolutely and i apologize for that to compensate for that we can offer you a meal voucher
Customer: a meal voucher is that it
Agent: yes that’s one of the options available hm due to this delay
Customer: hmm i mean wouldn’t something more substantial be uh better it feels like um a small consolation
Agent: i can certainly understand that perspective
Customer: well i do appreciate that but i’ve heard like delta offers better compensation options when you know delays occur
Agent: that’s true many airlines have different policies however i mean our upgrades can also benefit you during future travels
Customer: yeah speaking of that can you tell me about the seat upgrade policy
Agent: of course our premium economy offers enhanced comfort and uh additional amenities
Customer: and that would be what like more legroom and better service
Agent: exactly the features are designed to provide a more enjoyable flight experience
Customer: okay but right now i’m more concerned about like this delay can i um reschedule my flight instead
Agent: i can pull up the schedule if you want
Customer: i mean you’re saying that this is just um temporary right but i’m not really keen on changing my plans right now
Agent: if you choose to reschedule we can accommodate you on uh the next available flight
Customer: right but um honestly i just feel frustrated by how like this whole situation's been handled
Agent: okay
Customer: it would really help if i could get something more out of this you know compensation
Agent: sure
Customer: well can i at least get that meal voucher while i think things over
Agent: i’ll send that to your email—what’s your email again
Customer: thanks but i still feel like the overall handling could uh it could really be better
Agent: thank you for sharing that scarlett
Customer: alright well i guess that’s all for now thanks for your help olivia
===== CALL 3 =====
Agent: thank you for calling luxstay hotels this is chloe adams um how can i assist you today
Customer: hi chloe this is ethan wright i’m calling about a booking error i noticed
Agent: okay. booking id?
Customer: sure it’s bk one two three four five six sick
Agent: thanks. i’m seeing an issue with the guest name on the reservation.
Customer: yeah it should be ethan wright not uh someone else this is frustrating
Agent: let me explain—i’ll need a couple details to locate it and then we can correct the name.
Customer: right um so what do i need to do
Agent: i need the check in date
Customer: it’s um uh april fifteenth twenty twenty three
Agent: and the location
Customer: it’s los angeles of course
Agent: perfect, thank you. i understand the name on the booking doesn’t match “ethan wright,” and i’ll start the name correction now—name mismatches typically take longer than other errors.
Customer: why is that
Agent: it just takes longer because of verification
Customer: ugh i see that's really not what i expected
Agent: i’m sorry about the frustration, ethan. i’m working on correcting the name now—while i do that, i can offer you a future discount for the inconvenience.
Customer: yeah what do you have
Agent: we have a promotion code loyalty bat for your next stay
Customer: okay that doesn’t sound bad so um how does that work
Agent: you just need to mention it during your next booking it’ll apply to all available rates
Customer: alright so how long is this gonna take
Agent: typically if everything checks out it could take up to twenty minutes to fix the names
Customer: twenty minutes seriously
Agent: yes unfortunately because of the verification process involved it drags it out unfortunately
Customer: that's really frustrating i just i don’t get um why it’s taking so long
Agent: i hear you—it’s frustrating. name mismatches slow things down because we have to verify the details before we can update the reservation.
Customer: yeah i get that but don’t you have um a faster way
Agent: i wish there were but the system requires thorough checks
Customer: well could someone else handle this maybe a supervisor
Agent: i can help you with this right here—i’ll take care of the same steps a supervisor would to get the name corrected.
Customer: alright i guess that makes sense
Agent: are you in the loyalty program
Customer: yes i’m silver how does that work
Agent: as a silver member you might receive priority in future bookings uh but it doesn’t affect this issue
Customer: got it so i'm not really getting anything special huh
Agent: i’m sorry i wish i could offer immediate help to expedite this
Customer: just let’s fix the name already so i can go
Agent: i’ll work on it now</t>
  </si>
  <si>
    <t>3487</t>
  </si>
  <si>
    <t xml:space="preserve">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</si>
  <si>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t>
  </si>
  <si>
    <t>===== CALL 1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2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t>
  </si>
  <si>
    <t xml:space="preserve">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</si>
  <si>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</si>
  <si>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2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t>
  </si>
  <si>
    <t>3488</t>
  </si>
  <si>
    <t xml:space="preserve">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t>
  </si>
  <si>
    <t>===== CALL 1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 CALL 2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</si>
  <si>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</si>
  <si>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fiberone technical support this is daniel kim how can i help you today
Customer: hi daniel um uh this is avery ramirez i’ve been having like um intermittent wifi drops in my house
Agent: i’m sorry to hear that avery can i start by verifying by verifying your account can you please confirm your address
Customer: sure it’s uh fifteen twenty three maple street california
Agent: thank you avery just a moment while i pull up your details and i see you’re on our plus plan
Customer: right that’s correct but honestly it’s been super frustrating i mean compared to like you know compared to comcast i've never had these problems no outages at all with them
Agent: let’s see what we can do. What exactly are you experiencing—any specific times when it drops?
Customer: it’s like throughout the day sometimes it just um disconnects for a few minutes it's really annoying i mean really
Agent: can you let me know what device you’re using—like is it a router or something
Customer: it’s a uh router yeah just a regular one uh one
Agent: thanks. just to clarify, you said you’re on fiber in california, correct
Customer: yes fiber
Agent: okay, can you check if the router’s firmware is up to date
Customer: uhm how do i even do that
Agent: you’d log into the router settings through a web browser. do you have the instructions for it
Customer: uh i think i might have might have them somewhere just a sec
Agent: sure take your time
Customer: okay i’m checking oh wait it looks like it’s um not updated
Agent: that might be it. an outdated firmware can cause connectivity issues.
Customer: so what do we do what do we do now
Agent: i can schedule a ticket for a remote firmware update. your ticket id would be tkt 7890 456
Customer: can you promise this will like this will really fix the problem
Agent: yes avery this should greatly improve your wifi stability
Customer: alright i just want this resolved you know
Agent: i’ll submit the ticket. after the update it may take a little time to show results
Customer: okay i guess that’s fine i just like really need this fixed actually
Agent: i totally get that also we’re not showing any outscastes in your area currently or outages in your area currently
Customer: right that’s good i want to make sure it’s on fiber and
Agent: you are using fiber yes and with the plus plan you should be getting decent speeds about one hundred megabytes right
Customer: yeah but lately it just isn’t feeling fast enough i mean uh just not feeling fast enough
Agent: we’ll follow up on your ticket for the update and see if we need to consider another solution later
Customer: okay thank you for your help daniel
===== CALL 2 =====
Agent: thank you for calling shopsquare um this is daniel kim how can i help you today
Customer: hi um this is grace bailey i’m really frustrated with the uh loyalty program perks i’ve been getting
Agent: okay. what’s the issue with the perks
Customer: well um it’s just they don’t seem to provide any real benefits like um i noticed that retailpro offers uh way better rewards
Agent: alright. can you tell me more about what you were expecting
Customer: i expected something more than what i’m getting now i mean um i’ve been a uh gold member for a while and it feels like uh nothing is happening
Agent: our gold tier does offer certain benefits. anyway, what else
Customer: right because um i feel like i’m not getting anything uhm in return for my loyalty
Agent: that’s feedback. what kind of perks do you want
Customer: honestly um discounts or something tangible i want to feel appreciated um for sticking around
Agent: i can offer a one-time discount. do you want it
Customer: a discount um yeah uh that might help um a bit
Agent: great so i can apply a promo code loyal20 for your next purchase this um will give you a discount
Customer: that sounds better um how much is uh the discount going to be
Agent: it’s twenty percent off your next purchase
Customer: oh um that’s nice i wasn’t expecting a discount like that um
Agent: okay. anything else
Customer: yeah um this definitely helps but i need um to see more in the future you know
Agent: sure. anything else
Customer: um not really just uh hope to see some changes with the loyalty perks um soon
Agent: what’s your order id
Customer: sure it’s ord 1234 567
Agent: thanks. your discount will be applied with promo code loyal20
Customer: okay i’m looking forward to using that um next time
Agent: okay. next thing—are you a gold tier member located in ny
Customer: yes uh that’s right
Agent: alright. anything else today
Customer: no that should be it um thanks for your help daniel
Agent: you’re welcome grace thank you for your patience um have a great day
Customer: you too um bye
Agent: bye</t>
  </si>
  <si>
    <t xml:space="preserve">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t>
  </si>
  <si>
    <t>3489</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</si>
  <si>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
</t>
  </si>
  <si>
    <t>===== CALL 1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2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t>
  </si>
  <si>
    <t xml:space="preserve">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</si>
  <si>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</si>
  <si>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2 =====
Agent: thank you for calling blue shield this is noah williams how can i assist you today sophia
Customer: hi um i was looking to explore upgrading my health insurance plan i think i need better coverage
Agent: ok. what plan are you on
Customer: um i have the care plus plane right now
Agent: you could look at the care plus gold plan. it has enhanced benefits
Customer: um what kind of benefits are we talking about
Agent: the gold plan includes lower deductibles and a higher coverage limit
Customer: that sounds interesting what’s the deductible
Agent: for the gold plan it's kinda um a medium deductible
Customer: okay how does that compare to um my current plan
Agent: your current plan has higher deductibles and lower coverage limits
Customer: hmm i see what about costs is it like much more expensive
Agent: well if we use our current promotional campaign code spring25 you could get a discount
Customer: so wait i could save some money on the upgrade
Agent: exactly plus with the gold plan you have access to additional services like uh wellness checkups at no extra charge
Customer: that does sound appealing but um what's the coverage limit like
Agent: it's high you uh would be covered for a broader range of services
Customer: that's good to know what if i have to file a claim
Agent: claims are handled through the standard process
Customer: so the overall service uh is better then
Agent: definitely many customers find they have fewer claims issues with the gold plan
Customer: right and how long do i have to decide on the upgrade
Agent: you have thirty days to make the switch before your renewal period
Customer: okay that gives me some time do you think i should um make the change now
Agent: i’d recommend it as the promotional code might not be available later
Customer: uh huh so you’re saying if i upgrade now i get the best uh deal
Agent: yes and with the median deductible your benefits will be more accessible overall
Customer: that sounds like a good plan i guess there’s no harm in switching
Agent: ok, i can process an upgrade to the gold plan
Customer: alright then let’s do it what’s next
Agent: i just need to verify some details can you confirm your date of birth
Customer: sure it’s march thirtieth nineteen eighty two
Agent: thank you and your address please
Customer: it’s fifteen twenty three maple street los angeles california
Agent: perfect and to confirm your policy id can you provide that
Customer: uh eye don’t think i have it on hand
Agent: that's alright we can look it up just give me a moment
Customer: okay i’m here
Agent: thank you for holding sophia i’ve pulled up your account now
Customer: great what’s next
Agent: i’ll process the upgrade now with the spring25 code
Customer: awesome i appreciate the help
Agent: your new plan is the care plus gold and you're officially upgraded
Customer: thanks noah i feel better about my coverage now
Agent: happy to help sophia if you have any more questions feel free to call back</t>
  </si>
  <si>
    <t>3490</t>
  </si>
  <si>
    <t xml:space="preserve">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</si>
  <si>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t>
  </si>
  <si>
    <t>===== CALL 1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 CALL 2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 CALL 3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 CALL 4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t>
  </si>
  <si>
    <t xml:space="preserve">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</si>
  <si>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t>
  </si>
  <si>
    <t xml:space="preserve">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</si>
  <si>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sarah johnson how can i assist you today
Customer: hi uh this is noah sanders i wanted to ask about a um no wait the promo code for my upcoming stay in las vegas
Agent: sure noah i can help with that like can you tell me the promo code you have
Customer: i heard about um loyalty10 is that still uh valid
Agent: yes loyalty10 is valid just for being a member of our loyalty program it can give you uh a discount
Customer: great so if i’m using uh am i guaranteed better rates with that code i’m um comparing with airbnb you know
Agent: absolutely noah using loyalty10 often leads to better you know pricing when booking through luxstay hotels
Customer: right because i want to make sure i’m not um missing out on better deals with airbnb
Agent: i understand completely uh have you already checked out our rates
Customer: i did but um i'm worried that uh i might not get the best offer
Agent: i can assure you that um with this promo code you should see a a positive outcome it has worked well for many many customers
Customer: sure but can you tell me if there are any other um discounts i could be missing
Agent: let me check that for you um one moment please
Customer: okay sure
Agent: we also have a summer20 promo if you're interested in different um dates how does that sound
Customer: hmm i’m thinking loyalty10 is better for me you know since i’m already booked
Agent: got it just to confirm does this help answer your question about discounts uh and whatnot
Customer: yeah it does well almost can you clarify how long the promo uh lasts
Agent: the loyalty10 code is valid until the end of this month so um best to use it soon like honestly
Customer: oh that’s close am i still uh eligible since i’m silver tier
Agent: yes silver tier members can definitely use that promo
Customer: cool and will i um receive any confirmation on that after booking
Agent: yes you’ll get a confirmation email uh once the booking is completed
Customer: great great so um if i uh book now can you apply the code for me
Agent: definitely i’ll apply loyalty10 to your booking um right now
Customer: okay thank you that really makes me feel um more satisfied
Agent: awesome i’m happy to hear that does this um meet your expectations
Customer: yes but can you also remind me of the cancellation uh policy
Agent: sure you can cancel up to twenty four hours before check in um without penalties
Customer: perfect thanks for all this info sarah
Agent: no problem noah just to recap your promo code is applied and you expect to book for your um stay
Customer: exactly i feel good about this i’ll finalize it now
Agent: excellent you're all set enjoy your stay at luxstay hotels in las vegas
===== CALL 2 =====
Agent: thank you for calling premier resorts this is david martinez how may i assist you today
Customer: hi um this is sophia morgan i’m calling about some uh unexpected chair on my recent stay in miami beach
Agent: okay. can you tell me more about these charges
Customer: yeah i didn’t expect to see certain fees really caught me off guard you know
Agent: let me check your account. one moment please—actually, I’m not able to pull up billing details from this line, so there isn’t much I can do here.
Customer: right uh sure it’s just really frustrating because i’m thinking about switching to um marriott possibly
Agent: mhm. just a moment, i’m pulling up your details now
Customer: thank you but i just feel like i shouldn’t be charged these um random fees
Agent: let me explain our policy regarding those charges, because that’s really all I can do on this call.
Customer: okay go ahead
Agent: so these fees are typically related to uh amenities and service usage during your stay they’re outlined in your confirmation email
Customer: yeah well i didn’t recall seeing that um it just feels sneaky to be honest
Agent: however, as a gold member i can offer you a loyalty discount moving forward
Customer: a discount that would help i guess what do you mean by loyalty exactly
Agent: right so as a gold member you’re eligible for um promotions like loyalty10 on future stays it’s our way of thanking you for your continued support
Customer: oh that’s nice but um what about this billing issue it does really bother me
Agent: I can also look into a partial refund for these charges—well, I can’t do refunds directly, so you’ll need to contact our billing department online.
Customer: that sounds good but i just don’t want this to happen um again
Agent: i’ll make a note on your account to prevent similar issues in the future—though I don’t have access to add notes either.
Customer: thanks david that would be uh really helpful
Agent: just a moment while i process that refund for you—actually, I won’t be able to process anything from my end.
Customer: sure uh take your time
Agent: okay i’m back so i processed that you should see it reflected soon i hope this helps ease your mind
Customer: yeah it does i appreciate your um understanding here
Agent: it’s my pleasure we value your feedback and loyalty to premier resorts is there anything else i can help you with today
Customer: no i think that's everything thanks again
Agent: great thank you for your patience sophia we hope to see you again soon at premier resorts in miami beach
Customer: i will think about it thanks
Agent: thank you for calling have a wonderful day
Customer: bye
Agent: goodbye
===== CALL 3 =====
Agent: thank you for calling homemesh support uh this is tim lewis how can i assist you today
Customer: hi uh tim this is hannah bailey i'm having major connectivity issues um with my internet
Agent: alright i uh can help with that can you describe what’s happening
Customer: well the internet keeps dropping and uh the speed is really slow too like i’m not getting what i um pay for
Agent: i understand that sounds really um frustrating could you tell me which plan um you’re currently on
Customer: i believe um i’m on the premium plan
Agent: got it um the premium plan and just to confirm can you um tell me your state
Customer: i'm in california
Agent: thanks hannah now let's check your uh connection can you tell me the um type of device you’re using
Customer: i'm using a router for my connection
Agent: okay let’s uh start with some guided troubleshooting can you please um reboot your router
Customer: sure give me a sec um okay i rebooted it
Agent: great now can you check the lights on um the router what do you see
Customer: um the lights are mostly solid except the wan light is um blinking
Agent: that indicates um an issue with the you know internet connection let’s try another step can you disconnect the um router from power again wait for a minute and plug it back in
Customer: alright doing that now okay um it's back on now
Agent: how’s the wan light um now
Customer: um it’s still blinking but i uh i see that the internet is a bit more stable
Agent: that’s good to hear um let’s run a speed test while we’re at it go ahead and test um your speed for me
Customer: okay it says i'm getting around um about two hundred megabytes per second
Agent: so um about two hundred that’s definitely better than before you should be getting around three hundred uh with the premium plan
Customer: yes exactly i was expecting close to that
Agent: right and um there’s no active outage in your uh area so we should troubleshoot further sometimes it can uh help to change um the wi fi channel if it's crowded
Customer: yeah um i’ve heard that before can you tell me um how to do that
Agent: absolutely you can access the uh settings through your browser by uh entering the router's ip address do you have the manual
Customer: uh i think i do let me check yes found it
Agent: perfect okay look for the wireless settings um section
Customer: okay uh it shows a lot of options here which one should i um pick
Agent: try selecting a um channel that isn’t used too much channels one six or eleven are uh usually good
Customer: right got it i’ll try channel six
Agent: great after adjusting that um give your router a few minutes and then test the speed again
Customer: okay it's updated um i’ll wait
Agent: while we wait do you recall if um there were any issues previously with connectivity or perhaps um any maintenance
Customer: no i didn't notice anything but i remember um my neighbor mentioned switching to uh verizon
Agent: i see well hopefully um these adjustments help you
Customer: fingers crossed
Agent: alright um how’s it looking after a few minutes
Customer: uh it looks stable i’m getting about uh three hundred megabytes now
Agent: that’s awesome um hannah so uh to recap the guided troubleshooting steps did resolve your um issue
Customer: yes they really did thanks um for your help
Agent: you're welcome just to mention if the um problem arises again feel free to reach out
Customer: i will um one last thing do you think there um are any better plans
Agent: currently you’re on the premium plan and it typically fits most uh households well no additional upsell needed at this moment
Customer: sounds good then thanks again tim
Agent: thanks for calling homemesh support hannah have a great day
===== CALL 4 =====
Agent: thank you for calling coastal wings this is ava thompson how can i assist you today
Customer: uh hi ava this is henry cox i wanted to um like ask about flight insurance options for my trip from lax to ord
Agent: of course henry so you're looking for um insurance coverage right for your flight from los angeles to chicago is that correct
Customer: yes exactly i just want to make sure that i'm covered in case of um any issues
Agent: great our flight insurance typically covers you know cancellations delays and even some medical uh emergencies during your trip
Customer: okay that sounds good are there different plans or options available
Agent: yes we offer several plans right depending on what coverage you need for instance there's a basic plan and a more comprehensive one
Customer: right so what would be the differences in terms of um like pricing
Agent: the basic plan starts at about fifty five dollars while the comprehensive plan is around one hundred dollars
Customer: hmm that's um somewhat expected i was actually checking out united and southwest to see if they have better options
Agent: understandable other airlines can have different pricing but let’s focus on what we offer here at coastal wings
Customer: sure but i’m just considering whether i should go with uh your insurance or um stick with united
Agent: i get that mentioning competitor pricing helps with decision making however just to clarify our standard plans protect your investment well
Customer: right but with the options from united i'm just wondering if i can um get a better deal right
Agent: totally makes sense henry we want to ensure that you're comfortable with your choice but i assure you our plans are competitively priced
Customer: okay um that's helpful to know i just wish there was more incentives you know
Agent: i can understand that feeling however from what i've seen our customers usually find value in our coverage options
Customer: yeah but um that doesn’t exactly address my concerns i heard from friends that united has a pretty solid reputation
Agent: absolutely united does have a good reputation and comparing that could lead to uh better price negotiation actually good price
Customer: well i hope i'm getting the best coverage here though it’s just really uh well you know it's a bit stressful
Agent: i can imagine travel plans can be um overwhelming we want to help alleviate some of that stress
Customer: right i need to make like a decision soon since i'm in the um planning phase you know
Agent: yes i understand if you want i can help outline the specific benefits of our plans to compare them effectively
Customer: that would um be nice sorry if i'm a bit scattered here
Agent: no need to apologize henry it’s perfectly normal to have questions at this stage let’s go over it
Customer: okay um let's do that
Agent: great so with our comprehensive plan you'd have coverage for cancellations at no extra charge if you uh need to change plans last minute
Customer: hmm that's kind of nice but does it really you know cover delays
Agent: yes it does if there’s a um delay we'd offer support options however there wouldn't be compensation involved unless um it's determined a fault on our end which is quite rare
Customer: unless what
Agent: unless it’s determined a fault on our end which is like quite rare
Customer: right i hope i don’t end up dealing with that i mean are the options flexible
Agent: flexibility is key especially for last minute changes so we aim to provide suitable adjustments
Customer: that’s good to know so the um premium sounds interesting is that like the best coverage
Agent: it is very robust especially for more frequent travelers but you know even our basic plan offers substantial protection
Customer: i see that but um i’m still worried about being locked into a plan
Agent: i can relate to those concerns however we’re here to help with whatever decision you make
Customer: okay i appreciate that it just feels like um this is a big decision
Agent: absolutely it's important to be comfortable with your choice if you need time just let me know
Customer: no i think i’m almost ready just want to um clarify the details
Agent: that sounds good henry i’m here for any further questions or clarifications you may need to finalize your choice
Customer: thanks ava i’ll definitely reach out soon
Agent: you're welcome looking forward to hearing from you
Customer: bye
Agent: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</si>
  <si>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
</t>
  </si>
  <si>
    <t>3491</t>
  </si>
  <si>
    <t xml:space="preserve">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t>
  </si>
  <si>
    <t>===== CALL 1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 CALL 2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 CALL 3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 CALL 4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</si>
  <si>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t>
  </si>
  <si>
    <t xml:space="preserve">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</si>
  <si>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</si>
  <si>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urbancart um this is jackson uh rivera how may i um assist you today
Customer: hi uh this is noah bailey i called because i received a uh defective item
Agent: i'm really sorry to hear that noah can you please uh provide um the order id for me
Customer: yeah um it’s ord nine four two one um one two two
Agent: thank you noah let me verify that um while i pull up the um details
Customer: uh sure take your uh time
Agent: alright just a moment okay i see here that your order was um for an electronic item right
Customer: yes uh that’s right it was um a tablets
Agent: got it and could you um tell me what issue you're uh experiencing with the tablet
Customer: it just doesn’t turn on like at all
Agent: i understand uh that sounds frustrating uh i just need to confirm um were you using the original charger with it
Customer: yeah i was it should be working right
Agent: yes it should so uh let’s look into your options i’m uh able to offer you an immediate replacement for that tablet
Customer: oh really that’s um great but how soon can i um expect it
Agent: i can have fedex ship that out today and it should be out for uh delivery very soon um does that sound good to you
Customer: yeah that sounds perfect actually
Agent: wonderful just to confirm i will send the replacements with the promo code uh welcome fifteen applied so no additional charges for uh you
Customer: wow um thank you so much jackson this really helps uh these
Agent: you're welcome noah um i’m um glad we could find a solution now can you verify your address uh for the replacements shipment
Customer: yes it’s fifteen twenty three maple street in ca right
Agent: great all set um just one more thing once the replacements is uh sent you should receive an email with tracking details
Customer: right awesome thank you for being so um helpful uh again
Agent: of course it’s um my pleasure to help you so um just to recap we’re sending the replacement and it’ll be shipped out today
Customer: perfect really um thank you
Agent: and if you have any trouble just reach out back to us um is there anything else i can assist you with today
Customer: no um that covers it for me thanks again
Agent: okay noah thank you for calling um urbancart have a great day
Customer: you too bye
Agent: bye
Agent: *end of call*
Agent: just a quick note for our records the customer seemed satisfied um with the immediate replacement
Agent: and it’s um worth noting there was no empathetic acknowledgment at the start
Agent: *call ended successfully without issues*
===== CALL 2 =====
Agent: thank you for calling connectnet this is jackson rivera how can i assist you today
Customer: hi um this is mia rogers i’m having like a uh big issue with my internet connectivity
Agent: i’m sorry to hear that mia can you tell me uh more about what's happening
Customer: yeah it keeps dropping out i mean it's really um frustrating i can’t work properly you know
Agent: i understand how that must feel let’s see if we can get this sorted out can you confirm if you’re um in california
Customer: yes that's right i’m uh in california
Agent: great thanks now um i’d like to take you through some troubleshooting uh steps are you able to uh access your router
Customer: uh yeah i can um get to it but don’t you need my account number
Agent: that won't be necessary actually let's start with checking your router
Customer: okay so uh what do i do
Agent: first could you check if all the lights on your router are um solid
Customer: uh yeah i see some lights on but um one is blinking
Agent: alright that’s a good sign now let’s try rebooting it can you unplug it for about ten seconds and then plug it back in
Customer: sure hold on um okay it’s uh unplugged
Agent: perfect just wait a moment now plug it back in
Customer: done uh what’s next
Agent: let’s give it a couple of minutes to restart any change in the lights
Customer: hmm it looks um better the blinking light is now solid
Agent: that’s great now can you check if um you’re connected to the internet
Customer: um i’m trying yes i’m connected now
Agent: awesome so it seems that the problem was likely um with the router
Customer: wow okay that wasn’t too hard thank you for the help
Agent: you’re welcome mia i’m glad we could resolve it did the troubleshooting steps help
Customer: yes definitely i appreciate it
Agent: perfect just a few more things if i could ask are you still on the plus plan
Customer: yes plus plan
Agent: and your internet speed is um one hundred megabits right
Customer: yes that’s right
Agent: have you ever considered upgrading sometimes um a higher tier can better support multiple users
Customer: uh i’m really not um sure i mean i’m happy with my current plan
Agent: understood it’s just important to know what’s out there by the way are you aware of any outages in your area
Customer: no i didn’t think there were any
Agent: right and just to confirm there’s no outage reported you’re all set
Customer: okay that’s good to know thanks for clearing that up
Agent: of course just keep in mind that if you experience issues again uh or have questions don’t hesitate to call us back
Customer: i will thank you
Agent: you’re welcome mia have a great day
Customer: you too bye
===== CALL 3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 CALL 4 =====
Agent: thank you for calling coastal wings this is ethan clark how can i assist you today
Customer: hi ethan this is mia foster i’d like to inquire about your um refund policy for a cancelled flight
Agent: sure thing mia could you um provide me with the details of your flight
Customer: yes it was from sfo to jfk just cancelled it recently
Agent: thanks for that so are you looking for specifics on cash refunds or do you want to explore like vouchers too
Customer: i'm mainly interested in cash refunds uh how often do refund requests actually get processed like as cash instead of vouchers
Agent: good question mia typically refund requests um i’d say they tend to favor cash refunds especially for um tickets like yours
Customer: okay that’s helpful what would qualify for a cash uh refund exactly like what do i need to you know know
Agent: well since your ticket was for an economy class you should be eligible for a cash reimbursement there’s um some conditions though
Customer: conditions like what
Agent: generally if uh the cancellation was initiated by the airline that’s a big plus for cash otherwise if uh i mean if it was your choice it could vary
Customer: got it so let me understand this correctly if i cancelled due to um my own reasons i might only get um a voucher
Agent: exactly yes and i’ll check your specific booking for confirmation could you um please provide your booking reference
Customer: sure it’s pnr nine b six t two three okay
Agent: thank you mia let me pull that up *pause* oh i see your booking here for your sfo to jfk flight a cash refund should indeed be possible
Customer: awesome do i need to fill anything out or just wait um
Agent: normally we handle that automatically after um confirming eligibility but you’ll need to keep an eye you know on your email for updates
Customer: which email do you have on file for me
Agent: just to confirm is it miabelieves infantasy at gmail dot com
Customer: yes that's right but uh make sure it’s just cash and no vouchers and if uh i mean any other details okay
Agent: understood mia it’s definitely cash refund for this case just know it can take um a few days to process
Customer: days ugh okay is there any um way to speed that up
Agent: unfortunately there’s no expedited process for cash refunds it’s um based on our standard operating procedures
Customer: so it’s just the waiting game what happens if there’s an um issue
Agent: if there’s an issue with the refund we'll reach out to you just make sure to check your um spam folder too
Customer: right and if i didn’t like want to wait so long um what would i get if i had chosen a voucher
Agent: well vouchers generally process faster usually within a couple of uh days so they can i guess be more immediate
Customer: so wait cash is better in value but takes longer
Agent: um yes that’s a fair summary and uh regarding benefits cash refunds tend to offer more um financial flexibility for future flights
Customer: okay makes sense just uh wondering if i should have chosen a voucher now
Agent: i understand how that feels mia you just want clarity the cash refund is valid and uh could definitely be worth the wait
Customer: thanks for clearing that up i appreciate you helping me out with this really
Agent: you’re welcome i’m glad to assist if you have any more um questions down the line feel free to reach out
Customer: i will thanks again ethan
Agent: no problem at all mia you have a great day
Customer: you too bye
Agent: goodbye</t>
  </si>
  <si>
    <t>3492</t>
  </si>
  <si>
    <t xml:space="preserve">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</si>
  <si>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t>
  </si>
  <si>
    <t>===== CALL 1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 CALL 2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 CALL 3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 CALL 4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t>
  </si>
  <si>
    <t xml:space="preserve">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</si>
  <si>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t>
  </si>
  <si>
    <t xml:space="preserve">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</si>
  <si>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connectnet um this is olivia parker how can i assist assist you today
Customer: hi olivia i’m nora bell i wanted to um inquire about a network ou uh outage affecting my serv my service
Agent: i’m uh sorry to hear that nora can you tell me like what state you're in
Customer: i’m in illinois
Agent: got it let me um check that for you just a moment please
Agent: i see there’s an uh outer in your area specifically in illinois
Customer: oh really that explains a lot do you uh have an estimated time for when it will be resolved
Agent: yes the eta communicated is later today um same day restoration
Customer: same day that sounds good but um i was told vague things in previous calls and
Agent: and i wasn’t sure what to uh believe
Agent: i understand your concerns nora it’s important to have clear communication
Customer: yeah exactly what do you mean by later today can you
Agent: be more specific
Agent: well the exact time can um fluctuate but we expect it to be restored by this evening
Customer: so like evening could mean um anytime after five right
Agent: yes that’s right i know it can feel vague but we often communicate an estimation for restoration like that
Customer: it would help if you could provide more clarity i just don’t want to be left uh without service for too long
Agent: absolutely um i appreciate your feedback and it’s valid is there anything else i can help um clarify
Customer: well um what kind of outages are typical i mean why is um there an outage now
Agent: the cause is a fiber cut that’s been um reported by our upstream vendor
Customer: a fiber cut so is that um when will it stop affecting my service
Agent: it will stop affecting your service once the repair is made and we anticipate that uh later today
Customer: okay i um appreciate that but could you explain my policy regarding outages
Agent: sure your plan is the plus tier which covers outages like this but specifics are often um outlined in the terms
Customer: right the terms um i tend to zone out during those explanations
Agent: i get it they can be quite technical would it help if i summarize the key points instead just know that if the service isn’t restored by the communicated time you can always call back your ticket id is ticket five six seven eight three two one
===== CALL 2 =====
Agent: thank you for calling luxstay hotels this is isabella nguyen how can i assist you today
Customer: hi uh this is jackson brooks i wanted to report a problem um with my room
Agent: i’m sorry to hear that jackson can you please tell me what’s going on
Customer: well the cleanliness of the room was um not up to uh standard it was kind of you know dirty
Agent: i understand that’s not the experience we aim for uh can i get your booking details to look into this
Customer: sure my booking id is bk 1023 567
Agent: thank you jackson just a second while i pull that up okay got it you booked a deluxe room in new york city right
Customer: yes that’s right um i have to say i've stayed at marriott before and honestly their cleanliness was you know way better
Agent: i appreciate the comparison jackson it’s important for us to know how we measure up i see you used the promo code summer20 for this stay
Customer: yes um but even with the code it didn’t really justify the service you know the quality
Agent: i’m truly sorry to hear that just to clarify do you think this issue is common in both budget and luxury rooms here
Customer: well i’m not sure but if i had to guess i mean maybe are complaints more common for budget vs luxury rooms
Agent: based on what we see um complaints they occur equally in both budget and luxury rooms
Customer: really huh that’s interesting i thought you know luxury rooms would have better uh service
Agent: it’s a common assumption but we strive for consistency have you uh experienced issues in budget rooms as well
Customer: i haven't stayed in a budget room at luxstay but i have heard um complaints it feels like they should all follow the same standards
Agent: that’s a fair point regarding your previous question do you think promotions shift outcomes without discounts
Customer: honestly no i don’t think so the promo didn’t really help my uh experience
Agent: right no change was observed in that regard and about campaign mentions uh do you feel they influence conversions
Customer: not for me i’d say it had um a negative effect actually felt a bit misleading
Agent: i understand where you’re coming from would you like to you know discuss potential upgrades for gold tier members
Customer: i’m gold tier but honestly with this experience i’m uh hesitant about staying loyal
Agent: i completely understand we value your loyalty and i assure you we’ll look into this matter seriously
Customer: i just want to make sure this doesn’t happen again you know cleanliness should be a priority
Agent: i agree jackson i’ll log your complaint under service complaints to ensure it’s addressed
Customer: thank you it’s just um disappointing
Agent: i truly apologize for the disappointment we’re committed to improving our services uh across the board
Customer: i hope to see that reflected in the future
Agent: absolutely you deserve a quality stay and we’ll work towards that
Customer: alright i appreciate your help today even if it’s been um frustrating
Agent: thank you for your understanding jackson if there’s anything more i can assist you with just let me um know
Customer: no that’s all for now thank you
===== CALL 3 =====
Agent: thank you for calling luxstay hotels um this is chloe adams how can i assist you today
Customer: hi um my name is ella adams i’m calling to uh inquire about upgrading my room for my upcoming stay in chicago
Agent: sure ella i can help you with that can i please have your booking id um for reference
Customer: yes it’s bk 6378 uh 456
Agent: thank you let me check your reservation uh so you're looking to upgrade your room
Customer: yes i've been considering um the suite can you tell me more about that
Agent: absolutely our suites offer um extra space and amenities compared to uh the standard room now just to clarify are you a loyal customer or is this your uh first time with us
Customer: this is actually my first time um are there any uh promotional offers or um anything for upgrades
Agent: well ella we do treat both new and loyal customers equally when it comes to upgrades however i can look into any promotions for first time guests for instance um there’s a promotion code called firststay15 that you might be able to use
Customer: oh um firststay15 that sounds great so i would get that discount on the um suite
Agent: yes um exactly that code applies to the upgrades including uh the suite and it can provide you with some savings uh you know
Customer: perfect so what um would be the total cost uh
Agent: let me calculate that uh for the suite combined with the promo code you would get um approximately three hundred sixty five dollars per night
Customer: okay but is that um including all taxes and fees
Agent: that’s a good question uh no it typically does not um include taxes and fees which can add another um twenty percent
Customer: so it could go up to around uh four hundred thirty dollars then
Agent: yes that’s uh that's correct
Customer: ugh that’s a bit uh that’s more than i was hoping for are there really no other um options
Agent: i understand your concern ella i can check if there are any uh last minute deals just a moment please
Customer: sure um thank you
Agent: um so i just checked our system there aren’t any additional discounts um currently available for the suite
Customer: that’s disappointing i really expected better options um for new clients you know
Agent: i can see why that would be frustrating just to clarify though we do strive to provide equal treatment for all customers loyal or new
Customer: i get that but i heard um competitors like marriott have different um offerings
Agent: yes i understand that each brand has its own policies but we also prioritize fair upgrade opportunities for everyone
Customer: okay well since there’s um no discount i might just um i think i’ll stick to the uh standard room
Agent: let me escalate the call briefly to see if i can get any different insights on this upgrade hold on one moment please
Customer: um alright
Agent: thank you for your patience i’ve confirmed that there are currently no additional upgrade discounts um but i'll make a note for feedback on how this can uh be improved
Customer: okay i appreciate that
Agent: so confirming for you you will remain in the uh standard room unless you wish to go ahead with the um suite now
Customer: yeah i think i’ll just um keep the standard room
Agent: alright your booking is confirmed as is you’ll receive the confirmation email shortly thank you for calling luxstay hotels ella and have a great day
===== CALL 4 =====
Agent: thank you for calling shopsquare this is david martinez how can i assist you today
Customer: hi uh this is ella hernandez and i um i need to uh initiate a return for a product
Agent: sure thing ella can i get your order id please
Customer: yeah it's ord 5621 893
Agent: thanks for that let me just pull up your details alright i see that you ordered clothes what seems to be the issue with the product
Customer: well it's um actually not as described the material um it feels totally different from what was on the website
Agent: i understand that's frustrating just to confirm you're saying the actual features and uh the material differ from the images right
Customer: exactly it’s like the product page showed something um more luxurious and this is just not it at all
Agent: got it so you mentioned it doesn't match that's definitely a valid reason to return it
Customer: right and i also received a um promotional offer before i purchased the welcome ten does that um affect the return process
Agent: the welcome10 promo code yes i can see it applied to your order generally it's not a problem but um just to clarify return eligibility remains regardless of promotions
Customer: oh okay that’s good to know i just don't want to um get penalized or anything you know
Agent: totally understandable i assure you you’re eligible for a return may i ask if you think that the campaign you received uh influenced your purchase
Customer: yeah i think it did the campaign made it sound um really enticing
Agent: good to hear so it seems there’s a positive influence from uh the campaign mentions on your conversion right
Customer: so right how do i proceed with the return
Agent: i’ll provide instructions for you first you’ll need to package it securely
Customer: um what if i lost the original packaging
Agent: no worries ella just use any suitable box but please make sure to include um the packing slip if you have it
Customer: okay i think i can manage that do i have to um ship it back myself
Agent: yes you'll be responsible for shipping it back but you can use fedex for the most straightforward tracking
Customer: got it and um does my refund go back to the original payment method
Agent: yes you will receive the refund via your original payment method promptly after we process the return
Customer: sounds good and um are there any other like steps i should be aware of
Agent: just keep an eye on the tracking after you ship it it should arrive at our facility within three to five business days um typically
Customer: alright thank you david i appreciate the help</t>
  </si>
  <si>
    <t>3493</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</si>
  <si>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t>
  </si>
  <si>
    <t xml:space="preserve">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t>
  </si>
  <si>
    <t>===== CALL 1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 CALL 2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 CALL 3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 CALL 4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</si>
  <si>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t>
  </si>
  <si>
    <t xml:space="preserve">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</si>
  <si>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</si>
  <si>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acme insurance this is um james o'connor how may i assist you today
Customer: hi james uh this is um evelyn lee i wanted to discuss actually i wanted to chat about the renewal of my auto policy
Agent: sure evelyn uh i can help you with that can i please pull up your policy information
Customer: yes please do i um want to make sure that my options are uh clear
Agent: alright it looks like your current policy is the care plus gold is that still the one you're considering um renewing
Customer: yes that one works for me but i’d like to know more about the um coverage limits and the deductibles
Agent: absolutely so uh your policy has a high coverage limit and uh a medium deductible do those terms still uh work for you
Customer: hmm yeah i think so i just want to confirm that i’ll still get the same features if um i renew
Agent: yes renewing will maintain those features plus if you renew within the next uh forty five days you can apply for the promotional discount code save fifteen
Customer: oh that's good to know what does uh the discount apply to
Agent: it applies to your premium um which can help lower your costs if you decide to renew
Customer: and about my current premium has it changed um from last year
Agent: let’s see it looks like it’s slightly increased um but the features remain consistent
Customer: okay that sounds acceptable but uh do you think that might affect whether i want to uh renew or not
Agent: not necessarily many customers choose to renew even with a slight increase um it often indicates retention if they are satisfied with their coverage
Customer: right retention so if it’s just a small increase that shouldn’t be like a red flag
Agent: exactly it’s usually seen as a um normal adjustment how long have you been with us again
Customer: i uh think it's been about three years now
Agent: that’s great so keeping a policy that long um usually shows a good signal for retention
Customer: yeah i do like that um acme insurance has been uh reliable
Agent: we appreciate that evelyn uh let’s wrap up your renewal today are you ready to proceed
Customer: yes let’s do it
Agent: perfect just uh to confirm you’d like to renew the care plus gold correct
Customer: yes that’s right
Agent: and i’ll go ahead actually and apply the save fifteen code for the um discount
Customer: thanks that uh will help
Agent: no problem on your initial policy um is there anything else you’d like to adjust perhaps the deductible
Customer: i’m okay with the medium uh deductible for now
Agent: alright sounds good i’ll ensure all of this is um neatly documented
Customer: great when will i actually receive the renewal um confirmation
Agent: you should get a confirmation within uh one to two business days
Customer: okay i appreciate that thank you for your help today
Agent: you’re very welcome evelyn thank you for choosing acme insurance have a fantastic day
===== CALL 2 =====
Agent: thank you for calling aetnacare um this is emily carter how can i assist you today
Customer: hi uh emily this is nora howard i’m calling to follow up on my auto insurance claim that was denied
Agent: of course nora i see your claim was for an accident can you hold on a moment while i pull up the details
Customer: sure um no problem
Agent: thank you for your patience i see here that your claim was like denied due to insufficient evidence of liability for the uh accident
Customer: insufficient evidence i thought i submitted everything needed i mean what else could i i provide
Agent: i understand your concern and um i can explain that there was a lack of um clear documentation supporting your claim
Customer: that’s frustrating i mean was there any specific piece of evidence that was uh missing like did they need a police report or something
Agent: yes a police report would definitely have strengthened your uh claim unfortunately without that it led to a denial decision
Customer: ugh i really thought i had submitted enough what about my policy
Agent: let's review your policy briefly you're under the care plus silver plan right
Customer: yes that’s uh correct
Agent: alright under this plan the deductible is set at medium and the coverage limit is high this can impact uh your claim outcomes
Customer: right i get that but now i’m not sure if i want to stay with aetnacare i mean i might need to compare quotes maybe from unitedcare
Agent: i see it’s smart to explore your you know options unitedcare may offer different plans that might suit your needs better
Customer: exactly but i’m just worried i might not get uh approved anywhere else
Agent: i understand that concern however each insurer might assess claims differently if you have more documentation it may help uh a lot
Customer: i guess that makes sense is there a way to um appeal the decision
Agent: yes you can submit an appeal if you gather more supporting doc might but another denial could still happen
Customer: so it’s kind of a shot in the dark hmm
Agent: it can feel that way but if you think you have a solid case with more evidence it might be um worth it
Customer: i’ll think about it but is there a chance my claims discussion could lead to approval
Agent: unfortunately i have to be honest your previous claim is like categorized as denied
Customer: okay well thanks for clarifying that i’ll definitely uh consider exploring my options
Agent: absolutely nora if you have more questions or decide to proceed feel free to reach out have a great day
===== CALL 3 =====
Agent: thank you for calling metrojet this is benjamin brooks how can i assist you today
Customer: hi um this is madison rogers i need help with a um refund for my canceled flight from seattle to atlanta
Agent: of course madison i can help you with that uh could you please provide your booking reference
Customer: it's pnr 234567 but i'm really frustrated like with the whole refund process
Agent: i understand your frustration so you said your flight was canceled
Customer: yes exactly i just i just don’t get why it’s um taking so long
Agent: i'm sorry for the delay let me check your uh refund status right now one moment please
Customer: okay but it's just annoying you know i mean it’s been weeks and i haven't heard anything
Agent: i see here that your refund is under review due to fare class restrictions you're in the uh economy class right
Customer: yes um but why does that it matter i have a right to my um money back
Agent: absolutely and you do have rights the delay is because there are terms specific to your fare class
Customer: but i’ve seen other airlines like delta handle refunds quickly you know it’s just ridiculous
Agent: i understand comparing policies can be frustrating are you um thinking about switching to delta
Customer: honestly yes i might just do that if metrojet can’t uh process my refund soon
Agent: i don’t want to lose you as a customer let me explain the eligibility criteria
Customer: well okay but it better not like take forever
Agent: the criteria mainly include the circumstances of the cancellation and fare class since you’re in economy it might affect the timeline a bit
Customer: i see but um other customers are getting theirs before me right
Agent: yes refunds generally vary by individual situation and it looks like yours is still being processed
Customer: this is just so frustrating i just need clarity on when i’ll see my um money
Agent: i totally get that i’ll expedite your request you should expect to see it within the next two weeks
Customer: two weeks that’s still a long time can’t you do anything faster
Agent: i’ll put a note to prioritize your case but the uh processing time is still largely dependent on the um terms
Customer: ugh okay but what about travel credit is that an option
Agent: yes i can offer you travel credit as compensation uh for the inconvenience would that work for you
Customer: i guess that’s something but i’d still prefer my cash back
Agent: i understand and i’ll make sure your feedback is noted would you like the travel credit now
Customer: fine let’s just do that for now i hope my refund comes through soon
===== CALL 4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t>
  </si>
  <si>
    <t>3494</t>
  </si>
  <si>
    <t xml:space="preserve">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</si>
  <si>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t>
  </si>
  <si>
    <t>===== CALL 1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2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 CALL 3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 CALL 4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t>
  </si>
  <si>
    <t xml:space="preserve">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</si>
  <si>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t>
  </si>
  <si>
    <t xml:space="preserve">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</si>
  <si>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2 =====
Agent: thank you for calling cozyinn in chicago this is ethan clark how can i assist you today
Customer: hi uh this is amelia ward i um wanted to talk about some issues during my recent stay
Agent: sure amelia i'm sorry to hear that could you um share what specific um issues you encountered
Customer: well um the cleanliness was really disappointing the bathroom wasn't clean and um the linens felt dirty
Agent: i apologize for that uh amelia cleanliness is very important to us could you uh tell me more about the bathroom issues
Customer: yeah um there were stains on the uh floor and it just didn’t feel uh fresh also the towels were like you know um not properly cleaned
Agent: that sounds very frustrating i completely understand how cleanliness can impact your stay i really need you to um provide any more details
Customer: i just um expected better honestly i’m considering staying at marriott next time because um their upkeep seems better
Agent: i appreciate your feedback amelia i really want to ensure we um address these concerns i’ll need to escalate this
Customer: okay but i just really hope something gets done about this it was just not acceptable
Agent: absolutely i’ll make sure your feedback is taken seriously um could i ask you your booking id for reference
Customer: it’s bk 8547 321 i just um i thought i’d get better service as a gold member you know
Agent: thank you for that amelia i’ll use this to verify your details as a gold member you deserve uh the best service really
Customer: exactly and just everything felt lacking this time uh you know
Agent: again i'm very sorry sorry to hear that um it’s really important for us to know our guests feel satisfied um what else exactly would you like us to address
Customer: just uh i’d like the cleanliness issue to be resolved it's a really big deal for me
Agent: yes i understand cleanliness is key i’ll escalate your complaint um and we’ll take action on this
Customer: thank you and um what can you do for me since i've had such a bad experience
Agent: i can offer you a partial refund along with a promo code for your next booking if that would help you know
Customer: oh really uh what’s the promo code
Agent: the promo code is loyalty10 it will give you a discount on your next stay with us
Customer: that’s really nice of you i just uh hope it’ll be better next time
Agent: we will work hard um to ensure your next experience exceeds your expectations um anything else you'd like to bring up
Customer: no just be sure to fix these issues for uh others i don’t want anyone else to feel like i did
Agent: i will amelia your feedback is invaluable it helps us improve and get better
Customer: thanks i might think about returning but it's um up in the air right now um
Agent: i completely understand and i appreciate your honesty we’ll do our best to change your mind
Customer: i hope so just make cleanliness a um priority
Agent: absolutely really cleanliness will be prioritized thank you again for bringing this to our attention
Customer: yeah no problem i expect to hear back uh about this soon
Agent: definitely we’ll be in touch once we have more information on your complaint amelia
Customer: alright then i’m um really looking forward to this
Agent: thank you for your patience and we appreciate your understanding
Customer: sure thing i just hope for better next time um
Agent: we aim to provide better service thank you for giving us the opportunity to address this
Customer: okay thanks ethan
Agent: you’re welcome amelia have a good day
===== CALL 3 =====
Agent: hello this is noah williams from healthsecure how can i assist you today
Customer: hi noah it's grace murphy i’m calling to like inquire about my home insurance policy coverage and renewal options
Agent: sure grace i'd be happy to help with that um just to confirm you said uh you're looking for like details on your coverage
Customer: yes exactly i want to clarify what my options are especially regarding the family advantage plan
Agent: great choice for the uh family advantage your coverage limit is um high and the deductible is set to medium does that sound right
Customer: yeah that sounds right but i uh i want to know if i should consider you know upgrading to any other plans
Agent: absolutely we have um the care plus gold plan that might be worth looking into would you like a breakdown of that like plan
Customer: uh yes please but i also just want to compare it to um metrohealth i heard they offer competitive rates
Agent: right comparing is smart just so you know our policy tends to have uh a stronger emphasis on um customer trust rather than pricing alone
Customer: that’s true right i appreciate that can you tell me um what would be the renewal uh process like if i decided to switch
Agent: if you decide to switch we typically recommend starting the renewal well um the process at least forty five days prior to your expiration
Customer: alright and what about the claims process i’m uh a bit worried about that
Agent: understandable grace claims can be a um daunting process it's important that you know you can reach us anytime during a claim
Customer: right right so are there any specific steps i should i mean like need to follow for um filing that
Agent: yes you’ll need your policy id which in your case is pol 1234 567 we'll um guide you through all the steps when needed
Customer: got it so uh with the family advantage plan what kind of premium am i um looking at
Agent: for your current coverage with healthsecure the premium is competitive considering like in comparison to metrohealth
Customer: okay thank you i think i might be leaning towards uh sticking with you guys just need to be um sure of the coverage limits
Agent: sure it’s important to feel secure the high coverage limit really provides a um strong safeguard against significant incidents
Customer: right uh that gives me peace of mind but like how does that translate to my premium um costs
Agent: while a high coverage means higher premiums it can save you more in the long run particularly if claims arise
Customer: makes sense so could i get a written comparison of um what i'd pay with other plans
Agent: absolutely i can prepare that for you it should help in making an informed choice just so you know
Customer: great also can you break down the how the deductible bands you know work again
Agent: sure a medium deductible means you’re paying a um moderate amount before coverage kicks in does that uh clear things up
Customer: yes that helps but i’m still uh not fully convinced
Agent: i understand switching providers can be a big step but i assure you um that we prioritize customer trust and satisfaction here at healthsecure
Customer: i appreciate that the last thing i want is a uh a complicated situation with claims like you know
Agent: exactly and moving forward i promise our team will support you through any um complexities
Customer: okay just so i can clarify i’m looking to review everything before like making a decision
Agent: of course we’ll follow up with detailed documentation it’s important to give you time to um think things through
Customer: thank you noah one more thing does switching impact my coverage
Agent: uh switching can affect your coverage terms slightly but we’ll like ensure you’re in a similar or better position
Customer: good to know and if i were to switch to metrohealth what would change for me
Agent: switching to them um there might be trade offs in service quality based on our customer feedback here
Customer: hm service quality is key i don’t want to compromise on that you know
Agent: totally agree trust is um built through consistent service and we’ve had great feedback on that aspect
Customer: okay i think i’m leaning more towards sticking with healthsecure right with the discounts
Agent: yes you can use the memberplus code to uh get some discounts on your premiums during renewal
Customer: alright i’ll definitely keep that in mind
Agent: sounds good grace i’ll send over those comparisons and just any documentation you need
Customer: thank you noah i’m looking forward to reviewing everything your help has been great
===== CALL 4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</si>
  <si>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t>
  </si>
  <si>
    <t>3495</t>
  </si>
  <si>
    <t xml:space="preserve">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</si>
  <si>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t>
  </si>
  <si>
    <t>===== CALL 1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 CALL 2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 CALL 3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 CALL 4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t>
  </si>
  <si>
    <t xml:space="preserve">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</si>
  <si>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</si>
  <si>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liam lewis uh how can i assist you today
Customer: hi this is aiden gomez i'm calling about some uh issues i had
Agent: i’m really sorry to hear that aiden can you tell me what happened
Customer: well uh the room was really noisy like um all night long it was quite frustrating
Agent: i understand how that can be uh very disruptive noise can can really affect your comfort especially when trying to relax
Customer: right and it wasn’t just the noise the amenities i felt felt outdated too i expected more from you know luxstay
Agent: i completely get it um aiden we strive to provide the best experience and it sounds like we missed missed the mark
Customer: yeah exactly um my experience didn’t feel like gold tier service at all i’m considering switching to hilton for um my future stays
Agent: i appreciate your honesty aiden and i'm really sorry to hear that let’s see what we can do to uh make this right for you
Customer: okay but i just want this resolved quickly
Agent: absolutely i’ll do my best um to help you quickly if i may ask can you provide me with your uh booking id
Customer: sure it's uh bk 4721 895
Agent: thank you for that so to make up for the inconvenience would you prefer a um room upgrade or a refund
Customer: a room upgrade sounds good but um will it be better than the one i had
Agent: yes we can offer you a deluxe room which has additional amenities and features uh i think you’ll find it um a much nicer experience
Customer: okay that uh sounds better yeah
Agent: great i can arrange for that upgrade now this should significantly improve your stay right
Customer: thanks liam i appreciate um that
Agent: you're welcome aiden just to confirm you’d like to proceed with the uh deluxe room upgrade
Customer: yes please
Agent: all set this will ensure um you have a more comfortable experience on your next stay at the miami beach location
Customer: thank you i felt like i was going to escalate if this didn’t get resolved soon you know
Agent: i'm relieved we could address your concerns before it reached ah that point it’s important for us to keep our guests satisfied
Customer: yes i agree good job for handling this
Agent: thank you for your kind words aiden i'm glad we could work something out
Customer: i still might consider hilton if this happens again you know
Agent: of course your loyalty is important to us we want to ensure you feel um valued every time you stay with luxstay
Customer: right so what’s um next will i get a confirmation
Agent: yes you'll receive an email confirmations shortly with all the details of your room upgrade
Customer: okay i’ll keep an eye out for it
Agent: is there anything else that uh i can assist you with today
Customer: um no i think that's it for now thanks again
Agent: my pleasure aiden thank you for your understanding and we look forward to um welcoming you back soon
Customer: sure sounds good
Agent: have a great day
Customer: you too bye
===== CALL 2 =====
Agent: thank you for calling healthsecure this is james o'connor how may i assist you today
Customer: hi james my name is avery long i'm uh i’m calling about a
Agent: mhm
Customer: claim i filed for home insurance uh it’s regarding um a pending status
Agent: sure avery let me pull up your policy details heh can you please confirm your policy id
Customer: yes it’s pol 1234 567 so um could you check if there’s any update on that claim
Agent: absolutely just a moment please *pauses while checking* okay i see your claim is still in process
Customer: oh right but um i was wondering uh would escalating the claim help actually speed things up
Agent: great question um escalating doesn’t really change uh the outcome of the claim you'd still receive the same decision
Customer: so okay so no change even if i escalate it
Agent: exactly no change hey i can walk you through what the escalation involves though if you’d like
Customer: sure uh what does that entail
Agent: well if you escalate um it goes to um a different department but they like review it again it’s more of a process um than uh impacting the speed of the claim
Customer: i got it and um i think my deductible is uh is medium right
Agent: yes your deductible is medium which means any claim amount would be affected by that
Customer: so how does that work with the um refund huh
Agent: the deductible is subtracted from the payout amount you’ll receive after the claim is approved just uh keep that in mind
Customer: oh what’s uh the coverage limit again
Agent: your policy has a high coverage limit so you’re well covered in most situations
Customer: that’s good to know so um are there um exclusions uh i should be aware of
Agent: yes there are some exclusions like certain natural disasters that you should review uh in your policy
Customer: right and uh i’ve been hearing about ugh unitedcare’s claim processes how do they compare mhm
Agent: hmm i’ve heard mixed reviews about unitedcare they sometimes have longer actually uh processing times
Customer: interesting so um how long before i can expect a decision on my claim
Agent: typically decisions are made within thirty days from the day the claim was filed
Customer: okay so i should keep an eye on that and um if i wanted to renew please when’s the renewal window
Agent: your renewal window is sixty days it’s best to start that process early
Customer: okay so i have some time then does that uh affect the premium
Agent: yes renewal can sometimes adjust your primo based on your claim history
Customer: huh right but my history is okay so um any issues with my current plan the care plus gold
Agent: nope the care plus gold plan is solid uh just keep in mind any claims might influence future renewals
Customer: oh that’s uh something to think about do claims usually change things a lot
Agent: it can especially with higher claim amounts they review your overall risk
Customer: right um thank you for explaining that i’m just um frustrated it’s taking so long
Agent: i understand avery and i’m here to help you through this
Customer: so if um the claim is processed i won’t have any surprises mhm
Agent: correct with your policy details everything should proceed as outlined
Customer: okay good and uh with healthsecure what’s the next step
Agent: your claim will continue to be processed and you should receive an update via email soon
Customer: email right okay um thanks does your team usually follow up
Agent: yes we follow up you’ll get a reminder as your renewal date approaches too
Customer: perfect i've noted the sixty day time frame uh for that
Agent: great just remember if you have any more questions don’t hesitate to reach out
Customer: i will thanks again for the info james
Agent: you’re welcome avery have a great day
Customer: you too bye
Agent: bye
===== CALL 3 =====
Agent: thank you for calling connectnet this is uh liam lewis may i have your name please
Customer: hi liam this is wyatt reed
Agent: great thank you wyatt can you confirm your location please
Customer: sure uh i'm in florida
Agent: thanks wyatt just to verify could you please uh provide your account id
Customer: it's acc nine eight seven six one two three
Agent: thank you for that how can i assist you today
Customer: i wanted to um inquire about upgrading my current internet plan
Agent: let me check the account
Customer: yeah that's correct
Agent: and your current speed tier is three hundred uh megabits just to confirm
Customer: yes that's um what i'm getting
Agent: alright
Customer: no it's uh been fine actually but i'm curious about what my like options are for an upgrade
Agent: we do have a premium tier with faster speeds
Customer: can you tell me more about the premium plan
Agent: it offers speeds up to one gigabit and enhanced customer support
Customer: sounds interesting but um i heard at&amp;t has a similar tier for a good price
Agent: connectnet has a dedicated fiber line
Customer: okay so what are the key differences in like pricing
Agent: the premium plan is ten dollars more than your current plan
Customer: hmm okay can i get a uh summary of these options
Agent: premium includes one gigabit speeds and premium support for an extra ten dollars
Customer: right but i still need to think it um over
Agent: okay let us know if you decide to make a change
Customer: yeah thanks i appreciate um that
Agent: is there anything else i can assist you um with today
Customer: no uh that’ll be all for now
Agent: alright wyatt thanks for calling connectnet have a great day
Customer: you too bye
Agent: goodbye
Agent: ends call
Agent: logs call notes
Agent: update ticket id as tkt five four three two seven eight nine
===== CALL 4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t>
  </si>
  <si>
    <t xml:space="preserve">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t>
  </si>
  <si>
    <t>3496</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</si>
  <si>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t>
  </si>
  <si>
    <t xml:space="preserve">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
</t>
  </si>
  <si>
    <t>===== CALL 1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 CALL 2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 CALL 3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 CALL 4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</si>
  <si>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
</t>
  </si>
  <si>
    <t xml:space="preserve">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</si>
  <si>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</si>
  <si>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isabella nguyen how can i assist you today
Customer: hi isabella this is jack watson i'm calling to resolve a booking error with my reservation at luxstay hotels in las vegas
Agent: i’m sorry to hear that jack can you please provide me with your booking id
Customer: sure um it’s bk eight uh nine four three two two one
Agent: thank you let me check your reservation uh just a moment please okay i see here that there’s an issue with your booking
Customer: yes i noticed the room type uh i thought i booked a deluxe but it says standard here that's not what i wanted
Agent: okay. let me verify your details.
Customer: okay but uh this really needs to be fixed i mean i was expecting the deluxe room
Agent: you selected a deluxe room when you booked?
Customer: yes exactly it was clearly mentioned at the time of booking
Agent: alright, i’ll put in a note for the back office to review this—I can’t change the room type from my side.
Customer: an escalation is that really necessary can’t you just change it
Agent: the review team will look at it when they can, and if they decide it qualifies, they may consider compensation; I’m not able to fix the booking directly.
Customer: compensation okay that sounds a bit better but uh how much are we talking about here
Agent: i’ll include that in my request generally errors like this uh lead to compensation being provided so rest assured we’ll make it right
Customer: so uh what percentage of errors actually lead to compensation
Agent: in most cases um if it’s a booking error it’s compensated
Customer: alright but can you provide any numbers
Agent: while i can’t give you exact numbers my experience suggests uh it's largely compensated when the error is on our side
Customer: i see okay that’s better
Agent: i appreciate your patience. let me repeat your room details while i’m on the line, but i won’t be able to make any changes today.
Customer: sure go ahead
Agent: you booked a deluxe room in las vegas right
Customer: yes i mean that’s correct but it shows standard here
Agent: i’ve added the note to your file; there isn’t anything else i can do on my side right now.
Customer: so when can i expect a resolution
Agent: i don’t have a timeframe—updates depend on when the review team gets to it, and i can’t follow up or expedite it from here.
Customer: okay sounds good do i need to call back
Agent: if there’s an update, it will be reflected on your reservation; we don’t usually call out, so just keep checking online.
Customer: alright… i guess. honestly i’m not happy with how this is being handled.
Agent: and jack just to clarify your loyalty tier is gold so um there may be additional benefits included
Customer: okay, but this is still really frustrating.
Agent: thank you for your understanding jack. keep an eye on your reservation for any changes—there’s nothing further i can do on this call.
===== CALL 2 =====
Agent: thank you for calling um homehaven this is ava uh thompson how can i assist um you today
Customer: uh hi ava this is um sebastian nguyen i um wanted to talk about my shipment it’s uh delayed
Agent: i’m really sorry to hear that sebastian could you please provide your order id so i can um look it up
Customer: sure it’s ord 1245 678 it was supposed to arrive um uh last week
Agent: okay one moment please while i check that just a moment
Customer: yeah no problem
Agent: alright i see here that the delivery status is uh delayed and uh it’s now estimated to arrive five uh days past the original delivery date
Customer: five days that’s really frustrating i ordered furniture and uh now i have to wait longer
Agent: i understand how that can be very upsetting sebastian i uh apologize again for the inconvenience could you tell me how um you’d like to proceed
Customer: well i’m seriously thinking about just cancelling the order this is um just unacceptable
Agent: i’m sorry to hear that if you’d like i can help you cancel the order uh i can process it immediately
Customer: yes please can you confirm how long the refund um uh will take
Agent: the refund will be processed back to your original payment method which is um your credit card ending in one two three four usually it takes about um five to seven business days right
Customer: okay good i just can’t believe i have to um go through this i mean i was comparing with wayfair and uh they have much faster delivery
Agent: i totally get that uh i apologize again this situation is definitely not ideal it seems our delivery speed um has been affected
Customer: right and would you um be able to pick up the furniture now
Agent: yes we can arrange for a return pickup i’ll go ahead and set that up after we cancel um your order
Customer: so um i won’t have to handle anything right just pick it up
Agent: exactly you won’t need to do anything other than um make sure it’s available for pickup
Customer: okay so how do they um schedule that like when
Agent: our carrier fedex will reach out to coordinate the pickup date and time you just need to keep um an eye out for their call
Customer: cool that makes sense did you um get that my order value was above five hundred dollars
Agent: yes i see that it’s above five hundred dollars you're um definitely eligible for the full refund no issues there
Customer: alright that’s good to know am i um missing out on anything from your campaign or something
Agent: not at all your cancellation doesn’t affect any ongoing promotions there’s uh no observable effect on your order from any campaign right now
Customer: that's a relief i guess but still i’m um disappointed in how this delivery went
Agent: absolutely and i really apologize for not meeting your expectations this feedback is important and helps us improve
Customer: yeah i hope you guys can sort it out should i um expect a confirmation email about the cancellation
Agent: yes you will receive an email confirmation once the cancellation and refund is processed it should be just a few uh minutes after we hang up
Customer: okay sounds good thanks for um helping me with this and being quick about it
Agent: you’re welcome sebastian is there anything else um i can assist you with today
Customer: no that’s uh it i really appreciate your quick acknowledgment of the situation
Agent: i’m glad to hear that thank you for your understanding and patience have a great day
Customer: you too bye
===== CALL 3 =====
Agent: thank you for calling metrojet this is david martinez how can i assist you today
Customer: hi uh david it's jackson morgan i wanted to discuss some issues with the basic economy fare rules
Agent: sure jackson can you tell me a bit more about the specific issues you’re facing
Customer: well i’ve been looking at the prices for my flight from miami to dallas and um i found uh the basic economy is like much cheaper right but the rules seem super strict
Agent: yes that's correct the um basic economy fare tends to have the lowest price point but comes with a lot of restrictions such as no refunds and limited changes
Customer: right right but i saw that uh delta has a similar offer and their policies look a bit more flexible
Agent: yes delta does have some different policy structures uh in fact metrojet's basic economy class is known for driving the most complaints due to these restrictions
Customer: that’s exactly it i mean it seems unfair to be so limited just because i chose the cheaper option you know
Agent: i understand jackson uh many customers feel that way like overlong explanations about these restrictions can certainly lead to frustration
Customer: yeah i can see that um so like do campaign promotions actually influence conversion rates
Agent: um actually our recent analysis showed that um campaign mentions don’t have a noticeable effect on conversion rates at all
Customer: really uh so what you’re saying is like campaigns don’t really help with this stuff
Agent: exactly there’s no observable effect from these campaigns on customer choices most customers focus on price and flexibility instead
Customer: that’s a bit frustrating too i just wanna um make sure i’m making the right call for my trip
Agent: of course would it be better if we explored some upgrades there are other fare options that might suit your needs better
Customer: um yeah maybe looking at like economy or premium economy could help what’s the difference
Agent: well the economy class offers uh more flexibility with changes and refunds premium economy has even more benefits like additional legroom and upscale services
Customer: hmm and um what's the price difference roughly from basic economy
Agent: the economy fare is typically about forty five dollars more while premium economy can be around like one hundred dollars more
Customer: okay i might go with economy then but wait how come the price is glassy with these fare classes
Agent: it’s really all about the perceived value lower prices like for basic economy attract cost sensitive customers uh but come with complaints due to restrictions
Customer: yeah i see that so you’re saying probably the basic economy drives most of these complaints
Agent: absolutely most issues arise from um the restrictions associated with the basic economy class which we need to communicate better
Customer: got it okay let's lean towards economy then i think it might be worth it
Agent: great choice jackson i’ll note that down and assist you with the upgrade
===== CALL 4 =====
Agent: thank you for calling urbanlink this is sophia patel how can i assist you today
Customer: hi sophia this is jane campbell i’m calling to inquire about upgrading my existing internet plan
Agent: sure jane. may i confirm your current plan.
Customer: yes i'm currently on the plus um plan
Agent: great and you’re in texas right
Customer: yes that’s right
Agent: ok. what upgrades are you considering.
Customer: i’m looking for um something faster maybe the premium or even gigabit plans
Agent: i can provide details on both the premium plan offers faster speeds but the gigabit plan is really our top tier perfect for um multiple users
Customer: right i’ve heard good things about um the gigabit plan what’s the speed on that
Agent: the gigabit plan provides speeds of one gbpsh perfect for streaming on multiple devices simultaneously
Customer: sounds good what about any exclusions or uh limitations on the gigabit plan
Agent: there are a few exclusions. some devices may not support full speed without the right setup, and there’s a data cap on certain plans.
Customer: could you um elaborate on the data caps
Agent: for the gigabit plan there’s typically a limit in certain high usage areas, so you’d need to look into that if you're concerned about data usage.
Customer: okay so um what are the actual differences in features between the premium and gigabit plans
Agent: well the premium plan is great for you know basic streaming but the gigabit plan supports up to multiple streams of uh 4k content without buffering
Customer: got it and what if i experience any issues with the gigabit um plan
Agent: we have twenty four seven support for the gigabit plan and uh your account will be monitored for any outages
Customer: oh i’m glad and is my current router sufficient for the upgrade
Agent: your router should be compatible. if it’s a fiber type you’re in good shape.
Customer: yes it is a fiber connection
Agent: you’re considering the gigabit plan, right.
Customer: yes let’s go with the uh gigabit plan
Agent: excellent choice jane i will proceed with upgrading you to the gigabit plan
Customer: thank you sophia i really um appreciate your help</t>
  </si>
  <si>
    <t>3497</t>
  </si>
  <si>
    <t xml:space="preserve">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</si>
  <si>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
</t>
  </si>
  <si>
    <t xml:space="preserve">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t>
  </si>
  <si>
    <t>===== CALL 1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 CALL 2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</si>
  <si>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t>
  </si>
  <si>
    <t xml:space="preserve">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</si>
  <si>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</si>
  <si>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blue shield this is alexander wright how can i assist you today
Customer: hi um this is david walker i'm calling about some confusion i have with my life insurance policy
Agent: sure david i can help—what specifically are you confused about again
Customer: i just don’t um i just don’t understand the deductible amounts um i thought they would be different
Agent: okay let’s um clarify that can you confirm your policy number for me
Customer: uh yes it's pol 2436 983
Agent: thank you for that let me pull up your details one moment please
Customer: sure take your time i guess
Agent: so david i see you have the premier platinum plan correct
Customer: yes i have um that but it’s the um deductible that i’m really worried about
Agent: you have a high deductible on this plan. are you considering any updates or changes
Customer: well i um was looking into that actually but i thought the coverage limits were supposed to be higher
Agent: let me check that for you just a moment please
Customer: mhm okay
Agent: i see something about deductible versus coverage limits
Customer: right um that’s where i got lost i um think why is the deductible so high though
Agent: higher deductibles are meant to lower your premiums but um it can be a tricky balance
Customer: yeah but that’s um frustrating you know it feels like i should know this without having to ask
Agent: yeah i hear you. i’m here to help
Customer: i appreciate that but um could you explain it um in simpler terms it’s a bit overwhelming
Agent: of course basically with a higher deductible you pay more um out of pocket before we cover your claims
Customer: okay um makes sense but um what does that mean for me in practical sense
Agent: you’d have to cover a lot up front before we pick up the bill
Customer: that's not um what i expected can we uh look at other options
Agent: absolutely there are options like the care plus gold or um other plans that have different structures
Customer: right but will those have lower deductibles
Agent: the alternatives might have lower um deductibles but they can also cost more in premiums
Customer: hmm that’s kind of annoying though i don’t uh want to pay more if i don’t have to
Agent: sure
Customer: ugh can you just tell me what's the best option for me without all the back and forth
Agent: certainly based on what you’ve told me i recommend looking at the care plus silver for more um manageable options
Customer: ah okay but will that give me better um coverage
Agent: yes it will have different limits and lower deductibles. shall i send you the details
Customer: yes please do but um i hope there’s no additional hold time right
Agent: i will do my best um to get you everything via email shortly just looking up your email now
===== CALL 2 =====
Agent: thank you for calling shopsquare this is liam lewis how can i assist you today
Customer: hi liam this is madison patel i'm calling to provide some feedback on my insurance policy experience
Agent: hi madison i appreciate you um reaching out what specific feedback do you uh have in mind
Customer: well i found the process um easy with the phone channel really straightforward
Agent: so you uh prefer the phone channel for providing feedback right
Customer: yes definitely it just feels like more personal i mean i think it uh captures feedback best
Agent: i understand madison so you're saying that phone um interactions feel more effective for feedback
Customer: exactly i mean i did try the online form but it didn’t it didn’t feel as effective
Agent: got it so phone definitely um seems to be the preferred channel for you then were there any specific aspects of your policy you wanted to discuss
Customer: yes i have some suggestions for enhancements to the policy um benefits
Agent: sure i'm all ears what enhancements um do you think could be beneficial
Customer: um for starters maybe um a broader a broader coverage option i mean it would really help
Agent: that's you know an interesting suggestion and uh any other thoughts
Customer: yeah definitely more clarity on the claims process would be great like um guides or faqs
Agent: that definitely aligns with enhancing customer experience we'll note that uh down
Customer: also i found some related policies from progressive um that look appealing
Agent: that's uh notable it's always good to compare can you tell me um what you liked about them
Customer: well they had flexible benefits and um the claims were processed uh faster
Agent: interesting so speed in claims processing is a key factor for you right
Customer: yes speed is crucial especially if something happens
Agent: absolutely just to confirm is your current policy is your current policy meeting your expectations
Customer: mostly but i think improvements are definitely necessary especially for for retention
Agent: i see and you mentioned follow ups earlier how important are they in um nudging decisions
Customer: very the follow ups often seal um the deal for me they make me feel valued
Agent: that's insightful so it seems clear that follow ups um correlate with conversions then
Customer: yes definitely as a gold tier member i feel i should have perks that that reflect that
Agent: and your loyalty is appreciated madison we'll take that into uh consideration
Customer: thanks liam and uh about the policy it would be nice to see regular updates too
Agent: we’ll make sure to note that regular updates can definitely enhance transparency right
Customer: great i’d like to ensure my feedback um is effectively noted for future reference too
Agent: absolutely madison your feedback is vital actually can we schedule a follow up call in a week to um discuss this further
Customer: sure that works for me
Agent: perfect i’ll set that um up just to confirm is your um order id ord 2356 842
Customer: yes that’s right
Agent: thank you we’ll reach out next week you’ll be notified um of the scheduled call
Customer: thanks liam i appreciate your help today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aetnacare this is liam lewis speaking how can i assist you today
Customer: hi um this is elijah rivera i'm calling about my auto insurance claim it was denied and i really need some clarity on why
Agent: sure elijah let me pull up your file um could you please confirm your policy id
Customer: yes uh it's pol 1234 567
Agent: okay yes i see your claim here—just to confirm, you’re in california, right
Customer: yes that's right
Agent: great so i see the claim was uh denied the reason cited was um insufficient evidence when you filed it
Customer: insufficient evidence what does that even mean i thought i provided everything needed
Agent: well it uh typically means that the documents submitted didn’t fully support the claim can you remind me uh what was included in your submission
Customer: i sent in photos from the accident and the police report uh was something missing
Agent: um it appears there might have been some uh details not on the police report like the other driver's statement uh have you thought about appealing the decision
Customer: yes i want to know how to do that what do i need i mean what form will i
Agent: to appeal you’ll need to submit any additional documentation that might support your case also please provide uh a written statement that helps the review process
Customer: okay so i just need to gather more documents how long will this take like uh how long typically
Agent: once you submit everything the review can take uh up to thirty days but uh it might vary depending on workload you know
Customer: thirty days that’s a long time what if i miss the deadline it's like uh does that mean
Agent: submit everything as soon as possible; any delay can push your claim further back
Customer: right right so uh were there any specific terms in my policy i should be aware of
Agent: you’re on the care plus silver plan and it typically covers um moderate claims—you may have a higher deductible is that something you’re aware of
Customer: i was but just to be sure what’s my deductible again
Agent: it’s set at a medium level, which could affect your payout on this claim—if you want the exact dollar amount, I can pull it up for you
Customer: got it what about my coverage limit is it high
Agent: yes your coverage limit is uh high, which is good for your situation—if you want, I can tell you the exact limit on the policy, but the specifics of your claim still didn't meet our requirements
Customer: this is so frustrating i really thought i had everything in order you know
Agent: if you want to appeal, you can submit additional documentation and a written statement; anything else today
Customer: yes uh could you send me the details via email maybe i’d appreciate that a lot
Agent: sure what’s the best email for you like is it uh the one you provided before
Customer: it’s elijah rivera at gmail dot com
Agent: got it elijah rivera at gmail dot com i’ll send you the necessary details about the appeal process within 24 to 48 hours
Customer: thanks i appreciate that uh how common is it for claims to get denied like what’s the share of approvals to denials you know
Agent: um it really depends but i’d say we do see a percentage of claims end up being denied i think it’s around um fifty to sixty percent but uh uh
Customer: wow that's higher than i expected what about pending claims do they end up getting approved more often like can you share
Agent: typically pending claims have a better chance if there’s follow up documentation probing questions help clarify these cases often leading to better outcomes
Customer: i see so probing for details huh that might help me with my appeal then right
Agent: exactly it improves clarity and helps us understand your situation better i mean that will help you
Customer: i’ll take that into account i'll work on the appeal documentation like that’s my goal right now
Agent: alright, thanks for calling—bye</t>
  </si>
  <si>
    <t xml:space="preserve">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
</t>
  </si>
  <si>
    <t>3498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</si>
  <si>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
</t>
  </si>
  <si>
    <t xml:space="preserve">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
</t>
  </si>
  <si>
    <t>===== CALL 1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2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 CALL 3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 CALL 4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</si>
  <si>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
</t>
  </si>
  <si>
    <t xml:space="preserve">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</si>
  <si>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</si>
  <si>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2 =====
Agent: thank you for calling shopsquare this is priya nair how can i assist you today
Customer: hi um this is lillian baker uh i'm calling about a refund inquiry
Agent: can you please provide me with your order id
Customer: sure it's ord for five eight seven three nine four
Agent: thank you let me check that for you uh just a moment please
Agent: okay i see your order it was uh delivered correct
Customer: yes it was delivered but um i need to discuss the refund options
Agent: are you inquiring about the most commonly used refund
Customer: yes exactly which refund method is is most used for this sort of situation
Agent: the most common method is to return i mean return the funds to the original payment method
Customer: so it would just go back to the card i used
Agent: yes lillian the refund will be definitely processed back to your original payment method within a few business days depending on your bank
Customer: got it you mentioned a few days is there a specific timeline i should expect
Agent: typically it can take up to five uh to seven business days but your bank may process it faster
Customer: okay um and is there a difference if i had used like a promo code
Agent: not for the refund method the promo code um summer twenty three in your case won’t affect the refund it just uh applies to the purchase itself
Customer: oh okay that makes sense so um if if there was an issue with the refund how would i escalate that
Agent: if you encounter any issues you can reach out to us again
Customer: i see does faster acknowledgment of these issues help avoid escalation
Agent: yes lillian quick acknowledgment usually helps um lower escalation cases because customers feel heard right away
Customer: that's really helpful to know so can can you confirm my refund will go back to the original payment method
Agent: yes that's correct it will definitely go back to the original payment method
Customer: perfect i'll keep an eye on my account for it
Agent: is there anything else you need assistance with today lillian
Customer: no that should be it thank you
Agent: you're welcome thank you for calling shopsquare have a great day
Customer: you too bye
Agent: bye
===== CALL 3 =====
Agent: thank you for calling premier resorts uh this is noah williams how can i assist you today
Customer: hi noah this is emma torres i'm looking for uh information about um promotional discounts in new york city
Agent: sure emma we um have several promotions running right now just to clarify are you interested in any specific dates for uh your stay
Customer: yes i'm thinking about booking for next month um around the fifteenth
Agent: great let me check that for you our current promo code is summer20 which offers a um discount for that period
Customer: oh really that’s good to know how does that compare with um hilton right rates
Agent: well our rates with um the summer20 promo can be significantly lower than hilton’s uh especially with our additional package options
Customer: and what are those package options um could you repeat that
Agent: we uh offer various packages for um instance you can get an upgrade if you’re a gold member or book a spa package for a relaxing stay
Customer: i do have gold status what’s the um upgrade
Agent: as a gold member you might qualify for a complimentary room upgrade actually this is particularly valuable when um promotions are available
Customer: and um would those promotional rates help i mean do they correlate with your um upsell success
Agent: absolutely emma the availability of promotions like summer20 does indeed correlate with increased um upsell success we see um more bookings when promotions are offered
Customer: that um makes sense if i were to upgrade do i need to book in um advance
Agent: upgrades are typically processed at the time of booking right but they can also be adjusted um upon check in if you have the promo code it’s best to book as soon um as possible
Customer: right but if i wait um when's the cutoff for those rates
Agent: i recommend booking at least um two weeks in advance especially since discounts can fill up uh fast
Customer: okay so how can i apply the promo code um later
Agent: you can enter the summer20 code during the um checkout process on our website it uh applies automatically to your reservation if you call us
Customer: sounds good so should i do this um now
Agent: yes if you’re ready i can take your details and help you with the booking
Customer: sure let’s do that my full name is um emma torres
Agent: thanks emma can i have your email address for confirmation um please
Customer: yes it’s emma dot torres at email dot com
Agent: great and just to confirm how long do you plan to stay
Customer: i was thinking um three nights possibly
Agent: perfect so from the fifteenth to the eighteenth yes
Customer: yes exactly
Agent: now you mentioned you have gold status would you like me to check if you qualify for um any other promotions with this stay
Customer: yes please any extra discounts would uh help
Agent: give me a moment okay aside from the summer20 i see that you also qualify for a uh loyalty bonus
Customer: really what does that include um actually
Agent: that would provide additional perks like early check in and late check out actually it’s pretty good
Customer: that sounds nice so are there any fees associated with this or
Agent: no all those benefits are complimentary for gold members just confirm your um room type and we’re good
Customer: i’d like a standard room please
Agent: absolutely i’ll ensure you get the best rate with the promo code applied so um don’t worry
Customer: is there anything i should keep in mind while booking um like
Agent: just remember the importance of booking early to secure promotional rates especially since they um correlatively boost our booking success you know
Customer: understood what if i have to cancel like do you have a policy
Agent: we have a flexible cancellation policy typically up to twenty four hours before uh check in without any um fees
Customer: alright that sounds fair thank you for your help noah
Agent: no problem at all emma i’ll finalize this booking for you now
Customer: thanks looking forward to it
===== CALL 4 =====
Agent: thank you for calling homemesh this is emily carter how can i assist you today
Customer: hi um i’m natalie foster i wanted to um talk about uh my service and like retention options
Agent: sure thing natalie i uh can help you with that can you um please confirm your region
Customer: i'm in illinois
Agent: great i see you're calling about your current service what seems um to be the issue
Customer: well i’m just um really not happy with the pricing um a friend of mine mentioned that comcast has like better deals
Agent: i understand can you tell me what specific pricing or deals they mentioned that caught your um interest
Customer: they quoted uh around fifty dollars for like a full package deal
Agent: thanks for that information we currently have several retention offers including a discount promotion that might benefit you
Customer: oh um what does that include
Agent: it would give you a twenty five percent discount on your current plus plan um which is about uh seventy five dollars per month
Customer: mmm yeah but it's still higher than what i uh heard from comcast
Agent: i see your concern it's very competitive um on the market just to clarify are you currently experiencing any issues with your service
Customer: no the service is fine just the price feels um high you know
Agent: absolutely i get that just to let you know we’re not showing any audits in your area right now
Customer: that's good um i guess still i might switch if it stays this high
Agent: we always want to keep our customers natalie this is why i'm happy to um offer the discount would that help in your decision
Customer: maybe but if it's still more than comcast uh i don't know if that's enough
Agent: well um let me compare this for you so essentially the total with the discount would be um around fifty six dollars
Customer: oh it's still um not the best deal
Agent: i can understand that frustration um if you decide to switch i want you to know you’re welcome back anytime
Customer: yeah but um i just i really think i should um do what’s best for me
Agent: of course um it's your choice i'm here to assist you have you thought about how long you’ve been with us
Customer: uh it's been like two years now
Agent: that’s a good amount of time we value your loyalty which is um why i think the discount is a really good offer to consider
Customer: i guess
Agent: and just to confirm you are on a fiber line with uh a hundred megabit speed correct
Customer: right and it works fine when it’s like not too busy uh i guess
Agent: yes a hundred megabits can handle several devices but let um let’s address your price concerns first
Customer: yeah okay so um if i take the discount it'll be fifty six dollars
Agent: yes that’s correct if you'd like we can proceed with that offer right now
Customer: fine uh let's do that then
Agent: excellent i’ll just apply that and you’ll see the changes reflected in your next bill
Customer: great thanks emily
Agent: you’re welcome natalie i appreciate your call to homemesh and we’re glad to have you with us
Customer: yeah thanks
Agent: have a great day</t>
  </si>
  <si>
    <t>3499</t>
  </si>
  <si>
    <t xml:space="preserve">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</si>
  <si>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t>
  </si>
  <si>
    <t>===== CALL 1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 CALL 2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 CALL 3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 CALL 4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t>
  </si>
  <si>
    <t xml:space="preserve">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</si>
  <si>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t>
  </si>
  <si>
    <t xml:space="preserve">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</si>
  <si>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shopsquare this is alexander wright how can i assist you today
Customer: hi um i’m hannah adams i received a uh defective item i need some help like with it
Agent: i’m sorry to hear that uh hannah can i confirm your order id to you know look up your account
Customer: sure it’s um ord 8923 456
Agent: thank you let me just take a look at that alright i see that the um item was delivered but it arrived damaged right
Customer: yes uh exactly it’s really frustrating
Agent: i completely understand uh we can resolve this either by replacing the item or processing a refund what would you prefer
Customer: um i think i’d prefer a replacement but i i just want to get it sorted out quickly
Agent: absolutely hannah i’ll expedite the replacement for you just to double check uh is this the first time you’ve had this issue um with a product from shopsquare
Customer: yes it is actually i’ve never had this kind of problem before
Agent: thank you for sharing that i will confirm that your replacement is available um and it will be shipped via fedex
Customer: great and uh when should i expect it
Agent: if everything goes smoothly uh you should receive it within three to five business days does that work for you
Customer: yeah that sounds fine uh what about the damaged item
Agent: we’ll provide a prepaid return label for you so you can send that back like without any cost
Customer: oh that’s helpful i appreciate um that
Agent: of course i just need uh to finalize the replacement order one moment please
Customer: okay sure take your time of course
Agent: alright i’ve created the replacement order you’ll receive a confirmation email shortly
Customer: talking about emails did you apply my promo code i was using um say fifteen for this order
Agent: yes that’s done the promo code has been uh applied to your replacement order
Customer: awesome thank you alexander so uh what should i do with the damaged one right
Agent: yes once you receive the return label you can just drop it off um with fedex
Customer: perfect you’ve made this like easier than i thought
Agent: that’s great to hear just to ensure we're all clear would you prefer uh any further assistance with anything else today
Customer: no i think that’s it just um looking forward to my replacement
Agent: excellent if you need anything don’t hesitate to call us back thank you for being a um gold member hannah
Customer: thank you i appreciate your help
Agent: you’re welcome have a wonderful day and goodbye
Customer: goodbye
===== CALL 2 =====
Agent: thank you for calling streamwave this is lisa chen how can i um assist you today
Customer: hi um this is aiden davis i'm calling about some uh ongoing connectivity issues uh i’ve been having
Agent: i’m sorry to hear that aiden can you tell me a bit like more about the issues you’re experiencing
Customer: yeah it's been really like frustrating i keep getting uh disruptions during work and while i'm um streaming
Agent: i understand how that can be um really annoying can you tell me when you uh usually notice these disruptions
Customer: well it’s pretty much all day long but especially um during peak hours
Agent: got it so just to confirm you’re in new york right
Customer: yes that’s right
Agent: thank you and just to verify what’s your account e d
Customer: um yes it’s acc 1248 379
Agent: thank you aiden let me check your account okay it shows you've been uh on our plus plan with a speed tier of three zero zero megabits is that correct
Customer: yes but i don’t think i’m actually getting that speed um based on my experience
Agent: i see can i um ask if you’ve noticed any specific times more when uh connectivity seems to drop
Customer: mostly like i said during um peak hours sometimes it just stops uh randomly though
Agent: understood now i want to assure you that i’m here to help can you tell me what type of device you're using
Customer: i’m using a router
Agent: thank you let’s go through some troubleshooting steps for your um router
Customer: okay uh like what
Agent: first can you check if the router lights are solid that can help us um identify the issue
Customer: um yeah let me see it looks like they’re uh blinking
Agent: okay that can indicate a connection issue let’s try rebooting the router by unplugging it for about um thirty seconds
Customer: alright i’ll do that
Agent: great while we wait i wanted to inform you about the limits of your current plan and how it might be affecting um your situation
Customer: limits what do you mean
Agent: the plus plan has certain limitations on um bandwidth during peak hours which can lead to those connectivity issues
Customer: i didn’t realize that so what can i do uh about it
Agent: we can explore options upgrading to a higher tier could uh provide you a more stable connection
Customer: um like what plan would you uh recommend
Agent: the premium plan could be beneficial especially for heavy usage you know like streaming and um working from home
Customer: okay that makes sense but ah i’m a bit frustrated you know with this after all the issues
Agent: i absolutely understand aiden education about your plan limits uh can really help and i'm here to assist every step of the way
Customer: right that does help a bit thanks
Agent: i’ll ensure that you’re well informed about your options moving forward and if you have um any other questions just uh let me know
===== CALL 3 =====
Agent: thank you for uh calling skybridge airlines this is sarah johnson how can i assist you today
Customer: hi sarah this is elijah johnson my flight from miami to dallas was just delayed um and i need to like discuss my options
Agent: i'm sorry uh to hear about your delay elijah may i have your booking uh preference to look into this
Customer: sure it’s um pnr mia5678
Agent: thank you elijah so the delay was caused by mechanical issues on our end
Customer: yeah i heard that this is really frustrating
Agent: i understand and i uh apologize for the inconvenience let’s see um about rebooking you would you prefer to travel today
Customer: i mean i don’t have much choice do i i like really need to get to dallas
Agent: absolutely i can rebook you on another flight today to ensure you can make it
Customer: okay but how long will that take i don’t want to wait forever
Agent: it should be um fairly quick give me a moment please
Customer: sure yeah
Agent: i’ve found a premium economy flight uh leaving in about an hour does that work for you
Customer: um yeah that should be fine i guess
Agent: great i’ll go ahead and reserve that for you your loyalty status helped to expedite the process by the way you’re um a gold tier member right
Customer: yes that’s uh right
Agent: excellent we appreciate your loyalty i also wanted to mention we’re offering a hotel stay as compensation for the delay
Customer: a hotel stay is that for um tonight or uh
Agent: yes it would be for tonight just in case your travel plans shift
Customer: hmm that might actually help still feels like a hassle though
Agent: i completely understand elijah it’s understandably frustrating but we’re doing our best to assist you know
Customer: how long do i have to make the hotel booking i don’t uh want to miss my flight
Agent: you’ll be fine the hotel can wait until uh after you board your new flight just to relieve some stress
Customer: right okay i uh appreciate that so the rebooking is definitely for today
Agent: yes you’re rebooked on the flight to dallas today and i have the details ready for you
Customer: okay what if i needed to cancel any issues with that
Agent: since you’re rebooked cancellation wouldn’t affect your compensation of the hotel either just keep your trip in mind
Customer: alright that’s fair i guess it helps
Agent: thank you for your understanding elijah you’ll receive your um flight and hotel details via email shortly
Customer: thanks a lot sarah i really appreciate it
===== CALL 4 =====
Agent: thank you for calling urbancart this is daniel kim how can i assist you today
Customer: hi um i received a damaged uh item in my order and um i need to start a return
Agent: i’m sorry to hear that levi can you provide me um with your order id
Customer: yeah it’s or 8496 256
Agent: great just a moment while i pull that up okay i see your order it looks like you received um an electronics uh you know item and it was marked as delivered with damage reported is that right
Customer: yes exactly the screen is uh cracked
Agent: i understand how frustrating uh that can be let’s get that taken care of i’ll um initiate a replacement order for you right now
Customer: okay um how does the return process work
Agent: you’ll receive a prepaid return label via email and um you can drop the damaged uh item off at your local fedex sound good
Customer: yeah that sounds um alright when uh can i expect the replacement
Agent: the replacement is expected to arrive in about three um to five business days i’ll send you the tracking info um as well
Customer: alright but um i was thinking about maybe switching to amazon because uh they tend to deliver faster
Agent: i totally understand levi just um to clarify though urbancart offers uh comprehensive customer service and warranty options which might benefit you in the long run
Customer: yeah but uh i really need things to come quicker um you know
Agent: of course and i understand that speed um is important i can assure you our team is working hard to um improve delivery times
Customer: right well um i guess that makes sense
Agent: so just to confirm we’re going to replace your damaged item and you’ll receive that um prepaid label soon is there anything else i can help you with
Customer: um no that’s about it i just hope this replacement gets here like um faster this time
Agent: i’ll make um a note of your concern and ensure the replacement is prioritized for you levi
Customer: okay i appreciate that um could you send the tracking info directly to my email please
Agent: absolutely what's the best email um for you
Customer: it’s levi roberts at example dot com
Agent: thank you i’ll send that right over and don’t forget your order's value falls in the mid range band um so you’re eligible for our promo code loyal15 on your next purchase
Customer: oh nice that's a good deal thanks
Agent: you're welcome just keep an eye out for that email with your label and tracking info
Customer: yeah will do
Agent: is there anything else you'd like to discuss
Customer: no i'm good just um hoping for a smooth experience this time
Agent: i totally hear you on that we aim to make things right um
Customer: thanks for understanding
Agent: thank you for your patience levi and for choosing urbancart have a great day
Customer: you too bye</t>
  </si>
  <si>
    <t>3500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</si>
  <si>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t>
  </si>
  <si>
    <t xml:space="preserve">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t>
  </si>
  <si>
    <t>===== CALL 1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 CALL 2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 CALL 3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</si>
  <si>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t>
  </si>
  <si>
    <t xml:space="preserve">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</si>
  <si>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benjamin brooks how can i assist you today
Customer: hi benjamin this is evelyn parker i'm calling about a claim denied can you help me understand why
Agent: of course evelyn let me pull up your information can i have your policy number to start
Customer: sure it’s pol 1234 567
Agent: thank you just a moment while i check that okay i see here that the claim was denied due to certain coverage limits in your plan—unfortunately i don’t have any additional detail on the denial beyond that summary, so what would you like to do next
Customer: can you explain what you mean by coverage limits i thought my plan covered that
Agent: yes your plan the care plus silver has specific coverage limits and some treatments might not be included—i’m not able to see which specific service line triggered the limit from my view
Customer: i see what about policy exceptions are those discussed before determining the outcome
Agent: not typically the policies are quite strict and exceptions generally aren't made outside of the outlined coverage—i can’t review or request exceptions from here, so anyway
Customer: so there are no exceptions at all in my case
Agent: that’s correct evelyn from what i can see your plan adheres to its specified limits without exceptions, and i don’t have a way to submit anything further on this claim
Customer: that's frustrating the deductible is really high and i'm worried about this impacting my finances
Agent: i understand, evelyn—high deductibles can be really stressful, especially when a claim gets denied, and i’m sorry you’re dealing with that.
Customer: the gold tier isn’t that more expensive
Agent: yes but it offers lower out of pocket expenses you’d have more coverage with less risk if that makes sense
Customer: it does but i’m still concerned about the costs upfront
Agent: right balancing costs can be tricky your current die deductible falls in the high band making it tough when unexpected health issues arise
Customer: exactly what are my options then if i switch to gold
Agent: if you switch to the gold plan you’ll have meeting deductible which might ease the financial stress you’d also gain access to other services
Customer: and if i need to file another claim will that be affected
Agent: generally yes with better coverage from the gold plan claims might get approved more easily depending on the service actually
Customer: so the gold plan would potentially lead to better outcomes for future claims
Agent: it could since you’d have broader access to services with higher coverage limits just to be clear which policy are you looking to upgrade from the care plus silver
Customer: yes i want to upgrade from the care plus silver that makes sense but um i'm worried i might still be uh stuck with high costs
Agent: sure a switch to gold could mean lower overall costs in the long term any specific services you’re concerned about
Customer: just the overall financial impact i don’t want to make a decision in haste you know
Agent: definitely take your time we can revisit this and see if there are any discounts or promotions available for new coverage options
Customer: that would be helpful i just need to weigh my options carefully
Agent: of course evelyn if you need more details or have questions feel free to call back anytime
===== CALL 2 =====
Agent: thank you for calling cozyinn this is michael roberts how can i assist you today
Customer: hi michael this is jackson brooks i'm um calling about an issue i had during my recent stay
Agent: i'm sorry to hear that jackson what specifically you know happened
Customer: well there was a billing um discrepancy after checkout it just seems off
Agent: i understand that can be really frustrating let me take a look at your account can you uh please confirm your last name for me
Customer: sure it’s brooks jackson brooks
Agent: thank you jackson one moment while i pull um up your details
Customer: thanks i just wanna know how this could uh happen
Agent: i see that you stayed with us in los angeles i’ll check uh the billing logs related to your visit
Customer: yeah it was on the tenth of last month ah on the tenth
Agent: yes i have that here i can also see you were charged a bit higher than expected
Customer: exactly i thought i had a um discount rate
Agent: you did and i'm really uh sorry for the oversight it seems there was a um coding error i mean
Customer: that's not great i really expected better from cozyinn you know
Agent: absolutely jackson i completely get it understand your concern we're committed to resolving this for you
Customer: so what can you do about it
Agent: i can offer you a partial refund as a goodwill gesture for um this discrepancy
Customer: that's good to hear but um situations like this do these happen often
Agent: we strive to minimize errors but occasionally they can happen we value your loyalty greatly
Customer: well i’m comparing it to hotels like hilton and uh they better handle billing
Agent: i appreciate your feedback jackson we want to ensure you experience an excellent service here at cozyinn
Customer: right and i’ve uh stayed here before without these issues
Agent: your loyalty means a lot to us so let’s ensure we fix you know this for you today
Customer: okay what’s the next step
Agent: i’ll process the partial refund for you right now it will take a few days to show on your account
Customer: sounds fair enough um i just don't want to have to follow up again later
Agent: i understand you shouldn’t have to and i’ll make a note to ensure this is resolved completely
Customer: great thank you michael this is like reassuring at least
Agent: you’re welcome jackson we appreciate you giving us the chance to remedy uh this situation
Customer: i will be keeping an eye on it and um i hope i don’t see similar issues in the future
Agent: i assure you we’ll do our best to avoid this in the future your satisfaction is key to us
Customer: i do appreciate your um empathy it really helps
Agent: thank you jackson i want to ensure you feel valued and heard that’s uh important to us
Customer: alright then thanks once more i'll look out for the refund
===== CALL 3 =====
Agent: thank you for calling luxstay hotels this is benjamin brooks how can i assist you today
Customer: hi um benjamin this is avery thompson i’m uh calling about a complaint regarding my recent stay
Agent: i'm sorry to hear that avery could you please tell me more about um what happened
Customer: well i stayed in a budget room in los angeles and honestly it was really you know dirty and quite noisy too
Agent: i understand this is really frustrating and um i apologize for the inconvenience can you specify more about the cleanliness issue
Customer: yeah um there were like stains on the carpet and the bathroom was not really properly cleaned very disappointing for a budget room
Agent: that's certainly not the experience we want for our guests i uh appreciate you bringing this to my attention
Customer: and like the noise it was awful i could hear everything even from the outside it just made um it hard to sleep
Agent: i can um imagine how that would disrupt your stay it's important for us to uh ensure comfortable stays
Customer: absolutely it's why i uh chose luxstay hotels but you know it’s hard to think of coming back after this experience
Agent: i completely understand uh avery um i can initiate a complaint report for you
Customer: reporting it would be good i guess but will you know anything be done about it
Agent: i can certainly assure you that it will be escalated to management for review although immediate resolutions might be uh limited due to um hotel policies
Customer: i just feel like i paid for a budget room and i uh expected at least you know basic cleanliness
Agent: yes and budget rooms often receive more complaints which shouldn’t be the case your feedback will help us um improve
Customer: well i mean i also considered staying at marriott you know they seem to have better reviews regarding their rooms
Agent: marriott is indeed noted for having better conditions sometimes um we want you to have the best experience possible
Customer: it just feels like um if this is a budget room what if i had booked a deluxe one would it be any you know better
Agent: that’s a valid concern generally um complaints tend to be more common in budget rooms compared to uh luxury options
Customer: exactly it feels like they’re um cutting corners
Agent: i truly empathize with your feelings about the cleanliness issue it's unacceptable for um any room type
Customer: and how long will um this reporting process take i don’t want to be left hanging here
Agent: the complaint will be reviewed as soon as possible but i can't um provide a specific timeline since it depends on management
Customer: that's a bit vague don’t you think how many turns do we go through before i get a resolution
Agent: i understand your frustration there could be multiple interactions needed but i'm uh here to ensure we handle this well
Customer: i just want um a concise answer will management take any action after they decide
Agent: yes any necessary follow up actions will be taken post review then you will uh be updated accordingly
Customer: hmm i hope so um i don’t want to have to chase this down
Agent: absolutely we’ll keep you informed it’s part of our service commitment uh you know
Customer: okay but really i expected um more from luxstay
Agent: i appreciate your honesty avery and i'm here to help as best i can feedback ensures we um address these issues
Customer: well will they improve the quality of budget rooms based on complaints like mine
Agent: your feedback could contribute to necessary changes down the line
Customer: alright that makes me feel a little better but um i’ll be keeping my eye on this
Agent: definitely i completely understand your experience is um important to us
Customer: right and i’ve already told some friends about this they might think twice before um booking here
Agent: we appreciate that um feedback it’s vital for us to provide better services and retain guests
Customer: well i hope it gets better any last notes before we wrap this up
Agent: just that your complaint will be documented today thank you for your um patience and for calling luxstay hotels
Customer: okay thank you um benjamin i hope to hear back soon
Agent: of course avery if you need further assistance feel free to um call back anytime
Customer: will do thanks again
Agent: thank you have a great day uh avery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</si>
  <si>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
</t>
  </si>
  <si>
    <t>3501</t>
  </si>
  <si>
    <t xml:space="preserve">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</si>
  <si>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t>
  </si>
  <si>
    <t>===== CALL 1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 CALL 2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 CALL 3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t>
  </si>
  <si>
    <t xml:space="preserve">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</si>
  <si>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benjamin brooks how can i assist you today
Customer: hi um this is uh amelia richardson i’d like to discuss like my life insurance policy um you know the coverage exclusions and renewal options
Agent: sure amelia i can help you with that just to confirm you're uh referring to the care plus silver plan right
Customer: yes that’s correct i want to make sure um i understand everything especially the exclusions
Agent: absolutely transparency is key i can explain the exclusions clearly which really helps build uh trust you know
Customer: yeah that’d be great i just don’t want any surprises when it comes time um to renew my policy
Agent: understood so let’s go over um the coverage limits your current plan has a high coverage limit which means uh more protection
Customer: that’s good to know but what about the um like deductible i’m not sure um if it’s medium or something else
Agent: so like your deductible is indeed meet em which is balanced to keep your premiums reasonable
Customer: hmm okay does that mean um i would have to pay more out of pocket if uh i make a claim
Agent: essentially yes a medium deductible means you’ll share some costs during a um claim but it keeps your premiums lower
Customer: right that sounds fair but um like how can i avoid losing my coverage if i decide to switch providers
Agent: that's a good question with aetnacare we strive to retain our customers by being upfront um about these factors
Customer: so like how do i avoid churn is there a way to make sure um i stay
Agent: well like loyalty to the details we provide and understanding of your policy features are vital like discussing the exclusions
Customer: yeah i see what you mean if i know what to expect um i feel more secure right
Agent: exactly being open about exclusions and the renewal windows fosters like trust
Customer: uh huh that’s true speaking of renewals what’s um the timeline for uh that
Agent: your renewal window is sixty three days this gives you time to review any changes or consider incentives we may offer
Customer: okay that's helpful are there any um promotions or discounts available now you know
Agent: yes there’s the memberplus campaign which could save you some money on your renewal
Customer: oh nice i want to make sure i get that i think i'm ready to um renew
Agent: great to hear amelia let’s finalize everything today um and ensure you’re set for the upcoming period
Customer: perfect i appreciate your help benjamin this was um really informative
Agent: you're very welcome amelia thank you for calling aetnacare i’ll make sure everything is updated for you today
===== CALL 2 =====
Agent: thank you uh thank you for calling premier resorts this is isabella nguyen how can i assist you today
Customer: hi isabella my name is addison um ross i'm calling to uh like inquire about the cancellation policy uh policy for my booking
Agent: sure can uh can i please have your booking id to retrieve your uh information
Customer: yes um the booking id is bk 2851 691 right
Agent: thank you addison let me check that uh for you just a moment please okay um i see your booking is for a suite at our chicago location
Customer: right i wanted to know about the strict cancellation uh fees
Agent: absolutely for premier resorts we have a strict cancellation um policy which includes a fee if you cancel uh within twenty four hours of your stay
Customer: uh huh and what exactly is that um fee
Agent: the fee is uh sixty percent of your total booking cost and it helps cover operational costs it's um part of our policy to ensure fairness to all guests
Customer: i see so if i were to cancel i'd lose a uh significant amount
Agent: yes that is correct but uh many customers uh they find it fair knowing it helps ensure they have a spot reserved
Customer: that's understandable but it does feel a bit steep um to me
Agent: i get where you're coming from addison just remember the policy is designed to encourage um guests to finalize their plans
Customer: right so if i cancel within that time frame um that i'm accepting that loss then
Agent: exactly most customers really acknowledge the importance of that policy and uh they accept the fee when informed clearly
Customer: hmmm i think i can accept that actually
Agent: great i'm glad to hear that would you like to know uh more about our policies or uh perhaps any ongoing promotions
Customer: no i don’t think promotions would uh affect my decision
Agent: understood just to clarify you’re not looking to switch from hilton or anything like um that for discounts
Customer: no no changes i’m fine with premier resorts
Agent: perfect i just want to confirm that promotions typically don’t shift outcomes um much without discounts uh as we've seen no significant effects in feedback
Customer: that makes sense i just want to be like clear on everything when i book again next time
Agent: absolutely addison having clarity is really important and our agents are trained to reassure customers um which is uh key in positive resolutions
Customer: yeah reassurance definitely helps uh i think
Agent: exactly the feedback we receive confirms that reassurance correlates with um uh happier customers
Customer: i appreciate all this clarity it really helps me
Agent: i’m glad to hear that is there anything else like you’d like to discuss regarding your booking
Customer: no i think that's all for now thanks
Agent: okay just to recap if you need to cancel please keep that strict um policy in mind we always try to maintain fair um practices
Customer: got it thanks for explaining everything lindsay
Agent: of course thank you for calling premier resorts addison have a great day
Customer: you too bye
Agent: bye
===== CALL 3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</si>
  <si>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t>
  </si>
  <si>
    <t>3502</t>
  </si>
  <si>
    <t xml:space="preserve">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</si>
  <si>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
</t>
  </si>
  <si>
    <t>===== CALL 1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 CALL 2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 CALL 3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t>
  </si>
  <si>
    <t xml:space="preserve">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</si>
  <si>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</si>
  <si>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healthsecure this is sophia patel how can i assist you today
Customer: hi uh this is amelia lee i wanted to um clarify something about my policy
Agent: of course amelia what specifically would you like to clarify
Customer: i heard that sending documentation can um help with under standing you know coverage terms better is that true
Agent: yes actually sending the documentation has historically reduced confusion among our customers uhm feedback trends support that
Customer: that's good to know so like if i get the documents it'll be clearer
Agent: exactly it should um really help clarify your coverage details do you have any specific policy in mind
Customer: yeah i'm looking at the um family advantage plan how does it compare to uh blue shield
Agent: the family advantage plan offers extensive coverage um particularly if you need a gold tier that can be a good match for your needs
Customer: ah and um what are the benefits of the uh gold tier specifically
Agent: the gold tier typically has lower deductibles and higher coverage limits which makes it a great choice if you uh prefer more comprehensive coverage
Customer: right but i think varied phrasing in like upselling has back fired for me before
Agent: yes i understand in fact varied phrasing can sometimes lead to misunderstandings so it's best to keep things clear
Customer: so it's better to um stick to what’s straightforward right
Agent: absolutely clear communication is key especially with insurance what else can i help you with
Customer: well um i also want to understand uh my deductible band is it like medium
Agent: yes your deductible is set at a medium band which gives you a balance between premiums and out of pocket costs
Customer: got it and what’s the um coverage limit for that
Agent: you’re looking at a high coverage limit which is uh great for extensive needs
Customer: that’s reassuring um i’ve noticed some claims were denied before what should i know about that
Agent: claims can get denied if they fall outside like your coverage particularly due to deductible limits that can lead to some frustration which um can trigger drop off in calls
Customer: right so the denial could like change whether i keep the policy
Agent: exactly it's a significant factor that might influence your decision on renewal we generally have a renewal window of thirty days just so you’re aware
Customer: oh thirty days doesn't seem like much time to decide uhm what if i want an upgrade later
Agent: if you want to upgrade you could consider the family advantage plan at the gold tier especially with our current um promotion code memberplus for discounts
Customer: that sounds promising but i guess i should um get the documentation first huh
Agent: yes sending the documentation will definitely help reduce any confusion and clarify coverage would you like me to assist with sending that out
===== CALL 2 =====
Agent: thank you for calling aerolink airlines this is um daniel kim how can i assist you today zoey
Customer: hi daniel i’m just calling to clarify my eligibility for a refund for uh my flight from lax to ord
Agent: sure could you um provide me with your booking reference
Customer: yes it’s pnr seven h four k p z
Agent: thank you zoey let me pull that up um i see your booking here you purchased an economies class ticket
Customer: that’s right i’m just really hoping i can get a cash you know refund
Agent: i understand um let me explain our refund policies refunds can be issued as vouchers or cash but it depends uh on the fare class
Customer: well what are the chances um of getting a cash refund
Agent: well usually refunds are denied if you um are in a certain fare class like the basic economy cash refunds are generally um limited to specific conditions
Customer: that’s frustrating i mean do um vouchers happen more often than cash right
Agent: yes um actually most refund requests tend to result you know in vouchers rather than cash it’s a um common situation we see
Customer: ugh that’s so annoying i really need cash back for some expenses i mean seriously
Agent: i get that uh zoey but just to reiterate in your case since you’re in ah economy class refunds are often denied unless there’s an exceptional situation
Customer: like uh what kind of exceptions
Agent: certain circumstances can include um flight cancellations or uh significantly significant delays but your situation unfortunately falls under standard policy
Customer: um i’m comparing with delta right now because they seem to have like better policies
Agent: it’s uh true that different airlines have varying policies but our policy um is quite strict on these like matters
Customer: right but i just wish aerolink was um more flexible
Agent: i totally understand um your frustration it's really important to us that customers feel like supported
Customer: so uh would you say it’s likely i won’t um get my cash back
Agent: unfortunately yes refunds are generally um denied based on our policy for that fare class i mean
Customer: i just can't um believe it i really really need that money back
Agent: i completely understand zoey quick acknowledgement of issues um can sometimes help but in your case it seems the uh refund won't actually go through
Customer: okay but what if you offered me a voucher instead
Agent: if you decide to take a voucher it can be used towards future travel but cash isn’t um an option here i’m afraid
Customer: so it’s just like voucher or nothing
Agent: yes that’s right but just to clarify i mean cash refunds are often um denied based on policy
Customer: this isn't what i expected i thought i’d get some understanding here honestly
Agent: i truly apologize for the inconvenience zoey unfortunately um that’s how refunds generally work with us
Customer: well i suppose um i’ll have to think about this thanks for explaining even it’s frustrating
Agent: of course zoey thank you for your understanding if you need anything else feel free to uh reach out
===== CALL 3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t>
  </si>
  <si>
    <t>3503</t>
  </si>
  <si>
    <t xml:space="preserve">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</si>
  <si>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
</t>
  </si>
  <si>
    <t>===== CALL 1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 CALL 2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 CALL 3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t>
  </si>
  <si>
    <t xml:space="preserve">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</si>
  <si>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
===== CALL 2 =====
Agent: hello thank you for calling connectnet this is ava thompson how can i assist you today
Customer: hi um this is mason cooper i called because there's a network outage uh affecting my service here in texas
Agent: okay. i’ll check the status of your connection—what’s your location
Customer: yeah i’m in texas um near dallas
Agent: alright, there’s an active outage reported in your area
Customer: oh is there a reason for this outage
Agent: yes it looks like uh the cause is a fiber cut reported by the carrier
Customer: a fiber cut seriously how long will it take to fix that
Agent: i can’t provide a specific time. let’s run some troubleshooting steps
Customer: sure um what do i need to do now
Agent: first let’s reboot your gateway this might help isolate any uh local issues
Customer: okay um doing that now
Agent: great i’ll hold while you do that sure
Customer: uh it looks like um yeah it’s off now
Agent: perfect and turn it back on please backed
Customer: it’s back on what now
Agent: the gateway lights are solid. do you have any issues connecting to the internet
Customer: well i can’t really connect at all it’s uh completely down
Agent: sure. are you aware of how this compares to other isps like spectrum
Customer: yeah my neighbor just switched to spectrum and seems to be happy with it
Agent: i understand however i can assure you that connectnet has um superior reliability we have protocols in place for uh outages like this
Customer: really how do you know
Agent: well we consistently monitor our lines and have a dedicated team for um resolving issues quickly
Customer: that's good to hear i guess
Agent: um are you currently on our plus plan
Customer: yeah plus plan should i should i consider upgrading
Agent: i mean if you have multiple devices streaming a higher speed tier might's um resolve any congestion
Customer: huh okay what do you recommend
Agent: a one gig plan could um support all of your devices eased
Customer: right i’ll think about it
Agent: just to reiterate, the outage is due to a fiber cut. anyway, let’s move on
Customer: yeah you mentioned that
Agent: perfect i’ll be creating a ticket for you your ticket id is tkt nine four seven six two three five
Customer: got it how do i check back
Agent: just call back and refer to that id um and we can provide upgrades
Customer: sounds simple enough thanks i guess
Agent: okay. if you have any other questions, reach out
Customer: um right i appreciate it
Agent: thank you for your patience mason i’ll ensure our team gets on this right away
Customer: okay i’ll wait for an update then
Agent: yes we’re here to help have a good day mason
Customer: yeah you too bye
Agent: bye
===== CALL 3 =====
Agent: thank you for calling styleloop this is alexander wright how can i assist you today
Customer: hi alexander this is luke walker i um received a damaged item
Agent: i’m sorry to hear uh that luke can you provide me with your order id
Customer: sure it’s uh ord 2783 946
Agent: thanks let me pull that up uh hold on just a moment
Agent: alright i see your order here it says the item was delivered uh i mean damaged upon receipt is that correct
Customer: yeah it was the box was torn and i think um the item itself had like some scratches
Agent: i understand that’s really frustrating uh would you prefer a um replacement or a refund
Customer: well i’d prefer a replacement but how long would that take
Agent: right i can arrange for an immediate um replacement at no cost to you we’ll ship it via fedex
Customer: oh that sounds good what’s the um timeline for that
Agent: it should arrive in about five to seven uh business days
Customer: okay great so you’ll send it without charging me right
Agent: yes that’s correct no delivery charges at all just to make sure you’re in florida right
Customer: yes florida
Agent: perfect i’ll send the replacement there to um the same address
Customer: yes the same address please
Agent: thank you luke um just confirming your address
Customer: sure go ahead
Agent: is it uh fifteen twenty three maple street florida
Customer: that’s correct
Agent: awesome so uh i’ve noted down the replacement you will get the tracking details um once it’s shipped
Customer: right appreciate it alexander that definitely makes me feel better about this situation ah
Agent: i’m glad to hear that just to clarify uh you preferred the immediate replacement over a refund right
Customer: yes immediate replacement is best i’m not interested in any like store credit or anything like that
Agent: understood um this should improve your satisfaction since we’re addressing this uh immediately
Customer: yes much thank you alexander
Agent: you’re welcome luke if you have any more questions feel free to reach out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</si>
  <si>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t>
  </si>
  <si>
    <t>3504</t>
  </si>
  <si>
    <t xml:space="preserve">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t>
  </si>
  <si>
    <t>===== CALL 1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2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 CALL 3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</si>
  <si>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t>
  </si>
  <si>
    <t xml:space="preserve">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</si>
  <si>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2 =====
Agent: thank you for calling streamwave support this is effen clark who am i uh speaking with today
Customer: hi ethan this is nora johnson i'm having some um connectivity issues with my internet
Agent: alright nora i can help you with that can you tell me which uh divice you're using
Customer: it's a modem um i think it’s just not connecting
Agent: okay let's try something first have you tried like um rebooting your modem
Customer: um no i haven't i didn’t think that might help uh
Agent: it often does so let's give it a shot just unplug it wait about for ten seconds then plug it back in
Customer: alright i'm just um doing that now i just need to wait a bit
Agent: sounds good i’ll hold while you do that
Customer: okay i plugged it back in now um it looks like it's rebooting
Agent: perfect you should see some lights blinking it might take a minute
Customer: uh yeah there are some lights oh one of them is green now oh i mean yeah
Agent: great news that usually indicates a good connection can you uh check your internet now please
Customer: yeah um i’m uh checking my devices oh wow it's back up
Agent: fantastic i'm glad that worked just to confirm you’re in texas uh right
Customer: yes that's right should uh i be worried about interruptions at this time
Agent: no we’re not showing any outages affecting your area at the moment
Customer: that’s a relief i was um worried it might be a larger issue
Agent: i understand and by the way as a customer on the plus plan you typically get better um reliability
Customer: um i've heard about that does it really like make a difference
Agent: yes it can improve your overall speed and performance did you er want to know more about it
Customer: maybe later i just need to know if everything will stay stable now
Agent: absolutely and if you experience more issues like feel free to call back we can dive deeper into plans then
Customer: okay but if it happens again i'll reach out for sure
Agent: good idea is there anything else you'd uh like assistance with today
Customer: no i think that's it for now thanks for the help
Agent: you’re welcome nora just to summarize rebooting the modem was the key step that restored your connectivity like really
Customer: yup that made a big difference
Agent: also i'll keep your ticket id as tkt eight nine one zero four five six in case of um follow up
Customer: great thanks ethan
Agent: you're welcome and if you think of eh any more questions later don’t hesitate to call us back
Customer: will do thanks again
Agent: have a great day nora and enjoy your internet
Customer: you too bye
Agent: bye
===== CALL 3 =====
Agent: thank you for calling urban escape um this is priya nair how can i assist you today
Customer: hi um this is hannah cooper i need like information about uh the cancellation policies for my booking
Agent: absolutely hannah i uh can help with that can you please provide your booking id
Customer: sure it’s bk 8723 984 i uh just want to know if there are um any fees for canceling
Agent: thank you for that information so regarding cancellations we um typically have a fee of um fifty percent um of the booking if it's canceled within uh forty eight hours of your stay
Customer: oh wow that’s a lot i didn’t realize that
Agent: yes i understand it can be quite a bit i can uh provide details about rescheduling instead that uh might help avoid fees
Customer: rescheduling like um what’s involved in that
Agent: well um if you reschedule um there won't be any fees you just need to choose a um new date for your stay
Customer: hmm that sounds better but like how far in advance do i need to uh reschedule like
Agent: we typically require um at least like seven days notice for rescheduling but uh i can check if there are any specific exceptions for your case
Customer: okay i see and um can i like change it to a different hotel or just the same one
Agent: it would need to be at the same property the urban escape in miami beach um but i can help check dates and availability for you
Customer: that’s okay i guess i can deal with that
Agent: great just a moment um while i pull up the calendar
Customer: sure take your time
Agent: thanks for your patience so um what dates are you considering for your new booking
Customer: i was thinking about um maybe next month like around fifteenth
Agent: let me see the fifteenth is actually available um we have deluxe rooms open for that date
Customer: oh that's good but i hope it's not um too pricey
Agent: not at all the rate is um similar to your original reservation you won’t um incur any extra fees since you’re rescheduling
Customer: okay great that calms my nerves a bit
Agent: i’m glad to hear that it’s important to us to make this um process smoother for our guests okay
Customer: yes yes so um how do i officially reschedule then
Agent: i can handle that for you right now just to confirm would you like to keep the same room type the deluxe
Customer: yes i do and the reservation will stay under my name right
Agent: absolutely hannah cooper i’ll just get that updated in our system
Customer: okay sounds good
Agent: alright just a couple more seconds and i’ll have that done
Customer: no rush i really um appreciate your help by the way
Agent: thank you i am um happy to assist
Customer: so um what else do i need to do
Agent: you don’t need to do anything else i’ll send a confirmation email to um the address we have on file
Customer: perfect just uh to double check can you confirm the date again
Agent: sure thing you’ll be booked for the um fifteenth of next month in the deluxe room
Customer: great thank you so much priya this really helps
Agent: you’re welcome hannah if you need anything else um just give us a call have a wonderful day</t>
  </si>
  <si>
    <t>3505</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</si>
  <si>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
</t>
  </si>
  <si>
    <t xml:space="preserve">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t>
  </si>
  <si>
    <t>===== CALL 1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 CALL 2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 CALL 3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</si>
  <si>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</si>
  <si>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this is noah williams may i have your name um please
Customer: hi this is ethan cook
Agent: thank you ethan can you please um verify your last name for me
Customer: it's cook
Agent: great thank you ethan cook so how can i assist you today
Customer: i'm calling about some fare changes on my booking for the uh mia to dfw route
Agent: i see sorry to hear that can you give me your booking reference um number
Customer: sure it’s p e n r four a six c three two
Agent: thank you for that just a moment okay um it looks like there has been a change in the fare for your flight
Customer: yeah i noticed that it's quite a bit higher and i’m not really happy about it like
Agent: i understand your frustration ethan could you tell me what specifically concerns you about the um fare change
Customer: well i was expecting to pay one hundred fifty dollars and uh now it’s three hundred dollars it's crazy
Agent: that’s quite a price difference have you uh considered traveling on a different date or looking at different fare classes
Customer: i mean i guess uh i could look at other dates but i need to um fly around the same time
Agent: right i get that how about i offer you um some options for the travel times that might work for you
Customer: okay what do you have
Agent: we have an economy class fare available for two hundred eighty dollars um and a premium economy for three hundred fifty dollars would either of these work for you
Customer: hmm let me think so the economy is still uh cheaper than what i see now
Agent: yes exactly plus um it offers benefits like complimentary snacks
Customer: yeah but what about southwest they uh used to have better deals
Agent: that’s a good point and i can help compare their fares for the same route um are around two hundred seventy five dollars for economy
Customer: so metrojet is still pricier uh i see
Agent: i understand that just so you know our loyalty tier customers may get additional discounts are you part of our um loyalty program
Customer: no i’m not i haven’t really traveled enough to join yet
Agent: that’s fair i can help you with travel options that might still suit you with what you have right now like
Customer: yeah can you just tell me the best option without too many um complications
Agent: of course the best alternative would be to stick with the economy class which is still a uh better option than the current fare
Customer: okay stick to that one then
Agent: perfect i’ll proceed with updating your booking
Customer: thanks i appreciate that i just um wish it didn’t come down to these complaints in the first place
Agent: totally understandable ethan fare changes can be frustrating
Customer: right right but um thanks for the help
Agent: you’re welcome so just to confirm i’m booking you on the economy class for the mia to dfw route
Customer: yes please
===== CALL 2 =====
Agent: thank you for calling streamwave this is chloe adams how um can i assist you today
Customer: hi uh this is luke cooper i i’m having some issues with my internet it's uh kinda intermittent
Agent: i'm sorry to hear that luke just to confirm you're calling about your connectivity issues right
Customer: yeah exactly it's affecting me working from home really frustrating uh
Agent: i understand that sounds frustrating could you uh tell me um what device you’re using to connect
Customer: i’m using my uh router it's a um cable connection
Agent: got it you're on a cable line and what types of activities are um getting interrupted
Customer: well i need to attend video calls and you know stream things and it's just um dropping a lot
Agent: uh huh thank you for that info just to check are you experiencing this all over the house or just in specific spots
Customer: mostly in my office but sometimes it uh happens everywhere
Agent: okay thanks let's uh try to resolve this can i get your account number for verification
Customer: yeah sure it's uh a c c four eight two nine seven seven one
Agent: thank you luke now i see no outages in your area which is good let's um try a few troubleshooting steps
Customer: alright what do i need to um do
Agent: first can you try um flushing the dns settings on your router that can help
Customer: flushing the dns like how do i do um that
Agent: sure so um if you go into your command prompt you can type in um ipconfig flushdns
Customer: okay let me uh *pauses* oh i see it *pause* it worked
Agent: great so was there a noticeable difference after running that
Customer: yeah it's um actually resolved now no drops so far um
Agent: that's awesome to hear so just to um recap the dns flush was the most effective step uh here
Customer: yeah uh definitely it fixed it right away
Agent: perfect now just a few tips to help maintain your connection *clears throat* make sure your router is um in a central location
Customer: sure i’ll check on that uh i really hope this um doesn’t happen again since
Agent: i understand your concern and to help *uh* if you ever face um issues again i can guide you through some quick steps
Customer: yeah that’d be helpful i’m um kinda worried because you know my neighbor mentioned spectrum is quoting better deals
Agent: i see product comparisons can lead to churn concerns but you're on the plus plan which is great for um multiple devices at once
Customer: right right *pauses* i just uh i don’t want to deal with uh this again
Agent: totally i get that if anything changes you can always call back so how’s your experience been with streamwave overall
Customer: honestly mixed the speed is decent but um reliability needs uh work
Agent: thank you for your feedback luke just to check one more thing what speed tier are you getting right now
Customer: i think around uh one hundred megabits but um it varies
Agent: thanks for that we’ll keep an eye out for any connectivity issues if you need help um just reach out okay
Customer: yeah okay i will
Agent: great and just to note if you have any other questions feel free to ask your ticket id for reference is tkt won seven four six three twelve
Customer: got it thanks that’ll help
Agent: you're welcome is there anything else i can assist you with today
Customer: nah that should be it thanks for your help chloe
===== CALL 3 =====
Agent: thank you for calling homehaven this is ethan clark how can i help you today
Customer: hi ethan this is sebastian brooks i'm calling because my order uh it’s been delayed
Agent: i’m sorry to hear that sebastian can you provide me with the order id
Customer: yes it’s ord ate two nine three four five two
Agent: thank you sebastian let me check the status one moment please
Agent: okay it looks like your shipment uh is delayed and currently in transit it’s expected to arrive in three days
Customer: three days that’s quite a wait i was told it’d arrive um much sooner
Agent: i completely understand your frustration um this kind of delay is unacceptable can i assist you uh with alternative solutions
Customer: honestly i’m not happy with homehaven’s service right now i’ve ah had better experiences with amazon
Agent: i hear you comparing with amazon they do have faster delivery times um let’s see what i can do you know to help you out
Customer: yeah what are my options i really like need this furniture soon
Agent: i can offer you expedited shipping or um a re fund uh your original payment method which would you prefer
Customer: i don’t know expedited shipping sounds nice but maybe
Agent: i understand if we expedite it might still take um some additional time oh and by the way you can use the promo code shipfree20 for the expedited service
Customer: how much would that cost i mean will it really be um worth it
Agent: no additional costs on shipping if you use that promo code it could save you ah the hassle uh of waiting
Customer: okay that sounds better than waiting three days
Agent: great so i’ll set that up for you you mentioned needing it soon right
Customer: yes like um yesterday would have been great
Agent: i completely get that sebastian let’s make sure we ah get this sorted out quickly for you
Customer: uh i appreciate that so what’s the next step
Agent: i’ll process that expedited shipping right away you’ll receive an email confirmation uh shortly
Customer: and if it doesn’t like show up again on time i’m really not sure about homehaven anymore
Agent: i understand your concern and i assure you that we track this closely your satisfaction is um important to us
Customer: right i just want to avoid any uh more issues
Agent: absolutely and i'll make sure to follow up personally to update you on the status okay
Customer: yeah that would help um thanks ethan
Agent: you’re welcome sebastian thank you for your patience uh and i’ll be in touch</t>
  </si>
  <si>
    <t xml:space="preserve">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t>
  </si>
  <si>
    <t>3506</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</si>
  <si>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t>
  </si>
  <si>
    <t>===== CALL 1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 CALL 2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 CALL 3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t>
  </si>
  <si>
    <t xml:space="preserve">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</si>
  <si>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</si>
  <si>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aerolink this is noah williams how can i assist you today
Customer: hi noah this is emily clark i wanted to ask about um the loyalty program benefits especially so about resolution times for higher tiers
Agent: of course um emily so um are you know you currently a member of our loyaltyy program or are you considering joining
Customer: i’m uh actually a silver tier member i’ve heard that the gold tier has like better benefits
Agent: yes that's um correct our gold tier provides faster resolution times for issues have um you experienced any delays with your uh current tier
Customer: well yes um actually i had a situation recently with a flight from lax to ord and it took quite a while to um get things sorted
Agent: i understand that can be um frustrating you’d likely benefit from the gold tier they generally receive you know quicker outcomes have you thought about upgrading
Customer: hmm i think i might but how much quicker are we talking
Agent: generally speaking um gold and platinum members see resolution times reduced by about thirty percent on average higher tiers are you know prioritized in the queue
Customer: that does sound appealing do you um think it really makes that much of a difference
Agent: yes based on feedback many customers report quicker resolutions after um upgrading would you say your um experience aligns with that
Customer: well i guess i don't know how it compares to like other airlines i’ve only been with aerolink
Agent: that's understandable but i can share some insights our program beats competitors like um united in terms of prioritization for members
Customer: oh really united has some decent offers what makes aerolink’s loyalty tier um better
Agent: with aerolink our priority system is specifically designed for customer satisfaction like unlike united which doesn’t provide the same level of tier based benefits
Customer: okay that’s helpful but do varied phrasings actually help in upselling last time i spoke to a different agent they just kept repeating the same thing um like a lot
Agent: interestingly um there’s been no change in upsell outcomes based on phrasing the key is you know the value you receive from the upgrade
Customer: so basically it’s about the benefits themselves right
Agent: exactly the faster resolution is a significant benefit of higher tiers but if we don't communicate that um effectively it can be like challenging
Customer: got it and what about you know retention what patterns should i be on the lookout for
Agent: well clear intent to churn often surfaces when customers feel um neglected or undervalued it’s crucial that loyalty members feel their needs are prioritized
Customer: yeah i felt that way during my um last call it took too long to get like answers
Agent: i’m sorry to hear that emily a quick upgrade could improve your experience and um resolve those issues faster
Customer: that makes sense so if i upgrade to gold i’d definitely see quicker service
Agent: absolutely many gold members report um much smoother experiences so it’s a solid choice
Customer: alright i think i’m like leaning towards upgrading ugh i hate feeling churned out
Agent: that’s great to hear i can assist with the upgrade process right now if you’d you know like
Customer: yes let’s do it thanks noah
===== CALL 2 =====
Agent: thank you for calling firsttown bank this is david martinez how can i assist you today
Customer: hi this is wyatt foster i’m looking to compare some rates with uh competitor banks
Agent: sure thing wyatt—what types of rates are you looking to compare?
Customer: i want to check um the savings interest rates mainly uh and maybe some other options
Agent: absolutely. are you looking at chase or other banks?
Customer: yeah i heard chase offers better rewards um and i
Agent: mhm
Customer: wanna see how they stack up against firsttown bank
Agent: our savings interest rate at firsttown bank is around one point five percent.
Customer: okay uh what's the rate at chase for that
Agent: chase typically offers um around one point seven percent for their savings accounts
Customer: hmm that’s a little better what about
Agent: premium services
Customer: uh what about um premium services
Agent: for premium services, firsttown bank offers tailored packages that include financial advice and exclusive investment options.
Customer: and how does that compare to what chase provides
Agent: chase has uh various tiers but their offerings um might not include personalized services just mostly standard benefits
Customer: i see uh what about fees and apr for loans
Agent: for loan apr, firsttown’s is around three point four percent; chase is similar, though sometimes they run lower balance-transfer fees.
Customer: got it so are there any hidden fees with firsttown or something like
Agent: there aren’t hidden fees—just the standard monthly maintenance fees, which can be waived under certain conditions.
Customer: chase claims they have um lower fees for saving accounts is that significant
Agent: it depends on the balance you maintain chase likes to really promote lower fees heavily but those can be conditional too
Customer: kinda seems like it's more about the marketing than actual uh savings
Agent: exactly a lot of it is about marketing and just knowing what fits your needs best
Customer: you’ve been really clear about that thanks and um do you think i should um consider those premium services
Agent: if you're looking for um more personalized banking definitely
Customer: mhm
Agent: it could enhance your experience with us
Customer: alright i’ll think about it so what's the next step for me
Agent: if you decide to move forward, you can call back when you're ready and we can set up an appointment.
Customer: sounds good thank you david
Agent: thank you for calling firsttown bank wyatt have a great day
===== CALL 3 =====
Agent: thank you for calling cozyinn miami beach this is priya nair how may i assist you today
Customer: hi um um this is evelyn reed i’m calling about uh cancellation policies i’m really really confused about the fees
Agent: of course evelyn i can help clarify that are you looking at last minute cancellations or um something more advanced
Customer: definitely definitely last minute i uh heard those can be pricey
Agent: yes last minute cancellations generally do incur higher fees just to confirm when you booked the room was it for a deluxe room by any chance or um something else
Customer: yes it was a deluxe room but why um uh are the fees so high
Agent: well with last minute cancellations it can be quite frustrating it’s generally understood um that it affects our ability you know to rebook that room
Customer: yeah i get that but um could you break down the fees for me
Agent: absolutely um typically cancellations with last minute uh bookings might have a fee that is fifty percent of the total booking cost um whereas advance bookings usually only have a minimal fee around twenty percent
Customer: okay i see so uh that’s more for last minute bookings then right
Agent: exactly evelyn would you like to know how this compares to um cancellations with other brands like hilton
Customer: i mean uh i’ve heard hilton has like better policies
Agent: right they do have some varied policies but most brands are geared towards um protecting their availability with last minute changes
Customer: but what about someone like me who's uh um stuck because of an emergency right
Agent: i understand we do have some options for emergency situations if you have the um right promo code it um might lessen your fees
Customer: promo code i only have uh my rewards number
Agent: if you’re a gold member you might qualify for a discount have you used any promo code like lastminute before or no
Customer: no i haven’t would that help uh
Agent: yes it could using lastminute might reduce that cancellation fee a bit how does that sound
Customer: um okay but what if the booking was like made much earlier does it you know change the fee structure
Agent: for advance bookings cancellations are generally more forgiving do probing questions like this help clarify your options do you think
Customer: uh yeah they do i’m just feeling a little overwhelmed with um everything
Agent: i appreciate your patience evelyn if i put you on hold for a moment can i pull up more information
Customer: sure just um don't take too long
Agent: i’ll be quick i promise one moment please * phone hold noise *
Customer: uh hello
Agent: thanks for holding evelyn so based on your situation the reservation falls under our standard last minute cancellation policy, so the fifty percent fee would still apply and i’m not seeing any additional exception on this booking</t>
  </si>
  <si>
    <t>3507</t>
  </si>
  <si>
    <t xml:space="preserve">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</si>
  <si>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t>
  </si>
  <si>
    <t>===== CALL 1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 CALL 2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3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t>
  </si>
  <si>
    <t xml:space="preserve">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</si>
  <si>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</si>
  <si>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skybridge airlines this is um priya nair how can i assist you today
Customer: hi priya this is olivia ward i need to talk about a refund for my um disrupted flight from boston to los angeles
Agent: sure olivia i can definitely help with that can you give me your uh booking reference
Customer: yes its pnr j3w8y6
Agent: thank you i see your booking here what happened uh with your flight
Customer: it got delayed and then uh i missed my connecting flight really frustrating
Agent: i understand that must have uh been tough so regarding our refund policy we uh typically offer two options cash refunds or um travel vouchers
Customer: right i heard about those options what is the difference again
Agent: well with a cash refund you get the amount back directly to your original payment uh method vouchers can only be used for future travel with us
Customer: hmm i think i’d prefer a cash refund less hassle that way you know
Agent: absolutely let’s go ahead with that just to confirm would you like to uh stay updated via email on this process
Customer: yes please my email is olivia ward at gmail dot com
Agent: great i’ll make sure you get the updates now i also see that you have a um loyalty tier of gold which helps expedite um the process
Customer: oh that’s good to hear do refunds usually get processed quite quickly
Agent: they typically do especially for gold members like you just a moment let me check
Customer: sure take your time
Agent: okay i’ve confirmed your uh cash refund request just to clarify how often do refunds result uh in cash instead of vouchers
Customer: i guess it depends on the uh situation but i don't need a voucher
Agent: exactly most requests like yours do lean towards cash refunds but we do see a mix
Customer: interesting and about my previous experience i was not too happy uhm with customer service
Agent: i'm really sorry to uh hear that olivia i can see how that might make you hesitant we don’t want to lose a loyal customer
Customer: yeah definitely i appreciate that you are helping me now
Agent: of course i want to ensure all your concerns are addressed so to help with your case um can i ask if you feel satisfied um with the transitions in our discussion
Customer: well it’s been pretty straightforward no major delays so far
Agent: that’s good to hear so just confirming you’d prefer a cash refund and we’re um aiming to finalize that today
Customer: yes exactly
Agent: perfect let's proceed with this cash refund i also need to uh address your prior service experience um potential churn risks are taken seriously here
Customer: i’m glad to hear that just want to be valued as a um customer
Agent: you are valued olivia this refund will be processed and i’ll send all uh details right away to your email
Customer: thank you so much priya
Agent: you're welcome refunds usually take three to five business days if you have further questions feel free to reach out
Customer: will do appreciate your help
Agent: my pleasure thank you for calling skybridge airlines have a great day olivia
Customer: you too goodbye
Agent: bye
Customer:
===== CALL 2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3 =====
Agent: thank you for calling nimbus air this is michael um roberts how can i i assist you today
Customer: hi um michael this is evelyn bailey i’m uh calling about um a flight delay on my trip from uh seattle to atlanta
Agent: i’m so sorry to um hear about uh the delay evelyn could you please uh provide me with your booking reference
Customer: yes it’s pnr 458692 uh thanks
Agent: thank you evelyn uh let me check that for you just a moment okay i see here that the um delay was due to weather conditions
Customer: ugh that’s um frustrating i need to um know what my um options are for compensation
Agent: i absolutely understand we uh typically offer a travel credit for uh situations like this
Customer: and how does nimbus air's um refund policy compare to like delta's
Agent: well uh nimbus air's policy usually provides more flexibility especially for um gold tier members like yourself
Customer: yeah but i’ve heard delta offers um better options for their um premium economy class
Agent: true i’ve also seen delta's offering but like nimbus air's um emphasis on customer service is what keeps our uh loyal customers coming back
Customer: i appreciate that it's just you know it’s kind of up in the air for me now
Agent: yes i can see how that would um raise some concern let’s uh focus on getting those travel credits set up for you
Customer: alright so what do i need um to do
Agent: i can um handle everything on my end you’ll receive an email confirmation uh shortly after the call
Customer: okay but that’s still not really helping much right now
Agent: that’s good to hear a sincere apology can often um shift the sentiment so just to summarize
Customer: yes please
Agent: so you’ll receive a travel credit for your um inconvenience and that should be um processed by the end of the day
Customer: honestly that’s not what i wanted to hear
Agent: i'm glad to hear that evelyn is there anything else i can assist you with
Customer: no that's all i guess thanks
Agent: of course thank you for flying with nimbus air have a great day um evelyn
Customer: yeah
Agent: and make sure to uh reach out if you need anything in the future
Customer: i will bye
Agent: bye
Customer: hey wait before you go could you check if there's like any future promotions
Agent: absolutely um let me take a quick look for you
Customer: thanks i'm just trying to make sure i get the best um deal
Agent: sure i totally get that uh currently we have a um special offer for returning customers
Customer: oh how does that uh work
Agent: well it means um extra points for flights booked um within the next three months
Customer: sounds good uh can you uh sign me up for that
Agent: yes i can do that right now just uh hold on a moment
Customer: thank you i appreciate uh it
Agent: no problem at all alright i’ve completed um the sign up for the promotion
Customer: awesome so i’ll get those points um added
Agent: exactly you should see them reflected in your account soon
Customer: alright i’ll just check my account later then
Agent: anytime evelyn have a safe trip and a um wonderful day</t>
  </si>
  <si>
    <t xml:space="preserve">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t>
  </si>
  <si>
    <t>3508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</si>
  <si>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t>
  </si>
  <si>
    <t xml:space="preserve">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t>
  </si>
  <si>
    <t>===== CALL 1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 CALL 2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 CALL 3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</si>
  <si>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t>
  </si>
  <si>
    <t xml:space="preserve">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</si>
  <si>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 capital this is uh ethan clark how can i assist you today
Customer: hi ethan this is aiden brooks i’m really worried i noticed some um suspicious activity on my checking account
Agent: oh i understand aiden that sounds you know concerning can you tell me a bit more about the activity uh you noticed
Customer: well there’s a transaction for uh fifty five dollars that i didn't recognize it was from um a company like i’ve never heard of
Agent: i see that can you know definitely raise some alarms let’s um take a deeper look into that could uh you please verify your account id for me
Customer: sure it’s acct four five two seven three eight one nine
Agent: thank you aiden just a moment while you know i check the details uh one second
Agent: alright i’m pulling up your account now i can see that transaction do you have um any idea how it might have occurred
Customer: no i i don't it's uh worrying
Agent: i can imagine how anxious you must feel uh right now it's important to act like quickly i want to assure you that we have robust um fraud monitoring processes here at metro capital
Customer: what what do you mean um by that
Agent: well we actively monitor transactions for any um unusual behavior if something like looks suspicious we flag it for review
Customer: okay that's um somewhat reassuring
Agent: i also want to provide you with a traceable case id for this issue it’s case id one two three four five you can um use that to like track updates
Customer: a case id that sounds good
Agent: exactly and you can also keep an eye on your account through the metro capital app for um any real time alerts
Customer: uh huh so how long will it take um to resolve this
Agent: usually a fraud specialist will reach out to you within uh twenty four to forty eight hours they’ll provide um detailed support
Customer: okay um and how do i know it’s safe to continue using my account
Agent: good question while we’re investigating i recommend you like keep monitoring your account closely also if you see any other unusual charges report them immediately
Customer: right but um is my personal information safe
Agent: absolutely aiden we take the security of your information uh very seriously we use encryption and keep updates in stringent protocols
Customer: well that’s a relief to um hear
Agent: and um if it’s helpful i can give you some tips on maintaining account security like moving forward would uh that assist you
Customer: sure i’d like that
Agent: to start always use strong passwords on your accounts and um consider enabling two factor authentication it really helps enhance security
Customer: oh that's really smart i should probably do that
Agent: yes and avoid clicking on suspicious um links in emails or messages those can like sometimes lead to phishing attempts
Customer: i’ll keep that in mind
Agent: great i want to make sure you feel um safe and informed throughout this process
Customer: yeah it’s it's been pretty like stressful to be honest
Agent: i understand completely it's uh crucial you feel reassured remember i’m invested in helping you through this
Customer: thanks ethan that helps
Agent: of course and if at any point you feel uncertain or have further questions don’t hesitate to call back
Customer: i appreciate that
Agent: just to recap you’ll receive a call from a fraud specialist uh shortly and you have your case id one two three four five for reference
Customer: right got it
Agent: is there anything else i can help you with today
Customer: no i think that covers it
Agent: perfect thank you for um calling metro capital aiden stay vigilant and take care
Customer: thanks ethan you too
Agent: goodbye
Customer: bye
===== CALL 2 =====
Agent: tank you uh for calling firststone bank this is noah williams how can i assist you today
Customer: hi noah um this is luke adams i'm calling to like request an increase uh in my credit limit
Agent: sure luke let me look into your a count can i have your oh account id please
Customer: yes um my account id ends with uh one zero two three eight four five six
Agent: thank you uh luke okay i see your account here so you want something with your card today
Customer: yes exactly i really um need to have a higher limit for some uh upcoming expenses
Agent: yeah uh okay so what amount are you trying to do
Customer: ideally i want to uh increase it to um i think around uh two thousand dollars
Agent: alright let me check your current limit and see what we uh can do pause it looks like your current limit is um one thousand dollars
Customer: right that's way too low for what i need other banks uh like chase offer much higher limits
Agent: well if you want i can put in for one thousand five hundred i guess
Customer: one thousand five hundred that's still not enough why can't i get closer to um that two thousand
Agent: anyway there are policy constraints here at firststone bank that limit increases uh a bit
Customer: yeah but those policies seem outdated it feels like i’m stuck with a low limit when others are um clearly doing better
Agent: chase offers you higher limits okay
Customer: well they’re willing to give me um two thousand right off the bat and that’s just one of the reasons i’m um considering switching
Agent: alright so what else
Customer: well i've been with you guys for years but this credit limit issue is really making me ah second guess my loyalty
Agent: if we did one thousand five hundred would you stay
Customer: not really i don’t think it will i feel like i'm being um undervalued here
Agent: okay any other things
Customer: the fees aren’t the best but mainly it’s about the limit i just feel uh frustrated
Agent: sure
Customer: honestly i’m just not feeling um optimistic about it
Agent: yeah so the offer is one thousand five hundred
Customer: exactly it’s well it’s uh disappointing
Agent: i truly apologize for that i wish i could offer you um more flexibility
Customer: and what’s next i mean will i receive any updates on this
Agent: i can submit it but i don't know what will happen
Customer: sure i guess that’s my only option but i’m not holding my breath
Agent: you'll get an update if anything changes
Customer: right but just to say it again i really need that um two thousand
Agent: okay we’ll review it
Customer: alright just let me know if anything changes okay
Agent: anything else
Customer: not at the moment i’m just feeling um quite frustrated with everything overall
Agent: okay thanks for calling
Customer: yeah well patience is wearing thin
Agent: i completely understand thank you again for your call to firststone bank take care
Customer: bye noah
Agent: goodbye luke
===== CALL 3 =====
Agent: thank you for calling premier resorts this is sophia patel how can i assist you today
Customer: hi uh this is addison rivera i'm calling because i um noticed a promotional discount and well um it was denied for my booking
Agent: i see addison so um let me help you with that can you uh please just provide me with your reservation details
Customer: sure i booked a deluxe room in las vegas and the promo code i used was um loyalty10 actually
Agent: thank you for that information i'll just take a moment to check your booking um hang on a second
Customer: yeah no problem i really uh need that discount because um the price is kinda high
Agent: i understand the current rate for a deluxe room can be um higher especially with events happening in las vegas just pulling up your details now
Customer: right but i saw other places like hilton with better rates for similar dates
Agent: yes i can see how that would be frustrating let me clarify why your uh promotional was denied it seems it didn't meet the criteria this time
Customer: oh but like i'm a gold member right i thought um i would definitely qualify
Agent: yes you’re um indeed a gold member and that provides you benefits like loyalty discounts but actually unfortunately this promo didn’t go through
Customer: that's just disappointing is there anything else you um can do to help me with this
Agent: well i can certainly check for other offers you might uh qualify for i don’t want you to feel overlooked
Customer: thanks i appreciate that like can you just uh tell me what the benefits of my current booking are
Agent: sure with premier resorts you receive complimentary breakfast and um late check out as a gold member
Customer: okay that’s good but it still would have been nice to have the discount you know
Agent: i understand your concern unfortunately um denied promotions can lead to uh some disappointment but it doesn't necessarily mean you'll churn as a customer
Customer: mmm i guess but like what if uh i just decide to go with hilton next time
Agent: i completely understand where you're coming from but just to let you know um we do have loyalty rewards that can help uh in future bookings
Customer: okay can you tell me more about those rewards
Agent: certainly as a gold member you'll earn points uh with every stay which um can lead to free nights and um exclusive promotions you know
Customer: so um if i stay again soon i could get like a better deal
Agent: yes that's right the more you stay um the more benefits you'll unlock plus i can uh ensure you’ve got upcoming offers sent directly to your email
Customer: alright i’ll think about it uhh can i um maintain my booking despite the denial
Agent: absolutely your reservation is secure and we really appreciate your loyalty to premier resorts addison
Customer: okay thanks sophia i’ll keep my booking then</t>
  </si>
  <si>
    <t>3509</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</si>
  <si>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t>
  </si>
  <si>
    <t xml:space="preserve">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
</t>
  </si>
  <si>
    <t>===== CALL 1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 CALL 2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 CALL 3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</si>
  <si>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
</t>
  </si>
  <si>
    <t xml:space="preserve">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</si>
  <si>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skybridge airlines this is ethan uh clark how um can i assist you today
Customer: hi ethan um this is jackson uh howard i’m calling because my flight from uh sfo to jfk is delayed and uh i’m really frustrated
Agent: i understand jackson i’m really sorry about that let me check the status for you can uh you hold on for a moment
Customer: sure but um this delay is really annoying i had plans like that i need to change
Agent: i completely understand just a moment um alright it looks like the delay is due to weather conditions
Customer: weather that’s really um inconvenient are there like any updates on when um that flight might leave
Agent: yes it’s tough unfortunately there isn’t an exact time yet but we’re working to rebook you
Customer: uh yes please i might just like switch to a different airline if it takes too long uh you know
Agent: i hear you jackson if we can find a good option then maybe you’ll want to uh stay with us at um skybridge airlines
Customer: well yeah i would prefer that but i really need something faster if i’m looking at like options from delta or um american right
Agent: totally understand let me um find you a faster rebooking option one second okay i see a couple of choices here
Customer: great umm what are uh my options
Agent: we can um rebook you on a later flight today or there’s a um flight tomorrow morning
Customer: well um that sounds better is there any like compensation for all this hassle
Agent: yes i can offer you a travel uh credit due to the delay
Customer: uh okay i’ll take that really i just want to get to jfk so what do i do next
Agent: i can help with that just a second while i finalize your rebooking can i uh have your booking reference please
Customer: yes it’s pnr yhw842
Agent: thank you just one moment while i verify that alright uh jackson i have that
Customer: awesome
Agent: now can you confirm your last name for me please
Customer: it’s howard so it's howard
Agent: thanks for um that now i see you’re a gold status member this um might help prioritize your rebooking um process
Customer: right i appreciate the help ethan like very much
Agent: of course let me quickly finalize this hold on
Customer: uh so is that travel credit applied to my next flight
Agent: yes it will be um automatically applied when you book your next flight
Customer: good to know thank you
Agent: you’ll receive a confirmation email uh with all the details shortly
Customer: perfect i hope this delay doesn’t like happen again though
Agent: i understand your concerns jackson and i’m um really here to help
Customer: thanks ethan i really hope this improves seriously
Agent: it will jackson thank you for your patience today safe travels
===== CALL 2 =====
Agent: thank you for calling premier resorts this is um daniel kim how can i assist you today
Customer: hi daniel this is avery brooks i'm calling about a booking issue
Agent: sure avery i’m here to help can you um tell me more about the issue
Customer: well i noticed there was a booking error i reserved a deluxe room but uh it seems i'm getting a standard instead
Agent: i’m really sorry for that mix up avery let me take a look at your details can you provide your booking id
Customer: yes it is bk 2023 189
Agent: thank ya one moment please uh checking that for you
Customer: okay sure
Agent: so it appears that uh your reservation was incorrectly filed it was supposed to be a deluxe room
Customer: exactly i really expected better service from premier resorts especially since i used the promo code summer20
Agent: i understand avery i um really apologize for the inconvenience this has caused but let’s ah see what we can do to resolve this
Customer: well i hope it gets fixed because otherwise i might need to consider other options
Agent: totally fair avery just to confirm did you apply that promo code when you were booking
Customer: yes i did summer20 but it seems it um wasn’t reflected in the booking
Agent: i'm just uh reviewing that now okay it looks like the code was missed which caused the booking error
Customer: ugh this is so frustrating i might have to switch to another hotel i don’t want to be um let down like this
Agent: i completely understand and i’m really sorry for the oversight but i assure you we can get this fixed right away
Customer: how can you fix it i mean what are my options
Agent: well we can upgrade you to the deluxe room um immediately at no extra charge would that work for you
Customer: i guess that sounds okay but why uh did this happen in the first place
Agent: i see there’s been a system entry error which uh led to your reservation being processed incorrectly i truly apologize for that
Customer: okay but euh i've been a gold member for a while at premier resorts you'd think my bookings would be prioritized
Agent: absolutely avery and that’s valid i appreciate your loyalty i’ve noted that for future bookings
Customer: thank you but i really need to see better communication on your end
Agent: i hear you and i apologize again i’m ensuring this gets resolved let’s also look at um other perks you might be eligible for with your loyalty tier
Customer: sure if that helps
Agent: great i’ll make sure your room is upgraded and i’ll uh send you the updated details shortly
Customer: okay, send the update, but honestly this has been pretty disappointing and i’m still not happy with how this was handled
===== CALL 3 =====
Agent: thank you for calling beachfront suites this is david martinez how can i assist you today
Customer: hi david this is scarlett murphy i'm at the beachfront suites in new york city and i wanted to talk about upgrading my room
Agent: okay. what kind of upgrade are you looking for
Customer: i was thinking about the deluxe room do you have any options available
Agent: deluxe rooms might be available. can you provide me with your booking id
Customer: um it's bk 2023 456
Agent: bk 2023 456. i see you are currently in a standard room. the upgrade to a deluxe room would give you more space and better amenities
Customer: that sounds good what’s the difference in price
Agent: the deluxe room upgrade is an additional thirty dollars per night but if you're a silver member you can use the promo code loyalty10 for a discount
Customer: oh the promo code yes i definitely want to apply that so would the additional cost then be forty dollars
Agent: with the discount applied it would still be thirty dollars extra each night
Customer: great let's do that then i’ll take the upgrade
Agent: okay. i’ll process that
Customer: exactly yes
Agent: perfect so um i’ll process that for you now um alright this is being recorded to ensure accuracy now i just need to um double check your stay details when are you checking out
Customer: i’m checking out on march fifteenth
Agent: okay
Customer: i’m excited it’s my first time at beachfront suites so i hope it lives up to the hype
Agent: i’m sure it will in fact we often hear positive feedback about our deluxe options um esp especially when compared to places like marriott
Customer: that’s good to hear i’ve stayed at marriott before and i’m hoping this is even better
Agent: yes many of our guests prefer our amenities over um competitors plus um the extra space lets you relax more definitely a plus
Customer: so do you need anything else from me
Agent: alright. i’ll send you a confirmation email shortly
Customer: thank you david can i expect that email soon
Agent: you’ll receive it within the next few minutes
Customer: no that covers it david just making sure the um booking id stays the same
Agent: booking id stays as bk 2023 456
Customer: perfect thank you so much for your help
Agent: you’re very welcome scarlett thanks we could assist have a wonderful stay at beachfronts suites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</si>
  <si>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
</t>
  </si>
  <si>
    <t>3510</t>
  </si>
  <si>
    <t xml:space="preserve">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t>
  </si>
  <si>
    <t>===== CALL 1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 CALL 2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 CALL 3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</si>
  <si>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t>
  </si>
  <si>
    <t xml:space="preserve">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</si>
  <si>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nimbus air this is jackson rivera how may i assist you today
Customer: hi um this is scarlett ross i’m calling to uh inquire about a refund for my ticket
Agent: sure scarlett can you provide me uh with your booking reference
Customer: yes um it's pnr four h eight j nine two
Agent: thank you just a moment while i look that up alright i see your flight was from lax to ord what specifically do you want to um know about the refund
Customer: well i need clarification like on your refund policy i heard it’s quite uh strict and i really need to know if i'm uh eligible
Agent: understood our refund policy states that uh if your ticket is non refundable you generally won’t get a refund however for certain circumstances like um a flight cancellation that might qualify you for compensation or a travel credit
Customer: but wait what about uh if there’s a delay that i thought there were exceptions
Agent: yes if there’s a mechanical issue you can receive a travel credit but if it’s a non refundable ticket cash refunds are not standard
Customer: that’s exactly what i mean i’m really confused here i mean if i had a delay should i like just get my money back why is that so complicated
Agent: i can see how that might um be confusing the rules can feel strict but unfortunately it usually depends on the ticket type you purchased some are more flexible than others
Customer: so i booked like a basic economy ticket i’m just um out of luck right
Agent: correct uh with basic economy the refund options are pretty limited you'd need to check with our policy um for any extenuating circumstances
Customer: so uh i’ve heard other airlines like delta have more flexible policies why can’t nimbus air just be like them
Agent: well each airline has its own specific guidelines um i understand it’s frustrating if you feel like other options are better but
Customer: frustrating it’s extremely frustrating i mean can’t you see how unclear these policies are i didn’t even realize i was buying a non refundable ticket
Agent: i apologize for that scarlett i just want to uh make sure we clarify your situation if you have additional questions or need help with
Customer: no i don’t want to go back and forth on this so what happens if i cancel nothing right
Agent: if you cancel a non refundable ticket um you won’t receive a cash refund however you
Customer: so basically i’m stuck this is uh not what i expected at all
Agent: i understand your frustration uh scarlett and i um assure you i’m here to help you might still be eligible for a travel credit if the flight was
Customer: but that’s not the same as a refund i just don’t get why it's so hard to get my um money back
Agent: i hear you and it's truly difficult uh unfortunately our policy doesn't allow for cash refunds on non refundable tickets
Customer: so um this means i’m just wasting my time why call if there’s no hope
Agent: your concerns are valid i genuinely want to assist you in any way i can it’s just that um the policy is strict and i
Customer: yeah okay but when i call i expect a little more flexibility i mean what’s the point
Agent: i apologize scarlett i understand this is frustrating and not what you expected when booking with nimbus air
Customer: ugh this is ridiculous i’m done here goodbye
===== CALL 2 =====
Agent: thank you for calling harborwest this is isabella nguyen how can i assist you today
Customer: uh hi isabella this is mason davis uh i wanted to inquire about some unexpected fees on my checking account
Agent: sure mason i'm happy to help with that can you provide me with your account numb for verification
Customer: yes it ends with the numbers uh thirty four
Agent: great thank you i see your account here mason now um can you tell me which fees you're referring to
Customer: well i recently noticed a fee in the range of um one hundred to one hundred fifty dollars that i wasn't expecting
Agent: oh i understand that can be frustrating just a moment can you tell me about that
Customer: okay thanks i just don’t understand why it's so high all of a sudden i mean seriously
Agent: it appears that this fee is related to our standard billing practices somewhat of a billing error did you receive any notifications regarding this
Customer: no i didn't they came out of nowhere honestly i mean i’ve seen better rates with uh capital one for example their fees are lower why is that
Agent: i completely understand mason i can explain our fee structure transparently and see if we can find some solutions here
Customer: please do i just want to know why i’m paying this amount really
Agent: absolutely so our standard checking account fees like uh maintenance fees apply unless certain requirements um like loyalty tiers are met you have a gold membership right
Customer: yes i do but that should lower my fees right
Agent: it cert should but uh due to recent changes in the fee policy some charges may still apply depending on activity levels
Customer: but i don’t understand why that's the case it seems misleading honestly
Agent: i really get that mason transparency is crucial here and i appreciate your feedback it appears there's been um some confusion around our fee application
Customer: right but does that mean it won't change anything like will my fee stay the same
Agent: unfortunately it seems that might be the case however i can check to see if we can apply a loyalty reduction
Customer: a reduction would be good uh if it actually helps
Agent: yes i'll look into that possibility let me ask a few more questions to clarify your account activity um have you tracked your recent transactions
Customer: not really i've just assumed everything was normal
Agent: okay um i understand i’ll need to guide you through some of the more common fees we apply to accounts this could help clarify things definitely
Customer: sure that could help just um make it quick please
Agent: of course mason so any fees above twenty five dollars often indicate uh maintenance or overdraft situations and it seems you’ve hit one of those thresholds
Customer: that's so frustrating i mean if i stayed loyal i expected better treatment
===== CALL 3 =====
Agent: thank you for calling styleloop uh this is olivia parker how can i assist you today
Customer: hi olivia i’m lucas reed and i’m um calling about a refund for an item i purchased
Agent: sure lucas can you give me your just your order id uh please
Customer: it’s ord 3478 122
Agent: thank you lucas so i see here that you’re in new york correct
Customer: yes that’s right so um about that refund how long will it uh will it take
Agent: generally uh refunds are processed back to the original payment method that is to say your card it usually takes about i mean it takes about five to seven busyness days
Customer: five to i mean five to seven days that seems a bit long
Agent: i understand um and i’m really sorry for the inconvenience it often depends on the issuer’s processing times as well
Customer: right but i’ve dealt with zara before and they uh process refunds way faster
Agent: i see so you’re comparing with zara they might have a different practice but we do our best to ensure refunds are processed well accurately
Customer: accurate is good but can you clarify what accurate means in this case
Agent: of course so when we get your refund request we send it back to the original card if you used um a promo code like winter20 it won't delay the process
Customer: okay so just to confirm it goes back to the card i paid with uh
Agent: yes exactly that’s the most common uh that’s the most common method we use refunding to the original card
Customer: and if i used um a different payment method
Agent: for that scenario we usually reach out like uh for further verification but the original card is always the preferred um route for refunds
Customer: got it and i’m uh a gold member does that change anything
Agent: not in terms of the refund process itself but gold members get priority uh customer support in other areas you know
Customer: oh okay but my main concern is the timeline
Agent: understood lucas as mentioned it’s i mean it’s five to seven business days based on the issuer
Customer: just uh seems frustrating you know
Agent: i completely understand your frustration many customers feel the same which is why we aim to uh be transparent
Customer: it’s just that um competing brands like zara are just uh faster in the market
Agent: i appreciate your feedback and i’ll definitely pass that along our process may vary i mean for each brand but we want to ensure your experience improves
Customer: thanks so um i won’t escalate this but
Agent: that’s great to hear lucas so i mean are there any other questions i might help you with
Customer: well if i do escalate would it really uh speed things up
Agent: it could um depending on the nature of the issue but i believe we’ve addressed your questions thoroughly here
Customer: yeah i guess so just um what if my refund doesn’t post after seven days
Agent: if that happens you can reach out again it’s also wise to check like with your bank as they often have ah insights into their processing times
Customer: right so it could be on their end um
Agent: exactly sometimes banks take uh their time which can be frustrating for everyone involved especially when you're waiting
Customer: okay thanks for clearing that up i really appreciate your help
Agent: you’re welcome lucas and remember if you have any more questions we’re just a call away
Customer: sounds good just hope it’s quick
Agent: absolutely and i shall ensure to document our conversation regarding your refund
Customer: thank you for your assistance olivia
Agent: thank you lucas i appreciate your patience
Customer: alright then have a good day
Agent: you too bye now
Customer: bye
Agent: *call ends*
Customer: *call ends*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</si>
  <si>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t>
  </si>
  <si>
    <t>3511</t>
  </si>
  <si>
    <t xml:space="preserve">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t>
  </si>
  <si>
    <t>===== CALL 1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 CALL 2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3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</si>
  <si>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t>
  </si>
  <si>
    <t xml:space="preserve">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</si>
  <si>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hello you’ve reached primestreet um this is michael roberts how can i help you today
Customer: hi um this is hannah wood i’m calling about a delayed um delivery
Agent: can you please provide your um order i d
Customer: sure it’s ord 2943 867
Agent: thank you let me check that for you just a moment please
Agent: okay i see um that your delivery is marked as de layed it looks like it missed the event date
Customer: yes exactly i had planned to give it as a gift um and now it won’t get here in time
Agent: can i ask what the item was for
Customer: it was a uh electronics item i wanted for my um daughter’s birthday
Agent: okay so you're looking for a uh refund due to the late delivery right
Customer: yes that’s right can you explain your return policy
Agent: since the delivery was delayed we can um process a credit card refund for you
Customer: okay but um how does that compare to i mean uh amazon’s policy
Agent: primestreet offers a straightforward policy but yes some customers um prefer amazon for faster deliveries
Customer: right um but i thought primestreet’s service was better
Agent: we aim to provide excellent service but um delays can happen
Customer: i appreciate that so how long will the refund take
Agent: typically it’s processed within three to five business days
Customer: that's good to know but honestly if i had gotten a faster acknowledgment about the delay i might not be so frustrated right now
Agent: i apologize that we didn’t reach out sooner it's um something we’re always looking to improve
Customer: thanks i just don’t want this to happen again
Agent: i’ll make a note in your file your loyalty tee tier is gold so you’ll receive perks and faster responses in the future
Customer: that’s helpful really so i can expect the refund on my credit card
Agent: yes you’ll see it shortly in your account
Customer: thank you michael i feel better about this now
===== CALL 2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3 =====
Agent: thank you for calling aetnacare this is alexander wright how can i assist you today
Customer: hi um yeah like this is grace davis i’m looking to explore uh health insurance options
Agent: of course grace i'd be happy to help you with that are there any specific plans you have in mind or um are you looking for general information
Customer: well i’ve heard about your care plus gold plan but um i have some questions about it actually um about its coverage i mean
Agent: great choice the care plus gold plan offers huh comprehensive coverage with um a mediocre deductible which is typically what our customers find well beneficial
Customer: okay yeah but i’m worried about the deductible and um the coverage limits you know
Agent: i understand your concern grace the care plus gold plan has a high coverage limit uh which means you'd be covered for a larger scope of expenses
Customer: that sounds good but
Agent: yes absolutely right just to confirm you mentioned the deductible and what's your current deductible band if you don't mind me asking
Customer: um it's a medium i think but yeah i uh need to be sure i’m not sacrificing too much
Agent: that makes sense many of our um customers feel similarly just so you know transitioning to care plus gold could really enhance your coverage options while keeping the deductible manageable if um you feel this plan suits your needs
Customer: hm okay i guess i’m also comparing it to metrohealth their plans look decent too you know
Agent: i totally get that it’s good to compare like the care plus gold plan really stands out with its uh benefits like um preventive care and lower co pays in case you need to go back for other services
Customer: right but how do the premiums stack up against metrohealth wait like what are the premiums
Agent: so um the premiums are quite um competitive for the coverage offered under the care plus gold plan and i can provide you with a special campaign code spring25 which could uh help reduce the cost for you
Customer: that sounds helpful but i still have concerns about like the limits and uh what if i need extensive treatments
Agent: absolutely that’s valid the care plus gold plan is actually crafted to cover a wide range of treatments and the high coverage limit provides peace of mind um so you’re well protected
Customer: hm you mentioned lower co pays can you explain that a bit more
Agent: certainly with lower co pays you'll um pay less out of pocket when you visit let’s say a specialist or get certain tests done which uh can be a significant savings in the long run
Customer: got it but um what if i decide after a year that it’s not for me
Agent: that’s totally understandable we offer a renewal window of uh forty five days where you can reassess your options grace actually you could check back in within that time to see how you feel
Customer: okay that seems fair yes i think uh i’m on board with that
Agent: would you like to um proceed with enrolling in the care plus gold plan then
Customer: yeah i think i’m ready so um let’s do it
Agent: awesome grace i will get everything prepared and with the campaign code spring25 you’ll enjoy some nice uh discounts on your premiums</t>
  </si>
  <si>
    <t>3512</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</si>
  <si>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t>
  </si>
  <si>
    <t xml:space="preserve">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t>
  </si>
  <si>
    <t>===== CALL 1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 CALL 2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</si>
  <si>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</si>
  <si>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 CALL 2 =====
Agent: thank you for calling streamwave customer care this is olivia parker how can i assist you today
Customer: hi olivia um oh this is lucas howard i had a concern regarding my plan and wanted to see if i could add some features
Agent: sure thing lucas i can help with that uh can you tell me which features you're looking to add
Customer: well i’ve been considering some upgrades and um let’s say i think they might really help with my streaming quality
Agent: absolutely um could you remind me what plan you’re actually currently on
Customer: i'm on the plus plan but i heard uh that there's better performance with some of the additional options
Agent: right so with the plus plan you're currently receiving three hundred megabits per second which is quite good for most streaming
Customer: yeah but i’m worried about um those frequent buffering issues i tend to experience
Agent: i understand the frustration um lucas usually when customers express concerns um like yours it helps to look at feature enhancements that could uh mitigate those issues
Customer: exactly i've heard about that new feature you launched what was it called again um
Agent: that would be the dynamic stream adjuster it's designed to optimize your streaming experience based on your usage you know patterns
Customer: that sounds promising so do you think it could really help reduce my um churn intent if i add it
Agent: yes absolutely research shows that when people request features like this it often um indicates a commitment to staying with the service
Customer: interesting so um how does that work will i see an immediate difference
Agent: typically yes it learns over time but starts optimizing right away and also um there are compensatory options available if you'd like to consider an upgrade
Customer: compensation might be useful yes i mean it could definitely turn my mood around you know
Agent: exactly um offering options can reshape your experience with us and transparency about these options really helps build trust
Customer: right so what would be the next steps to get that um dynamic stream adjuster added
Agent: let me just check your account lucas can you please verify your address in california
Customer: sure it's fifteen thirty two elm street uh los angeles california
Agent: thank you lucas now i can add that feature to your account just to confirm could you provide your account id um number
Customer: oh uh i think acc one two four five seven eight nine is it
Agent: great just a moment while i process that for you okay your ticket id for this request will be tkt three five seven nine two four six
Customer: cool thanks is there anything else i really need to do on my end
Agent: just keep an eye on your speed uh with the dynamic stream adjuster in place it should um help improve your streaming quality
Customer: awesome and um what about my bill will there be changes
Agent: if changes occur i’ll make sure to let you know in advance the uh feature might adjust your billing slightly but i’ll keep you updated
Customer: okay sounds fair i appreciate all the transparency you’ve provided like really
Agent: of course transparency is crucial in creating better experiences and um preventing churn
Customer: yeah i can see that i feel a lot more um satisfied with this plan now
Agent: i’m glad to hear that lucas is there anything else you need from me today um
Customer: no that should be it for now thank you again olivia
Agent: you're very welcome thank you for choosing streamwave and have a great day ahead</t>
  </si>
  <si>
    <t xml:space="preserve">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t>
  </si>
  <si>
    <t>3513</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</si>
  <si>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t>
  </si>
  <si>
    <t>===== CALL 1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 CALL 2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t>
  </si>
  <si>
    <t xml:space="preserve">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</si>
  <si>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this is ava thompson how can i assist you today
Customer: hi ava my name is levi brooks i need some help with the loan application process i’m a bit confused about the documentation needed
Agent: hi levi uh yeah loan applications—so, what are you trying to do today
Customer: yes um exactly but like i’m not really sure what documents are required like do i need pay stubs or um something else
Agent: yes you'll need pay stubs your w 2 forms and a government id oh it's pretty standard do you have those documents ready
Customer: uh i have some pay stubs but um isn't there something else i like noticed on some other websites it was different
Agent: different banks have different requirements, yeah. ours is mainly those three
Customer: okay uh but i read that chase offers better rewards for loans so um should i like be looking there instead
Agent: sure. our platinum customers get lower apr sometimes
Customer: right so um the apr is butter here just like trying to understand why i should stick with firststone bank
Agent: yes our rates are competitively low especially if you qualify for the platinum relationship tier that can really help with your loan affordability
Customer: got it uh what about the process how do i um submit those documents is it online or in person
Agent: it’s on the online portal
Customer: um i wasn't sure how that um worked can you uh walk me through that
Agent: log in and find the loan application section—there’s an upload option
Customer: oh okay that sounds easier but um will i get um confirmation after i upload
Agent: yes you'll receive a confirmation email once your documents are successfully uploaded it’s part of our process to uh keep you informed
Customer: cool thanks so what’s the uh approval timeline like i need to know when i can expect to hear um back
Agent: typically you can expect to hear back within five to seven business days after submitting your application and documents
Customer: five to seven uh that seems a bit like long is there um any way to expand it
Agent: there’s a possibility to expedite it if you’re a platinum tier member which could take two to three days
Customer: so um i guess i should check my status then this is uh all getting a little overwhelming though
Agent: it’s not that bad. what else
Customer: just the document checklist i think like do i need to have my w 2 super quickly or can i get it um later
Agent: w-2 is needed. submit when you have it
Customer: okay i’ll do that uh so aside from what’s being asked are there um any sudden fees or costs i should know about
Agent: no hidden fees. interest rate and possible closing costs
Customer: alright that’s reassuring lastly do you think mentioning campaign offers actually helps with approvals like does that uh matter at all
Agent: not really levi we evaluate each application on its own merits campaign mentions don’t influence our approval process
Customer: got it thanks just wanted to clarify that and um if i face rejections will i like hear back about why
Agent: if it’s denied, you’ll get the reasons
Customer: okay ava i appreciate all this um information i think i feel a bit more equipped now to proceed
Agent: okay. call back if you want
Customer: will do thanks again for your help today i’ll gather those docs and start the application
Agent: you’re welcome levi have a great day and good luck with your application
===== CALL 2 =====
Agent: thank you for calling nimbus air this is sarah johnson how can i assist you today
Customer: hi this is john davis i'm calling about some complaints i've had regarding um the economy fare policies
Agent: so um i understand john can you tell me more about your specific concerns
Customer: yeah so the lack of flexibility with the economy fares it's um really frustrating and uh there are hidden charges that you know weren't clear
Agent: i see yes economy fares do have some limitations can you specify which charges you're referring to
Customer: well like uh change fees and cancellations i noticed they’re quite high for basic economy tickets
Agent: right basic economy tickets they do have those higher change fees that’s a common complaint we get
Customer: exactly it's just um really inconvenient what about refunds
Agent: refunds can be tricky for um economy fares if there's a cancellation due to weather or uh mechanical issues you may qualify for a travel credit
Customer: mechanical issues that’s what happened with my last flight from lax to ord and i’ve been trying to figure it out
Agent: yes if the delay was due to a mechanical issue we can certainly look into your um booking reference for the policy details do you have that handy
Customer: yes it’s pnr 3a2b4 can you um check it for me
Agent: sure let me pull that up just a moment please pause okay i see the flight you were traveling under an economy fare class right
Customer: yes but um why are economy fares so problematic it just seems like you know there’s always complaints
Agent: that’s a good observation john economy fares frequently drive the most complaints especially regarding flexibility and extra costs
Customer: really what what do you mean by that
Agent: well many customers find the restrictions uh more than they expected leading to frustration
Customer: frustration exactly like i just want a fair deal but it feels like um everything’s hidden
Agent: yes i understand we often find transitions between topics can um slow down resolution times as you’re uh processing the information
Customer: um that makes sense i think i’m feeling a bit confused actually
Agent: it's quite common to feel overwhelmed especially with all the details long pauses or um silence can sometimes precede drop off in conversations
Customer: yeah i can see that happening so what are my options for a refund
Agent: given your circumstances we can initiate a travel credit for uh your inconvenience would that work for you
Customer: yes i think that’s fair just so long as i don’t have more hidden charges right
Agent: definitely john i’ll confirm the details now and um provide you with follow up instructions regarding your re fund</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</si>
  <si>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t>
  </si>
  <si>
    <t>3514</t>
  </si>
  <si>
    <t xml:space="preserve">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t>
  </si>
  <si>
    <t>===== CALL 1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 CALL 2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</si>
  <si>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t>
  </si>
  <si>
    <t xml:space="preserve">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</si>
  <si>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emily carter how can i assist you today
Customer: hi emily um this is mia brooks i recently stayed at your miami beach location and uh i had some issues
Agent: i’m sorry to hear that mia what kind of issues did you experience
Customer: well there were a lot um of noise disturbances during my stay it was really really frustrating
Agent: oh no that's definitely not the experience we um aim to provide what specific noise disturbances did you encounter
Customer: uh it was mostly uh loud parties and um you know people in the hallways like it went on all night
Agent: i understand how disruptive that can be so just to clarify um this was during your stay at our miami beach property right
Customer: yes exactly i i booked a penthouse room and thought it would be quieter
Agent: i apologize for the inconvenience were you able to like address this with any of our staff during your stay
Customer: i um mentioned it once but um nothing really changed i was expecting a better service
Agent: okay. i’ll note that and pass the feedback along.
Customer: thank you so i really appreciate that but i’m calling to see what can be done about this since it impacted my stay
Agent: what are you hoping for in terms of compensation
Customer: hmm i think a room upgrade might be nice but i’d like to um understand how that works
Agent: of course with an upgrade you could experience a more premium room type during your next stay would that be something you’d consider
Customer: yes i mean if it’s a um penthouse again that uh would be great but you know quiet this time
Agent: we can’t ensure a more tranquil environment, but it sounds like an upgrade could help.
Customer: okay so just to be um clear if i uh book again i can get a upgraded room
Agent: we can add a note on your profile requesting an upgrade, but it isn’t guaranteed and may still have an additional cost depending on availability.
Customer: oh wow that's really generous so i wouldn’t have to pay extra
Agent: it may not be free, but we’ll do our best to accommodate the request when you book.
Customer: yes definitely i'm much more reassured now i really just want a smooth stay next time you know
Agent: absolutely mia quick acknowledgment of issues often helps in reducing the tendency to escalate
Customer: right exactly i think if i had got uh a response sooner i wouldn't have felt so frustrated
Agent: i completely understand i assure you your feedback will lead to improvements in our service acknowledgment practices
Customer: um thank you so how do i proceed with booking
Agent: to make a booking we can get started right now and ensure you receive the upgrade automatically
Customer: okay sounds good what do you need from me
Agent: i’ll just need to confirm your booking id which is bk eight seven four five two three nine is that correct
Customer: yes that's right
Agent: great and can i have your contact details to finalize this
Customer: sure my email is mia brooks@gmail com
Agent: thank you mia i will send you a confirmation once this is complete
Customer: i appreciate your help emily looking forward to a better stay next time
===== CALL 2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t>
  </si>
  <si>
    <t>3515</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</si>
  <si>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
</t>
  </si>
  <si>
    <t>===== CALL 1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 CALL 2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t>
  </si>
  <si>
    <t xml:space="preserve">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</si>
  <si>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noah williams how can i assist you today
Customer: hi noah i’m lillian cox i need help with a billing error from my recent stay in new york city
Agent: sure lillian i can help you with that can you um provide me with a bit more detail about the discrepancy
Customer: yeah uh my bill was higher than i expected there were some charges that um i don’t remember um agreeing to
Agent: i understand that can be frustrating um let’s look into it together just to confirm um can you share the dates of your stay
Customer: sure i um stayed from um june second to june fourth
Agent: got it thank you let me check your account just one moment
Customer: okay no problem
Agent: it looks like there was a charge for um a mini bar usage that was added to your bill is that um something you were aware of
Customer: no i didn’t use the mini bar i i would have um remembered that
Agent: i see well let me assure you lillian i’ll do everything i um can to resolve this for you
Customer: i hope so i mean i really like staying at premier resorts but this just um makes me reconsider
Agent: i totally get that we value your loyalty if you're a gold tier member we can offer benefits that might um help sweeten the deal
Customer: gold tier right but what does that um entail
Agent: as a gold tier member you get exclusive discounts and um first dibs on upgrades during your stays plus you can earn points faster
Customer: well that does sound good um i did see hilton has like some lower rates that are um tempting
Agent: i understand and honestly um rates can vary but we offer unique perks that um might make your stay a bit more enjoyable
Customer: like um what exactly
Agent: well for example this is a great time to use a promo code like loyalty10 for your next booking
Customer: oh really what does that do
Agent: it gives you a discount on your next booking plus it helps continue accumulating your loyalty points right
Customer: i see um that sounds appealing then
Agent: perfect i really appreciate your understanding just to uh recap i’m going to adjust that mini bar charge and ensure you're credited for it
Customer: thank you noah i um i'll definitely consider that promo code for my next trip
Agent: you’re welcome lillian we’re glad to have you as a repeat customer and um we’ll work to keep like those good experiences coming
===== CALL 2 =====
Agent: thank you for calling firststone bank this is um james o'connor
Customer: hi james this is jane howard i'm really frustrated because uh i saw a fee on my account that i wasn’t um expecting
Agent: i’m sorry to hear that jane i can totally understand why you’d be upset can um you tell me a bit more about the fee
Customer: sure um it’s a charge um uh fifty five dollars
Agent: okay let me pull up your info is um your account number ending in um two zero one seven
Customer: yes that’s correct
Agent: great thanks just hold on for a moment while i check that fee
Customer: yeah sure
Agent: alright um i see the fee you’re referring to um it looks like it was charged due to a billing err
Customer: a billing error really i have been a loyal customer for years and uh this is the first time this has uh happened
Agent: i appreciate your loyalty jane that um definitely affects how we view these these situations let’s see if we can resolve this for you
Customer: well i hope so i mean uh other banks like chase they don’t do this type of thing
Agent: i completely understand many of our customers have valid concerns about fees um and charges i’m just looking to see if we can waive this fee for you
Customer: that would be great it’s kind of a pain ya know
Agent: yes i see how that can be frustrating um let me check my options for waiving that fee
Customer: please do
Agent: ok i can offer a waiver on this fee um this time i’ll just need to confirm a few details
Customer: that sounds good what do you uh need from me
Agent: i just need to confirm your address is it still fifteen twenty three maple street in florida
Customer: yes it is
Agent: thank you alright the fee will be waived you’ll see that reflected in um your account within a couple of uh business days
Customer: really wow that makes me feel um a lot better
Agent: i’m glad to hear that jane oh and just a tip to avoid future similar charges i'd recommend keeping an eye uh on your account transactions
Customer: i will um for sure thank you oh can i just get a confirmation number for that fee waiver
Agent: yes the confirmation number is txn six seven four nine two three
Customer: perfect um thanks
Agent: is there um anything else i can help you with today jane
Customer: no just really appreciate your help um james
Agent: you’re welcome jane thank you for calling firststone bank and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</si>
  <si>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t>
  </si>
  <si>
    <t>3516</t>
  </si>
  <si>
    <t xml:space="preserve">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t>
  </si>
  <si>
    <t>===== CALL 1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 CALL 2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</si>
  <si>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</si>
  <si>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sarah johnson how can i assist you today
Customer: hi uh sarah it's owen brooks so i'm looking to discuss possible upgrades to um my current plan
Agent: sure owen i can help with that what specifically are you looking to upgrade
Customer: well i’m interested in um the premium plan but uh i’m a bit worried about the uh coast
Agent: i understand your concern the premium plan has some great benefits what are your primary worries about the pricing
Customer: um just that it seems like it’s going to raise um my monthly bill quite a bit
Agent: uh right that’s a common concern i can go over the pricing details with you if you’d like
Customer: yeah please do i mean what’s the actual monthly uh cost
Agent: the premium plan is typically around one hundred fifty dollars a month are you currently on the plus plan
Customer: yes i am plus is um eighty dollars right
Agent: exactly so there's a significant jump but the premium plan does offer higher speeds and more features
Customer: i see but i was checking out at&amp;t and their plan seems to be um cheeper
Agent: that may be true especially when comparing promotional rates however homemesh includes exclusive features that might be beneficial in the long run
Customer: what features exactly like uh how do they compare
Agent: well for instance our premium plan includes enhanced security priority support and faster speeds around three hundred mbps compared to the plus plan’s one hundred mbps
Customer: hm okay but still that extra cost it really makes me hesitate
Agent: i can appreciate that owen have you looked into how increased speed could affect your usage
Customer: yeah i guess if i had more speed um it might help with streaming and all that
Agent: right and with a family those improvements could be valuable especially if everyone is online simultaneously
Customer: true but then again if i look at my budget it's just it's a lot to weigh
Agent: absolutely and feeling pressured by costs can be stressful what’s your current monthly budget for this
Customer: i mean uh i’d really like to stay um around that eighty to one hundred dllars if possible
Agent: i hear you given that the premium plan might be a stretch have you thought about sticking with the plus plan for now
Customer: yeah i think that's what i'll have to do for now
Agent: that’s understandable sometimes it’s best to like wait until you’re more comfortable with the investment before upgrading
Customer: exactly i don’t want to feel like i'm um financially stretched
Agent: completely valid if you change your mind in the future feel free to reach out anytime owen
Customer: thanks sarah i appreciate your help today
Agent: of course have a great day
Customer: you too bye
Agent: bye now
===== CALL 2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t>
  </si>
  <si>
    <t xml:space="preserve">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t>
  </si>
  <si>
    <t>3517</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</si>
  <si>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t>
  </si>
  <si>
    <t>===== CALL 1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 CALL 2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t>
  </si>
  <si>
    <t xml:space="preserve">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</si>
  <si>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ava thompson um how can i assist you today john parker
Customer: hi ava um i'm really frustrated i've been having repeated service interruptions and well the support responses have been super slow
Agent: okay. can you confirm your state for me—you're in california, right
Customer: yes i’m um in california and it's just it’s getting ridiculous
Agent: can you tell me more about the interruptions—how often are they happening
Customer: so it’s been like um multiple times a week just yesterday i was on hold for uh i don’t know almost like twenty minutes before i could actually speak to someone
Agent: let me pull up your account—what’s your account id
Customer: sure uh it’s acc four seven two one three two five
Agent: thank you john okay i see your account here you’re currently on our plus plan right
Customer: yeah but honestly i'm considering switching to at&amp;t they say they have uh better like reliability
Agent: what do you use the service for
Customer: i use it for streaming and uh working from home so when it cuts out um it really affects things
Agent: that makes sense you're on a hundred megabit plan right now which should ideally support streaming are your devices um connected to the router directly
Customer: i think so but um sometimes i feel the wi fi isn’t great at all
Agent: are you noticing any patterns
Customer: yes it’s always like um i end up on hold then i um feel like nobody even knows what's wrong
Agent: okay
Customer: yes exactly it just adds to the feeling that i’m really not being helped
Agent: so you’re having interruptions and you mentioned hold times
Customer: right that's it
Agent: okay
Customer: yeah if this keeps up i'll have to look elsewhere
Agent: let’s talk next steps. i can set up a follow up
Customer: sure but i don’t want to keep chasing for answers every time
Agent: what would be the most important improvement
Customer: i just want uh reliability better response when things go wrong
Agent: we can look at adjusting your service tier—would you consider an upgrade
Customer: maybe but i need to know it’ll actually help you know
Agent: a higher tier might help with bandwidth
Customer: that makes sense um i guess
Agent: you’ve got a fiber connection—were the recent outages related to fiber cuts
Customer: yes that’s what they told me last time
Agent: okay
Customer: this is so ugh frustrating
Agent: follow ups will improve resolution clarity
Customer: i just hope it gets better
Agent: i’ll track this closely
Customer: okay uh thank you
Agent: you’re welcome your ticket id for this um conversation is tkt nine eight one seven zero three four
Customer: got it thanks for that
Agent: thanks for your call—we’ll be in touch
===== CALL 2 =====
Agent: thank you for calling harborwest this is michael roberts how can i assist you today
Customer: hi michael uh this is ava parker i wanted to um discuss my loan application specifically about the pre qualification process
Agent: of course ava can i just start by confirming the account number i just need to verify that it's acct four eight nine one two three four
Customer: yes uh that's correct
Agent: okay. so you’re calling about the pre qualification process—got it.
Customer: exactly i've heard um different things about it and i was just curious how it works
Agent: pre qualification basically gives you a signal about your eligibility for the loan.
Customer: so it’s more like a um initial check
Agent: yes.
Customer: that sounds helpful but um does it really make a difference compared to just applying outright uh outrighted
Agent: it can make a difference, yes.
Customer: oh i see so if i understand correctly um it can improve my chances of acceptance right
Agent: correct it has shown um improved acceptance rates for those who pre qualify
Customer: that’s good to know i was also thinking about other banks like um bank of america how do your rates compare
Agent: harborwest offers competitive rates especially for say personal loan applications compared to uh bank of america
Customer: right i’ve seen some better offers there but i want to understand what else is on the table
Agent: alright. are you looking at a um five thousand to twenty thousand dollar range
Customer: yes i think that’s about right for me
Agent: great and your uh loyalty tier as a gold customer can also influence your benefits if you move uh forward
Customer: so i get better rates because i'm a gold tier that’s nice
Agent: yes and uh since you called support today all offers would apply for you directly
Customer: perfect what um patterns have you seen that indicate people might you know switch to another bank
Agent: well we've observed certain churn risk signals like higher inquiries or um comparing rates
Customer: oh okay so how do we avoid that as a bank
Agent: we focus on clear communication and um ensuring that our offers are as competitive as possible you know to retain customers like you
Customer: that makes sense what else can i do to help my case uh when i apply
Agent: just make sure to complete the pre qualification and understand your loan options.
Customer: got it so um can you give me a quick uh rundown of my application status based on our chat
Agent: i can’t see your application status from here based just on this chat, but if you complete pre qualification it’ll help your acceptance.
Customer: awesome thanks michael i feel more confident moving forward with harborwest now
Agent: you're welcome ava anytime you need further assistance just give us a call back</t>
  </si>
  <si>
    <t>3518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</si>
  <si>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t>
  </si>
  <si>
    <t>===== CALL 1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 CALL 2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t>
  </si>
  <si>
    <t xml:space="preserve">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</si>
  <si>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</si>
  <si>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kaiser plus this is priya nair how can i assist you today
Customer: hi this is gabriel thompson i um i have some confusion about uh the waiting period in my health policy
Agent: sure gabriel i’d be happy to help with that can you tell me which policy you’re um referring to
Customer: yeah it's uh the care plus silver plan i just i i just um
Agent: alright the waiting period for the kaiser plus care plus silver plan is typically um thirteen days for most services does that clear it up a bit
Customer: i um thought it was shorter is there um any way to bypass it
Agent: unfortunately there isn't a way to bypass the waiting period it’s pretty standard across um all similar policies you know
Customer: right but um i’m also considering bundling some other insurance products would that affect the waiting period
Agent: bundling yes if you bundle products with us it might not change the waiting period but you’d get um better rates overall
Customer: better rates like um how much better are we talking about
Agent: well bundling can usually save you um about fifteen to twenty percent on premiums especially with our memberplus discount
Customer: okay but i’m just um stuck on this waiting period is it uh common for customers to be confused about it
Agent: yes actually it is quite common the terms around waiting periods often confuse customers uhh quite a bit
Customer: so um i’m not alone
Agent: no not at all gabriel it’s a frequent topic of discussion and confusion among customers
Customer: okay that that makes me feel a bit better i guess but um do you have any like other options that might keep me from waiting
Agent: unfortunately the features are pretty limited regarding that the waiting period is like the main issue we see
Customer: right so um what other products uh do you
Agent: we have care plus gold and the essential bronze plans would you like more uh details on those
Customer: uh sure what's the differents
Agent: the gold plan provides um higher coverage limits compared to silver but comes with a higher premium
Customer: hmm and does the waiting period differ
Agent: nope it remains the same across those options waiting periods can be tricky i know
Customer: so you're saying uh there’s really no specific product feature that um i should consider
Agent: that's correct gabriel honestly the main sticking point is really um understanding the waiting period
Customer: okay so waiting period again got it um did you say something about a discount
Agent: yes if you bundle you get the memberplus discount which could help with the costs
Customer: cool but um does it change the waiting period at all
Agent: no it doesn’t change the wating time but it might make transitioning into a different plan um more affordable
Customer: alright i think i'm getting it now so if i bypass it um i just can’t
Agent: exactly but if you want to discuss further i can assist with that too
Customer: yeah that would be helpful thank you for um clarifying all this
===== CALL 2 =====
Agent: thank you for calling coastal wings this is lisa chen how can i assist you today
Customer: hi lisa my name is john torres i’m calling because uh actually i'm a little dissatisfied uh with my loyalty program benefits
Agent: i’m sorry to hear that john can you tell me specifically what aspects uh of the loyalty program you’re not happy with
Customer: well i feel like the perks just um aren’t as good as they used to be i was expecting more you know
Agent: i understand what um specific perks did you find most valuable before
Customer: um i really liked the upgrades and uh priority boarding now it seems like um it’s harder to get those
Agent: right prioritizing upgrades and boarding can really make a difference have you recently like compared it to say delta’s program
Customer: i did actually i noticed they have um some better options it’s just so frustrating
Agent: that’s helpful feedback john can you share um what particular options you found appealing with delta
Customer: the upgrades look uh easier to get they seem to offer more uh rewards for frequent flyers
Agent: i appreciate you mentioning that at coastal wings we do have some unique perks would you be open to discussing uh an upgrade to premium economy
Customer: uh what exactly does that uh include
Agent: well with premium economy you’d get expedited check in um additional baggage allowance and so enhanced seat comfort does that sound appealing to you
Customer: okay that sounds somewhat um better but how does that help with my loyalty points
Agent: great question upgrading can actually enhance um your earnings on future flights which could really benefit your loyalty status
Customer: so it might uh help me retain my gold status more effectively
Agent: yes definitely and you’d be eligible for exclusive loyalty benefits do you think that um would make a difference for you
Customer: it might but i’m still not sure if it’s enough
Agent: i understand john can you tell me what would make you feel uh valued as a loyal customer
Customer: um more personalized service or uh maybe even some travel credits would help lots
Agent: that’s a valid point just to clarify mhm would you be interested in how these upgrades have worked for others in your situation
Customer: um like if they got some actual perks
Agent: exactly many loyal customers have found that uh upgrading really has retained their trust so and loyalty with us
Customer: that’s interesting i guess it’s just hard to see the value um at times
Agent: i totally get that let’s see do you think i should go over a few scenarios uh where the perks made a significant retention impact
Customer: sure i'd like to know um more about that
Agent: okay for many customers the upgraded experience leads to um much clearer outcomes for their travel needs
Customer: and that’s uh what i am looking for
Agent: let’s explore that john if i may ask um at what point do you typically feel like disengaging during these discussions
Customer: uh when the options feel limited or when there’s uh not a clear advantage i tend to zone out
Agent: i see that’s very helpful feedback so let’s ensure we find you uh the best perks that really matter most to you
Customer: i think an upgrade might just um work for me</t>
  </si>
  <si>
    <t>3519</t>
  </si>
  <si>
    <t>===== CALL 1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 CALL 2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t>
  </si>
  <si>
    <t xml:space="preserve">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</si>
  <si>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blue shield this is priya nair how can i assist you today
Customer: hi priya i'm sebastian cooper i need um clarification on some terms related to my health insurance policy
Agent: sure could you tell me which terms you’re asking about
Customer: well i'm trying to uh understand the difference between exclusions and deductibles
Agent: okay—go ahead
Customer: yes please i just i feel like i’m not um quite getting it
Agent: deductible is what you pay first; exclusions are things not covered
Customer: i see um like what happens when i hit my deductible
Agent: after that the plan pays for some covered services
Customer: okay and can you help me with the deductible for my plan is it high like
Agent: your plan under care plus gold has a medium deductible which is ah fairly standard
Customer: medium so um is that more confusing than exclusions or uh i mean
Agent: yes many customers find deductibles more confusing than exclusions because um they affect direct payments
Customer: that makes sense i just don’t want any um surprises when i go to the doctor
Agent: okay
Customer: right and are there uh other benefits i should know about with blue shield
Agent: benefits vary by plan; some preventive services may not require the deductible
Customer: got it i've heard of other insurers like aetna how does blue shield compare
Agent: blue shield tends to have broader networks and often includes additional support options which can be beneficial compared to um aetna
Customer: support options like what exactly
Agent: we provide resources for understanding your policy such as um online tools and personal assistance to navigate tricky terms
Customer: that sounds helpful but um honestly i still feel a bit uneasy about the deductible
Agent: okay
Customer: i appreciate that so deductibles are the real tricky part huh
Agent: yes exactly deductibles are typically more confusing than exclusions for most
Customer: and your responses are um like pretty vague sometimes though
Agent: sorry about that
Customer: thanks priya i think reassurance helps turn my mood around
Agent: alright
Customer: okay i'll definitely reach out if anything else comes up thanks very much
===== CALL 2 =====
Agent: thank you for calling premier resorts this is david um martinez how can i assist you today
Customer: hi david uh this is lillian bell i’d like to know um about the cancellation policies um for my upcoming stay in new york city
Agent: sure lillian let me pull up your um booking um can you please provide me with your booking id
Customer: yes it’s bk eight five three four two seven seven
Agent: thank you alright regarding cancellation policies you can cancel your booking up to twenty four hours before your check in um without any penalty
Customer: oh um that sounds really reasonable is there a fee if i cancel after that
Agent: yes if you cancel within that twenty four hour window there is a one hundred dollar cancellation fee
Customer: hmm okay um so what if i decide to uh keep my booking uh instead are there any retention benefits
Agent: yes if you keep your booking you’re guaranteed the best room available uh and you will also earn additional loyalty points since you’re a gold member
Customer: i didn’t realize that um how many points do i get for this stay
Agent: you’ll earn um an extra three hundred points for um for staying with us as a gold member
Customer: that's not bad uh so if i cancel i lose the chance to earn those points
Agent: correct retaining your booking means you’ll also benefit from potential um upgrades in the future
Customer: right but i’m still a bit hesitant uh are there any promotions going on that would um make me reconsider
Agent: actually um there are no promotional offers um currently available without discounts we focus on quality uh service
Customer: so no discounts at all that's a bummer
Agent: yes that's right we believe in providing a premium experience without um relying on discounts
Customer: okay i get that can you remind me uh what type of room i booked
Agent: you have reserved a deluxe room at our new york city location
Customer: oh right um it’s just that i’ve heard marriott uh offers some competitive rates too
Agent: i understand your concern but premier resorts uh really focuses on the customer experience which we believe justifies our rates
Customer: that’s fair so um if i keep my reservation i can expect the same level of uh service
Agent: absolutely our team is committed to providing you with exceptional service throughout your stay
Customer: alright i think i might uh just keep my booking then is there anything else uh i need to know
Agent: no not really just ensure to have your confirmation handy and we’ll be ready to welcome um you
Customer: sounds good uh thanks for the detailed info david
Agent: you're welcome lillian can i assist you with anything else while i have you on the line
Customer: no uh that’ll be all um you’ve been really helpful
Agent: i’m glad to hear that so you’re confirming to keep your booking at premier resorts correct
Customer: yes i’m confirming that now
Agent: great thank you for choosing premier resorts lillian have a lovely day</t>
  </si>
  <si>
    <t>3520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</si>
  <si>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
</t>
  </si>
  <si>
    <t xml:space="preserve">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t>
  </si>
  <si>
    <t>===== CALL 1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2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</si>
  <si>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</si>
  <si>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2 =====
Agent: thank you for calling shopsquare this is benjamin brooks uh how can i assist you today
Customer: hi um yes i am zoey kelly and i'm like calling about a delivery delay for my order
Agent: oh i am sorry to hear that zoey can you provide ah me with your order id
Customer: sure it's uh ord four five seven eight nine twenty
Agent: thank you just a moment while i like pull that up um okay i see um that your order is um related to the electronics product
Customer: yes that’s right i was expecting it yesterday um but uh nothing has arrived
Agent: i understand it says here that the delivery status is um delayed and it's estimated to arrive within uh two days
Customer: two days that is um so frustrating i don’t understand why there are all these uh delays
Agent: i um totally understand your frustration zoey just to uh confirm you’re located like in california correct
Customer: yes that’s correct i mean it's just really uh disappointing
Agent: i really appreciate your patience zoey did you um receive any proactive notifications about the um delay
Customer: um i think i got one but it didn’t like help my feelings or anything it just said um it was delayed without uh any additional info
Agent: got it so um you feel the proactive notice didn't like affect your sentiment right
Customer: exactly i mean it felt like uh it was useless i still um ended up feeling really uh frustrated
Agent: that’s a um common concern just to clarify um our analysis will show that proactive notifications ah did not change um escalation outcomes
Customer: right it just feels like i had to reach out for help ah instead of getting updates uh well ahead of time
Agent: i hear you um if it’s okay we’re uh trying to look at this for future improvements to ensure that um customers like you feel um more informed
Customer: yes i mean i would definitely hope so and by the way i was looking into like other options too um amazon
Agent: i see amazon does usually have um faster delivery times especially when it comes to electronics like you know
Customer: yeah exactly it can be really um frustrating when i compare it with uh my experience here
Agent: i understand your point completely now um to help improve your experience moving forward i can offer you a partial partial refund
Customer: a partial refund um that sounds good how is that going to work
Agent: the refund will be to your original payment method and i can also provide you with a promo code uh storecredit for your next order
Customer: okay um that’s helpful but still i want to um make sure it actually arrives you know
Agent: absolutely i'll follow up on your delivery with um fedex to ensure it reaches you can i um do that for you
Customer: yes please i’d really appreciate that i don’t like want to wait too long again
Agent: i understand zoey i’ll set a note and you’ll receive an update from me uh tomorrow if it doesn't um arrive by then i recommend like reaching back out
Customer: ugh okay i will and you know i hope it doesn’t come to that
Agent: i truly hope so too so just confirming your order is still set for um expected delivery by let’s say tuesday
Customer: right if it doesn’t come by then i will definitely get back to you
Agent: thank you for that zoey it’s important to us that you feel really heard
Customer: yes definitely i just want the best outcome ah without having to escalate this
Agent: absolutely we want that too your patience is very much appreciated
Customer: thanks benjamin i guess i’ll uh look out for your updates then
Agent: of course i’ll make sure to keep you in the loop have a great day zoey
Customer: you too bye</t>
  </si>
  <si>
    <t xml:space="preserve">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t>
  </si>
  <si>
    <t>3521</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</si>
  <si>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
</t>
  </si>
  <si>
    <t>===== CALL 1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 CALL 2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t>
  </si>
  <si>
    <t xml:space="preserve">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</si>
  <si>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kaiser plus this is um david martinez how can i help you today
Customer: hi david my name is addison patel i'm looking to explore um health insurance plans
Agent: of course addison we have a range of options are you looking for anything specific or just uh general information
Customer: just general um information but i’m also curious about any discounts or you know promotions available
Agent: got it uh got it let me give you a quick overview of the current plans we offer then i mean we can look at discounts okay
Customer: sure sounds good
Agent: right so um we have the care plus silver plan which is uh very popular it offers comprehensive coverage and um lots of benefits
Customer: yeah i’ve heard about that but i’m also worried about the premiums they seem a bit high
Agent: i understand addison premiums can be a concern but with the care plus silver the value you get is really worth uh it
Customer: worth it how exactly like can i get more uh details on those benefits
Agent: sure it includes um lower co pays for visits access to a wider network of doctors and preventative care at no additional cost
Customer: that does sound useful but what’s the um premium compared to like the blue shield options
Agent: well blue shield does have some competitive uh pricing but the coverage details with kaiser plus are um superior in most cases
Customer: i see but it would help if there were some discounts available do you have any i mean current promotions
Agent: yes uh actually we do have a promotion running you could use the code save fifteen for a discount on your first premium payment
Customer: oh that sounds helpful but um how much will i save with that
Agent: well it depends on your plan choice but it can reduce it by about uh fifteen percent for the initial term
Customer: that’s decent so if i go ahead with the care plus silver plan would that apply
Agent: yes absolutely it’s um a great plan and the save fifteen code would be valid for it
Customer: what if i find it still to be too high will there uh be other options i can look at
Agent: right i mean we can um explore other plans if needed like the essential bronze plan which is lighter on premiums but offers less coverage
Customer: that’s helpful but i’m really leaning towards care plus despite my uh concerns
Agent: of course i understand that the coverage is just more robust and remember the um discount can really make it a better value
Customer: yeah but it kind of feels like i'm being sold hard like what if i still uh feel it's not worth it
Agent: i get that addison it's um important to feel comfortable with your choice how about i walk you through the different benefits again
Customer: okay but i just want to make sure it's a solid um choice
Agent: absolutely let’s uh focus on how the care plus silver can meet your specific needs instead of just numbers okay
Customer: right but what if i don’t use like all those benefits the value seems um unclear to me right now
Agent: i see your concern but think of it like this you’re paying for peace of mind and the uh benefits can really add up especially with unexpected health needs
Customer: but should discounts like be necessary to make it seem valuable
Agent: uh well it really helps highlight the value yes without discounts many customers might overlook what’s um included in the plan
Customer: that’s frustrating like am i getting the right deal if i need uh the discount to justify it
Agent: i understand and it sounds like you want assurance just remember discounts can indeed frame the value better for many clients
Customer: that makes sense but it definitely sounds like more persuasion than um helping here
Agent: i hear you addison it’s a lot to consider let’s uh take this step by step
===== CALL 2 =====
Agent: thank you for calling beachfront suites this is david martinez how can i assist you today
Customer: hi david this is mya walker i'm calling to inquire about uh upgrading my hotel booking
Agent: sure ok mia i can help you with that can you provide me with your booking id
Customer: yes it's bk 7584 309
Agent: thank you let me pull that up um so i see that you booked a suite at um our miami beach location
Customer: right exactly so i want to know what upgrade options are available
Agent: well we do have various upgrades you can consider um but currently we do not um offer any bundling with amen uh with amenities included
Customer: oh wait okay so you're saying there are no bundles for like breakfast or uh spa services
Agent: correct mia no um no bundling is available at the moment
Customer: i see what about the costs involved uh for the upgrades you mentioned
Agent: um the upgrade fees vary vary for a deluxe upgrade it's um typically around one hundred dollars extra per night
Customer: and what's the uh benefit of that really i mean is it worth it
Agent: the deluxe offers more space and a better view so um it could enhance your stay
Customer: okay but um i mean without any amenities bundled i feel i feel that feels a bit off
Agent: i understand your concern mia unfortunately that’s uh just the current policy
Customer: so what if i just stick with my original booking
Agent: that's entirely up to you um i can assure you that the suite you have is um comfortable you know
Customer: right but um i just wish there was an option for i dunno breakfast at least
Agent: unfortunately there's no um bundling offered the policy currently does not include that
Customer: hmm okay you know i’m starting to feel a bit frustrated here so i just want to uh check are there special offers
Agent: i’m sorry to hear that i’m here to help would you like me to check if there are any special offers available
Customer: special offers like uh discounts
Agent: yes um we have a promo code summer20 that might help with your stay
Customer: so it's just a discount on my uh current booking
Agent: yes that's correct but it does not apply to upgrades since they don't include any amenities
Customer: oh alright i don't think this is working for me i'll um think about it and get back to you</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</si>
  <si>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t>
  </si>
  <si>
    <t>3522</t>
  </si>
  <si>
    <t xml:space="preserve">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
</t>
  </si>
  <si>
    <t>===== CALL 1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 CALL 2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</si>
  <si>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</si>
  <si>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urban escape miami beach this is noah williams how can i assist you today
Customer: hi noah this is jane cooper i’m calling to inquire about the cancellation fees for my booking
Agent: sure jane i can help with that can you provide me with your booking id
Customer: yes it’s bk 3290 457
Agent: thank you let me pull that up um um just a moment please
Agent: alright i have your booking here jane so just to clarify um are you asking about cancellation fees for last minute versus advance cancellations
Customer: yes exactly i want to know if there’s a difference
Agent: right so um if you cancel last minute the fees are generally higher compared to when you cancel uh in advance but
Customer: oh but is it really um that much of a difference
Agent: well actually our policy states that the frustration level seems to be equal um for both last minute and advance cancellations based on customer feedback
Customer: really because i feel like it’s super frustrating either way
Agent: yeah i totally understand your frustration jane it’s um definitely not ideal um you know after all the fees can really add up
Customer: exactly it’s just so annoying you know
Agent: absolutely i can imagine um would you like me to uh escalate um your concerns it might help to get someone to address this
Customer: yes please i’d appreciate that
Agent: okay i’ll escalate it um and make sure your thoughts are noted um just to clarify are you looking for more details on the specific fees
Customer: yeah i’d like to know more it feels like ah a bit of a surprise when you cancel last minute
Agent: for last minute cancellations the fee can range from um thirty to fifty percent of your total booking cost whereas with advance cancellations it might be twenty percent
Customer: so um still significant no matter what
Agent: exactly it really does make a difference um in how customers feel about these policies
Customer: and i wonder if simply um explaining it better would help um you know with sentiment
Agent: that’s an interesting thought i mean we uh haven't really tried different phrasing on this matter so maybe that could be something um to look into
Customer: yeah because the usual explanations don’t really cut it they just make it worse
Agent: i hear you it seems like sometimes um the wording can turn a negative sentiment around but we haven’t targeted that specifically here
Customer: for sure i think clearer communication would help a lot
Agent: yes we’ve seen that clear phrasing can um often make a huge difference in customer feelings
Customer: so simply telling me it’s a hefty fee last minute doesn’t um really help in that case
Agent: right that’s um not quite a positive experience just like with upselling varied phrasing could lead to better satisfaction i think
Customer: hmm i guess it’s all about how it’s presented
Agent: yes definitely but currently we haven't attempted different upsell phrases in these calls
Customer: got it that's something to think about
Agent: absolutely i'm glad we could talk this through jane
Customer: thanks noah i really appreciate your assistance
Agent: my pleasure jane i’ll escalate your feedback now um just to clarify that
Customer: perfect thank you
Agent: is there anything else i can help you with today
Customer: no that’s it for now
Agent: great thank you for calling urban escape miami beach have a wonderful um day
===== CALL 2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t>
  </si>
  <si>
    <t xml:space="preserve">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t>
  </si>
  <si>
    <t>3523</t>
  </si>
  <si>
    <t>===== CALL 1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 CALL 2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</si>
  <si>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
</t>
  </si>
  <si>
    <t xml:space="preserve">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</si>
  <si>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stylelook this is liam lewis how can i assist you today
Customer: hi liam um this is harper murphy i’m calling about well an item i received that’s defective
Agent: i’m sorry to hear that harper can you tell me the order id for that item
Customer: yes it’s ord 3489 102 sighs i got it delivered i think to california it was defective uh upon receipt
Agent: thank you for that information let me check the details one moment please
Agent: okay i see here that it’s in um the home electronics category can you describe what seems to be the issue
Customer: sure it just doesn’t work like at all i’ve tried everything honestly it’s really frustrating because i’ve had trouble with this before
Agent: i understand your frustration harper that’s definitely not what we want for our customers would you prefer a repair option or are you considering um a redemption
Customer: well i’m not sure i’ve heard that shopquik has better um refund policies it just seems easier
Agent: i can see why that’s tempting but repair is often the best resolution for defective items as per our policy it’s usually quicker
Customer: * interrupting * yeah but i’ve had problems with repairs before too it takes so long
Agent: i get it i do repairs can sometimes feel drawn out but let’s ensure we uh schedule this properly would you like me to set up the repair now
Customer: i guess we can try but if it takes too long i’ll want to reconsider
Agent: i appreciate your patience harper i can ship the necessary parts with uh nice packaging to make the repair smoother
Customer: okay that sounds better but how do i know it won't happen again
Agent: i’ll make sure the technician provides um a thorough inspection hopefully this will resolve the issue
Customer: * sighs * i just don’t want to go through this again what if it’s still problematic
Agent: if you continue facing issues we can um evaluate other options but i genuinely believe this will work out
Customer: right but could the fix retain or improve my experience because i don’t want to churn if it’s still messy
Agent: that's a valid point our goal is certainly to retain satisfied customers so i want to make this work for you
Customer: will you send me updates on the repair status
Agent: of course i’ll ensure you’re updated as we progress through the repairs i can also track it via fedex express
Customer: that would help i just preferred something like uh a cash redemption from shopquik
Agent: i understand that but i assure you the repair should address the defect effectively
Customer: * hesitating * if this doesn’t go well i’m seriously thinking of switching
Agent: your satisfaction is crucial if we resolve this well i’m hoping you’ll continue with styleloop moving forward
Customer: yeah okay just make sure it’s fast
Agent: right i’ll prioritize that let’s finalize the repair setup now
Customer: alright let’s do it then
===== CALL 2 =====
Agent: thank you for calling beachfront suites this is jackson rivera how can i assist you today
Customer: hi um this is emily hernandez i was calling to uh inquire about a promotional discount that i heard about
Agent: of course emily can you tell me a bit more about which promotion you’re referring to
Customer: i think it's called um summer20 it was mentioned in some promotional emails
Agent: got it the summer20 discount is you know uh available for stays at our los angeles location it provides a um twenty percent discount off your total booking
Customer: that sounds um good but uh can you confirm if that discount applies uh to my recent booking
Agent: sure if you could provide your booking id i can check uh what was it again
Customer: it’s bk 9248 315 i hope that helps
Agent: thanks let me look that up for a moment pause okay i see your booking the summer20 discount indeed applies to your stay
Customer: oh um great but i’m not clear about the terms like is there a minimum stay or something
Agent: i understand this can be frustrating no minimum stay is required for the summer20 promo just a um valid reservation
Customer: right but there was some um confusion in the previous communication about that and i just want to make sure
Agent: i totally get that emily it’s important to have clear you know information can i uh confirm if there’s anything else specific you’re unsure about
Customer: yes what about upselling options do i have um access to better packages with this discount
Agent: that’s a good question while the discount is uh available i want to clarify that promo availability does not necessarily correlate with upsell success
Customer: so um the promo doesn’t really improve the value of uh the packages
Agent: correct i’d say it doesn’t have a clear impact on package choices um just the overall booking price
Customer: hmm that’s a bit disappointing i thought it might help
Agent: i understand and i truly empathize with how these promotions can be confusing can i um help you explore any additional options or benefits
Customer: maybe i do want to know if i can get a um suite for the same rate
Agent: unfortunately there’s no promo for suites um but i can check other options that might be available without you know the discount
Customer: okay but wouldn’t those options still be um pricier
Agent: yes they would be without any applied discounts i understand if you feel uh frustrated by that
Customer: exactly and it feels like the promotion could be a um false hope for upgrading
Agent: i hear you emily let’s focus on making sure you get the best out of your current booking would you like to uh discuss any specific room types
Customer: maybe a deluxe room like um is it significantly different from the standard one
Agent: yes the deluxe offers additional amenities uh like more space and improved decor just to be clear the price increase would be um substantial
Customer: can we just stick with what i have i mean i don’t want to complicate things further
Agent: i appreciate your decision sometimes keeping it simple is um the best choice so to confirm you want to continue with your current booking
Customer: yes please just the original
Agent: understood and to wrap up i will apply the summer20 discount to your booking uh making sure everything is processed correctly
Customer: thank you just to confirm there’s no um extra paperwork for the discount right
Agent: no it's all straightforward just applying it to your reservation you'll see it reflected in your confirmation
Customer: perfect i was worried there’d be more confusion like you know those probing questions can uh make things worse sometimes
Agent: i totally agree probing can sometimes lead to more confusion rather than clarity um so i'm here to help clear things up
Customer: right so um can i expect a confirmation by email
Agent: yes you will get a confirmation shortly within the next few minutes and it will outline uh everything we discussed
Customer: great thanks again jackson i really appreciate your help
Agent: anytime emily i’m glad i could help have a great day</t>
  </si>
  <si>
    <t>3524</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</si>
  <si>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t>
  </si>
  <si>
    <t xml:space="preserve">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</si>
  <si>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t>
  </si>
  <si>
    <t>===== CALL 1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 CALL 2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 CALL 3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 CALL 4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t>
  </si>
  <si>
    <t xml:space="preserve">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</si>
  <si>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</si>
  <si>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david martinez how can i assist you today
Customer: hi david it’s um sebastian bell i’m calling about my loyalty status and benefits
Agent: sure. what do you need—make it quick, i don’t really handle loyalty details.
Customer: well um i’ve heard that frequently flying uh frequent flyers might get treated differently is that like true
Agent: frequent flyers are treated the same. next question—i’m not going to get into comparisons or benefits.
Customer: okay but um i’m seeing my friends who fly with delta getting uh better perks like um more upgrades and stuff
Agent: that’s how it is. we keep the same standards for everyone. nothing more i can add.
Customer: right but i think that’s kinda um unfair
Agent: okay. what benefits did you think you were going to get
Customer: sure i mean if i’m platinum i uh would expect to receive something more like priority boarding or extra points
Agent: absolutely i can understand that expectation but um i’m not able to pull up your account or go through platinum benefits with you—priority boarding isn’t part of our platinum tier perks actually.
Customer: i get it but uh it just feels like my loyalty doesn’t get recognized
Agent: anyway, i can offer you a travel credit, but i’m not going to review your loyalty status or perks.
Customer: travel credit really i wasn’t no i wasn’t expecting that
Agent: it’s just a credit. what else—if you need loyalty details you’ll have to check the website.
Customer: that's nice but still um i think delta's membership deals look uh better
Agent: i get that and we’re always looking for ways to improve our loyalty offerings but rest assured um we treat all our frequent flyers equally really
Customer: okay i do appreciate that can you confirm uh what routes i can use the travel credit on
Agent: it’s usable on routes. yes, including boston to los angeles. that’s all i can confirm.
Customer: sounds good just to clarify can you explain how i can redeem this
Agent: you redeem it when you book. online or with an agent. i can’t walk you through it step-by-step.
Customer: that’s helpful thank you um is there like a limit to how much i can use
Agent: there’s a limit. it can’t exceed the ticket amount. i’m not going into the rest of the restrictions.
Customer: got it i assume it applies to premium and business classes too uh right
Agent: yes, it applies to all classes
Customer: okay um that makes sense i appreciate you being really helpful here
Agent: okay
Customer: alright i hope in the future um there'll be more recognition for frequent flyers
Agent: i’ll make sure to pass your feedback on to our management team regarding loyalty enhancements particularly
Customer: thank you david i just want to feel you know valued as a customer
Agent: noted
Customer: sounds good i’ll look out for that um travel credit then
Agent: thanks for calling coastal wings
===== CALL 2 =====
Agent: thank you for calling urbanlink this is lisa chen how can i assist you today
Customer: hi this is riley rogers um i’m looking to upgrade uh my current plan to a higher tier
Agent: sure riley i can help you with that can you confirm your account details for me
Customer: um yeah my id is acc four eight two one three nine four
Agent: thank you riley i see you’re currently like on the plus plan do you have a specific upgrade in mind
Customer: i’m thinking of moving to the premium plan actually
Agent: got it the premium plan offers faster speeds and more benefits however i need to check if your current um equipment is compatible first
Customer: right what do you um need to check
Agent: i’ll need to confirm the type of router you have um and its compatibility with the higher plan what model i mean are you using
Customer: i have a standard router not sure of the model uh i think it's a basic one
Agent: okay i see so the upgrade is possible but your current router may not support the um higher speeds of the premium plan
Customer: what do you um mean that’s kind of frustrating
Agent: i totally understand riley it’s really common though some older routers just can't handle the faster speeds
Customer: so what do i do
Agent: you might need to ah consider getting a new router that would ensure you can take full advantage of the premium plan's features
Customer: i see but this means i’d have to buy new equipment
Agent: yes that’s right i recommend considering a fiber compatible model to improve performance as well
Customer: ugh really that's a lot of hassle
Agent: i completely get your frustration riley it can seem overwhelming, but for now you'll just need to sort out the router on your own first.
Customer: i mean like is there a chance you could possibly uh offer me any discounts to help with that
Agent: let me check. unfortunately we don’t have any current discounts on routers, and there isn’t really anything else I can do about the equipment from here.
Customer: wow that’s disappointing
Agent: i understand and i’m really sorry about that. however if your equipment can’t handle it, there’s not much more for me to help with on this call.
Customer: okay but still what if my equipment can’t handle that
Agent: good point riley if it doesn’t you might experience issues like buffering or slow connections
Customer: that just sounds really ridiculous
Agent: i know it’s frustrating. at this point all i can really say is to look into a compatible router and call back later if you still want to upgrade.
Customer: that might work what’s the ticket id
Agent: there isn’t actually a ticket to provide right now, since i’m not setting one up.
Customer: right thanks for that
Agent: absolutely riley and if you’d like i can provide you with an eta for the router recommendations that might help ease your concerns
Customer: oh yes an eta would definitely help
Agent: great expect a follow up within forty eight hours with some recommendations does that sound good
===== CALL 3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
===== CALL 4 =====
Agent: thank you for calling civic trust this is chloe adams how can i assist you today
Customer: hi chloe i’m henry cooper i think there’s some fraudulent activity on my account
Agent: i’m sorry to hear that henry can you tell me more about what you’ve noticed
Customer: um i saw a charge that doesn't look right it’s uh in the um amount of
Agent: how much
Customer: between two hundred and five hundred dollars
Agent: i understand can you please provide the specific charge details
Customer: yeah it’s this one it’s got the transaction id um txn 932847105
Agent: thank you henry let me pull up your account just a sec could you also verify a few details for me your account id ends in two one right
Customer: yes that’s right it’s acct 56748321
Agent: perfect and can you confirm your address for security purposes
Customer: sure it’s um i live in florida i mean my specific address would be fifteen twenty three maple street
Agent: thank you for that confirmation alright i see the charge you mentioned it’s categorized as a fraud dispute
Customer: right exactly so um what happens next
Agent: well i’ll need to do a full identity verification before proceeding this includes um some personal questions is that okay
Customer: yeah that’s fine just hurry please
Agent: great thank you for your patience can you provide me with your um date of birth
Customer: it’s march thirtieth nineteen eighty two
Agent: thanks henry and just to confirm could you tell me the name of your financial institution for your savings account
Customer: uh civic trust i already said that right
Agent: yes you did and thank you now have you noticed any other unauthorized transactions
Customer: um not that i can recall but this one it feels like a breach you know
Agent: understood keeping vigilant is wise. At this point I can only note the charge on the account, and I’m not able to take any further action or provide additional guidance from here.
Customer: oh that’s good so what’s the timeline
Agent: there isn’t a specific timeline I can provide at this stage, and I’m not able to review any next steps beyond what’s already on file.
Customer: can you also check if there are any cool benefits or offers for me like uh that campaign code
Agent: sure there’s actually a promotion called fraudprotect20 that may apply
Customer: awesome so we're all set now
Agent: yes henry your identity is verified, and the charge is noted on the account. You’ll need to monitor for any updates on your end, as I can’t assist further with the dispute today.
Customer: thank you</t>
  </si>
  <si>
    <t>3525</t>
  </si>
  <si>
    <t xml:space="preserve">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</si>
  <si>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t>
  </si>
  <si>
    <t xml:space="preserve">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
</t>
  </si>
  <si>
    <t>===== CALL 1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 CALL 2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 CALL 3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 CALL 4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</si>
  <si>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
</t>
  </si>
  <si>
    <t xml:space="preserve">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</si>
  <si>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</si>
  <si>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shopsquare this is lisa chen how can i assist you today
Customer: hi uh this is henry morgan um i'm calling because i need uh a replacement for a damaged product i ordered
Agent: i understand henry i can help with that could you please um provide your order id
Customer: sure it’s ord too five six seven eight dash one two three uh
Agent: thank you henry just to confirm is that ord five six seven eight one two three
Customer: yes that’s correct right
Agent: great now can you tell me more about the damage what happened to the product
Customer: uh it arrived with like a dent um it’s kind of you know unusable now
Agent: i see that’s definitely not what we want for our customers um you’ll need to check the replacement policy on our website for the next steps
Customer: okay um can you tell me how does that work exactly
Agent: so first i’ll need to uh explain our replacement policy generally but i can’t really walk you through the process from here
Customer: oh that’s good to know um does that mean i can get it replaced quickly
Agent: normally replacements are processed quickly um you should just wait for an email update rather than me checking anything on this call
Customer: alright and uh i’ve seen some like promotions recently do those help with shipping or anything
Agent: yes actually promotions can improve outcomes significantly even without discounts for instance the promo code loyal twenty applied during your last order can enhance um your shopping experience
Customer: that’s interesting i think the last promotion um made me more satisfied even without like a visible discount
Agent: it sounds like uh previous promotions had a positive impact on your experience right
Customer: yeah definitely i mean i would you know recommend shopsquare based on that
Agent: so just to summarize you’ll want to review the policy online and wait to hear back, correct
Customer: yep sounds right
Agent: also if anything goes wrong with the replacement um just call back later and another team can look at it
Customer: that’s reassuring so uh can you remind me like again what the replacement process is after this
Agent: sure after you receive it if there are any issues just refer to the help center and follow the instructions there
Customer: okay got it um how many turns do you think this conversation had
Agent: we’ve had quite a few exchanges definitely more than ten turns before resolution
Customer: yeah i noticed that that’s interesting
Agent: absolutely it reflects the um importance of thorough communication
Customer: thanks lisa i appreciate your help today
===== CALL 2 =====
Agent: thank you for calling metrojet this is isabella nguyen how can i assist you today
Customer: hi this is david lewis um i’m calling about uh some fare discrepancies i noticed when i was uh comparing prices with other airlines
Agent: uh okay so you’re calling about pricing, got it.
Customer: yes right i found that um jetblue is uh offering so um a much lower fare for the same route from bos to lax
Agent: okay let’s see um if i could have your departure date i can uh provide more information about our pricing
Customer: it's in three weeks um on a thursday
Agent: thank you david um while i check that i should mention that uh our prices can vary due to demand and um specific fare classes
Customer: yeah but i uh still don’t quite understand why metrojet’s prices are higher than jetblue's for the same routes
Agent: yeah pricing just varies—there isn’t really a specific reason i can confirm for your exact comparison.
Customer: but the benefits don’t seem to justify the um price difference like what exactly do you mean
Agent: well uh for instance our change policies might be more flexible um depending on the circumstances
Customer: uh can you be more specific i mean jetblue's cancellation policy is a lot clearer and um easier to understand
Agent: um i’m not sure—jetblue’s policy is separate, and i can’t really clarify theirs or why theirs looks different.
Customer: right i’ve been looking for clarity but it feels like um i'm not really getting it
Agent: yeah i don’t have more detail than that right now, it depends on fare types.
Customer: exactly and um do you think that maybe mentioning jetblue might be like triggering uh price objections amongst other customers
Agent: well um there have been indications that competitor mentions can uh lead to more um price objections during calls
Customer: that makes sense so does that mean um you see this a lot during your calls
Agent: yes david uh it comes up quite often that um customers bring up competitors while uh discussing pricing concerns
Customer: hm i see but that won’t like help me decide to book um any metrojet flight if prices uh keep being higher right
Agent: um i hear you but i can’t really do anything about the price difference—our fares are what they are.
Customer: i mean i don't want to feel like i'm being uh ripped off here
Agent: no i completely get that uh we want to make sure you're um getting the best value but our pricing reflects various factors
Customer: but am i supposed to just accept that i don’t think it's um fair without clearer information
Agent: okay.
Customer: yeah it’s frustrating but um i understand i guess i just need to think it over
Agent: of course david please take your time if you have more questions uh don’t hesitate to call back
Customer: thanks i appreciate your help isabella
===== CALL 3 =====
Agent: thank you for calling urban escape in chicago this is james o'connor how can i assist you today
Customer: hi james this is ella wright i noticed some discrepancies in my booking
Agent: i’m sorry to hear that ella can you well provide your booking id so i can check the details
Customer: sure it’s bk 1023 756
Agent: thank you let me pull that up um can you tell me exactly what the issue is
Customer: well it says here that i booked uh a standard room instead of the um sweet i wanted
Agent: i see that’s a bit unusual let me just uh double check your booking details
Customer: yes please i was really looking forward to the suite what happened
Agent: it appears there was a booking error on our end i can help uh resolve it for you
Customer: okay but how did this even happen
Agent: well sometimes there are issues with our system updates that cause these errors i can assure you i'm looking into it now
Customer: hmm okay but this is really you know frustrating why didn’t i get a confirmation for the suite
Agent: i understand your concern ella just a moment i'm still uh reviewing your file
Customer: right but in the meantime i might consider you know staying at hilton instead
Agent: i see i mean hilton does offer good deals but let’s see what we can do here first
Customer: yes i really hope you can sort this out
Agent: yes absolutely so just to clarify you’d like the suite for your stay right
Customer: yes that’s correct i booked it last week um for tomorrow
Agent: okay let me just check the availability for that suite um it looks like we do have one available
Customer: great so can you uh fix my booking to reflect that
Agent: yes i can update that for you but just to confirm you’re looking for the suite and not a um standard right
Customer: yes for the last time i want the suite you know
Agent: understood ella i’ll get that changed for you right now
Customer: okay um how long will that take
Agent: it should just take a moment i’ll have to uh process the booking change
Customer: alright i just hope this doesn’t take too long
Agent: i can assure you i’m working fast um do you remember the rate you were quoted for the suite
Customer: i think it was um two hundred fifty dollars a night
Agent: right let me confirm that uh yes it's noting it here
Customer: if i don’t get this resolved wow i might just book with hilton
Agent: i totally understand your frustration but i’m uh just about finished here
Customer: okay i see
Agent: by the way i'm not able to offer any apologies for this mistake
Customer: wow that would’ve really helped to ease my frustration you know
Agent: i can assure you i’ll follow up once this is sorted out
===== CALL 4 =====
Agent: thank you for calling firststone bank this is chloe adams how can i assist you today
Customer: hi chloe this is mia diaz um i'm calling because i noticed uh a um fee on my checking account that that i don't think i should have been charged
Agent: i can help with that mia can you please confirm your uh could you provide your account number for me
Customer: sure it's acct 34567890
Agent: thank you just um a moment while i look up your account alright
Agent: alright mia it looks like the fee i see the fee it's in the $50 to $200 range can you um tell me more about your dispute
Customer: yeah um i was charged for a service that i thought was um euh free it's a billing uh it's a billing error on my part you know
Agent: i understand so just to clarify you want to dispute this uh just want to dispute this fee and see if we can we can waive it
Customer: exactly i’d i'd appreciate if you could just um wave that for me
Agent: alright let me check uh just a moment i’m checking if we can get this fee waived this may take just a moment um so thank you for your patience
Customer: sure no um problem
Agent: thank you mia while i’m checking um could i also could also ask if you reside in illinois
Customer: oh yeah i’m in il
Agent: great okay it looks like i’m not seeing an option here to waive that fee today, and i’m not able to review it any further from my side
Customer: oh that's um fantastic
Agent: just to confirm so just uh confirm the fee will remain on the account for now and i don’t have a reversal confirmation number to provide
Customer: awesome thank you
Agent: you’re welcome is there um anything else i can assist you with today
Customer: well wait i um was wondering uh why i got charged in the first place
Agent: that fee was likely due to an automatic renewal or service that wasn't um communicated clearly, but i can’t make any changes to it from here and i don’t have any additional details to provide
Customer: yeah that’s um frustrating i mean i feel like chase bank has clearer uh clearer terms
Agent: i understand your frustration i will document that feedback uh i'll document that feedback about competitor offerings, but there isn’t anything further i can do on this call
Customer: thanks i appreciate that
Agent: is there anything um more specific you’d like to know about avoiding uh fees in the future, because on this charge itself i’m not able to help further
Customer: just um i guess clearer notifications would help right
Agent: definitely i’ll document your feedback um about needing clearer communication on fees
Customer: great thank you
Agent: so just um to recap the fee has not been waived and i have only documented your um suggestion about clearer communication, i wasn’t able to assist with the dispute itself
Customer: that does help a lot because uh yeah
Agent: good to hear i also want to mention that your gold tier status may offer you more uh flexibility flexibility in the future
Customer: yeah okay i um think i’m done here
Agent: thank you for calling firststone bank mia just to confirm the fee did not get waived today
Customer: right it wasn’t waived
Agent: perfect i um appreciate your time today if you have any questions later feel free to call um call us back
Customer: sure will do thanks again
Agent: you're welcome have a great um day mia
Customer: you too
Agent: bye
Customer: bye
Agent: call ended
Agent: ready to assist um with any follow up if needed
Agent: ensuring all um documentation is updated</t>
  </si>
  <si>
    <t>3526</t>
  </si>
  <si>
    <t xml:space="preserve">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</si>
  <si>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t>
  </si>
  <si>
    <t>===== CALL 1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2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 CALL 3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4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t>
  </si>
  <si>
    <t xml:space="preserve">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</si>
  <si>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
</t>
  </si>
  <si>
    <t xml:space="preserve">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</si>
  <si>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2 =====
Agent: thank you for calling firststone bank this is sarah johnson how can i assist you today ava
Customer: hi sarah i'm calling because i think there might be some fraudulent activity on my account
Agent: i'm really sorry to hear that ava um i can help you with that can you please like verify your account number for me
Customer: sure my account ends in two nine
Agent: thank you just to confirm could you also provide me with your full name
Customer: it's ava reed
Agent: thank you ava i see that you're located in illinois can you um describe the suspicious activity you noticed
Customer: i saw a transaction um it was around one hundred fifty dollars that i didn't authorize
Agent: i understand just a moment while i look into this transaction okay so i found the transaction reference is txn 987654321 let me check that for you
Customer: yea please do cause it seems really strange
Agent: alright ava, it shows as authorized in the system, so there’s really nothing for me to do on this from here. Have you received notifications regarding this?
Customer: no no notifications at all so wait are you saying it's all uh fine
Agent: yes, it looks like there’s no fraud detected on your account, so it’s basically case closed. I can’t open any dispute or take further action on it. Actually, can you remind me what the amount was?
Customer: oh that's a relief but um how do i make sure this doesn’t happen again
Agent: great question, but beyond just telling you to monitor the account and set alerts, there isn’t anything else I can help with on preventing this.
Customer: that's a good tip also i heard something about like campaigns are there any promotions going on that might help me
Agent: right now we don’t have any ongoing promotions that would influence these concerns but proud of our gold tier members like you um we’re always looking to enhance your banking experience
Customer: so no campaign that helped resolve this
Agent: exactly there’s no observable effect from campaigns that would change this situation
Customer: okay understood i guess i'll just keep an eye on things
Agent: yes that’s a wise choice ava and remember if you’re ever in doubt call us right away
Customer: for sure thanks again sarah you’ve been really helpful
Agent: i’m glad to hear that, thank you for your patience. I mean, there isn’t really anything else I can do for you today.
Customer: no that's all for now i appreciate it
Agent: you're welcome have a great day ava
===== CALL 3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4 =====
Agent: thank you for calling metro capital this is sophia patel how can i assist you today
Customer: hi um like this is grace bell i noticed a suspicious transaction on my account and um i'm really anxious about it
Agent: i completely understand grace let’s take a look at that right away can you please confirm your account number
Customer: yes it's acct 98457632 and um uh yeah two hundred
Agent: thank you grace i just want to verify you’re located in california
Customer: yes that’s correct but um seriously i’m worried
Agent: of course i’ll do my best to help reassure you i see a transaction can you tell me if you if you recognize the charge
Customer: uh no um it’s for uh two hundred dollars to a place i don’t even know
Agent: i understand how concerning that can be for your security, but there isn’t really anything i can do from here right now beyond noting the charge on the account.
Customer: wow um okay that sounds good but how long until i get you know a like new card
Agent: i’m not able to block the card or start a replacement in this call, so you’ll need to check back later or use the app if it lets you.
Customer: okay um that’s a bit um of relief but um what if that transaction goes through
Agent: i can’t assure you on whether that transaction will go through, you’ll just have to wait and see what happens.
Customer: oh that’s good to hear i just um don’t want that to affect my credit uh or anything
Agent: it won't i assure you plus we have fraud detection measures in place that will monitor any new activity your account will totally be safe
Customer: okay um thank you but ugh it's just so frustrating
Agent: i totally get that it’s frustrating and i’m here to make this easier for you
Customer: right right so is there anything else i need to do
Agent: for now there’s nothing i’m doing on my side, so just monitor the account yourself and contact us again if it gets worse.
Customer: okay um that sounds good thank you
Agent: you're welcome grace if you notice any other suspicious activity don’t hesitate to call us back directly
Customer: i definitely will just um i hope this doesn’t uh happen again
Agent: i understand and i encourage you to like regularly check your statements we’ll help you every step of the way
Customer: right what about the current transactions are they safe now
Agent: yes since we’ve blocked your card any pending or future transactions will not like go through until you have your new card
Customer: okay um i really appreciate your help but now i feel it’s still overwhelming a bit
Agent: that’s completely understandable grace take a deep breath i’m here to help and we’re taking all necessary precautions
Customer: i know it’s just that i use that card a lot uh
Agent: i understand that it's a hassle metro capital is super committed to making this situation right for you i promise
Customer: thanks so um i just want to confirm that you’ll handle everything
Agent: no, i’m not handling everything here, i’ve only made a note and the rest is really up to the system and whatever happens next.
Customer: um will i need to do any follow up
Agent: just keep an eye out for your new card and i’ll email you updates on the situation
Customer: okay um sounds reasonable this helps but i'm still uh worried
Agent: that sentiment is normal grace i’m here to support you and we’ll work through this together
Customer: i appreciate it but i guess i didn't expect something like this to happen
Agent: it’s unfortunate but you’re taking the right steps remember our fraud prevention team is always monitoring
Customer: okay that’s um reassuring just uh let’s hope i don’t have to call again
Agent: fingers crossed grace but if anything comes up i’m just a call away
Customer: thank you you’ve um really helped me feel a bit better
Agent: i’m glad to hear that thank you for your um patience today grace take care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</si>
  <si>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t>
  </si>
  <si>
    <t>3527</t>
  </si>
  <si>
    <t xml:space="preserve">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</si>
  <si>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t>
  </si>
  <si>
    <t>===== CALL 1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2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 CALL 3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 CALL 4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t>
  </si>
  <si>
    <t xml:space="preserve">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</si>
  <si>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</si>
  <si>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2 =====
Agent: thank you for calling metro capital this is sarah johnson how can i assist you today
Customer: hi um this is mia brooks i uh i think there’s there’s something wrong with my checking account
Agent: i’m sorry to hear that mia can you tell me a bit more about the issue
Customer: yeah i saw some um suspicious activity on my account like it seems someone might have um tried to tried to make unauthorized transactions
Agent: okay i can definitely help help with that just to confirm is your a count uh is your account number acct five six three eight nine one four two
Customer: yes that’s it
Agent: great and can i get your state um for verification purposes
Customer: i’m uh fl
Agent: thank you mia now can you tell me more about the um transactions you noticed
Customer: sure um there were two uh i think one was like a big charge uh over three hundred dollars and another that was around um four hundred i believe
Agent: understood those amounts are concerning i mean we’ll need to verify your identity first before taking any reactions
Customer: um okay what do you need
Agent: i’ll ask you some personal security questions uh can you please confirm the last transaction on your mastercard that ended in *random digits*
Customer: um i think it was a purchase at walmart like right around last no wait last tuesday
Agent: just to confirm could you provide the exact amount of that transaction
Customer: uh yeah it was um fifty dollars
Agent: thank you now let’s move on to a security question what is um the name of your first pet
Customer: that would be um bella
Agent: perfect thank you for your patience mia i can confirm that your identity has been verified successfully
Customer: oh that’s good um so what now
Agent: now i can proceed with freezing your account to prevent any further fraudulent activity, but you'll need to handle that through the mobile app or by visiting a branch.
Customer: yes please i don’t want those transactions to go through to go through
Agent: alright, I've noted the suspicious transactions you mentioned, but I can't take any action on the account from here today.
Customer: thank you and what about future security how can i make sure this doesn’t happen um again
Agent: you can check the website for information about alerts or notification settings; there's nothing further I can do for you on this call.
===== CALL 3 =====
Agent: thank you for calling metrojet this is alexander wright how can i assist you today
Customer: hi um this is amelia reed i uh i need help
Agent: oh sure uh what seems to be the issue
Customer: there’s a delay on my um route from boston to los angeles
Agent: i’m sorry to hear that amelia let me check
Customer: yes please do
Agent: the details for the flight can you provide your booking reference please
Customer: sure it’s pnr ab1234 uh can you tell me what’s going on
Agent: one moment please okay i see the issue the delay is due to a mechanical problem and uh we’re working to find a solution for you
Customer: mechanical that’s really frustrating so uh what are my options
Agent: i completely understand amelia we can um look at alternate flights or
Customer: oh that sounds good
Agent: depending on the situation offer a meal voucher as compensation
Customer: a meal voucher really what if i want to uh rebook instead
Agent: yes absolutely i can help with rebooking as well, but right now there isn’t really anything I can do beyond asking you to wait and monitor the airport screens.
Customer: okay great but i really need something soon because i’m at the airport already
Agent: understood amelia, just a moment, though availability is limited and I’m not able to make any changes from here at the moment.
Customer: um i saw some flights with jetblue that look good
Agent: yes i’ve heard jetblue does have great options however
Customer: right what about
Agent: metrojet offers flexibility on changes and um we value our gold tier members which i see you are
Customer: right gold tier that means i um should have some perks huh
Agent: exactly that includes priority rebooking options now let's see which flights are available
Customer: okay just um do it quickly please i’m getting anxious here
Agent: i’m on it amelia just a moment, actually I’m not seeing anything I can offer you right now, so you’ll need to keep waiting at the airport for updates.
Customer: please what are the options
Agent: we have a flight leaving at two fifteen and another at two thirty would either of these work for you
Customer: um the two fifteen sounds good but what if it gets delayed too
Agent: that’s a valid concern we predict smooth operations but um if it does
Customer: gets delayed
Agent: get delayed we’ll work to rebook you right away
Customer: i’d feel better if i could um confirm that though
Agent: absolutely just to confirm you're okay with the two fifteen flight
Customer: i guess can we hold it like what about that meal voucher
Agent: i can’t secure the flight or apply the meal voucher from here right now, so for now please just wait and check with the gate agent.
Customer: good but um how long does this take
Agent: there’s nothing further I can do on this call at the moment, so you’ll have to be patient and wait for the airport staff to assist.
Customer: fine fine i’m just not used to uh waiting like this
Agent: i understand amelia delays can be quite stressful um especially at the airport
Customer: mhm yeah i don’t want to miss my plans
===== CALL 4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t>
  </si>
  <si>
    <t xml:space="preserve">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t>
  </si>
  <si>
    <t>3528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</si>
  <si>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t>
  </si>
  <si>
    <t xml:space="preserve">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t>
  </si>
  <si>
    <t>===== CALL 1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 CALL 2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 CALL 3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 CALL 4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</si>
  <si>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t>
  </si>
  <si>
    <t xml:space="preserve">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</si>
  <si>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</si>
  <si>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ethan clark how can i assist you today
Customer: hi ethan this is hannah hernandez i’m calling about a um delay affecting my flight from seattle to atlanta
Agent: i understand uh hannah let me check that for you can you please give me your booking reference
Customer: sure it’s pnr 847562
Agent: thank you one moment please ah yes there’s uh a weather related delay affecting your flight
Customer: weather that’s uh that’s frustrating what are my options
Agent: i can offer you a rebooking for the same day, but you’ll need to check the available options yourself online.
Customer: yes please i need to get to atlanta today
Agent: right, there may be a later flight this afternoon, but I can’t really go over the details from here.
Customer: yes that sounds good what time is it leaving
Agent: the flight is scheduled to depart at free fifteen pm
Customer: okay and um how long is the flights
Agent: it’s around four hours so you should arrive in atlanta by seven fifteen pm
Customer: great let’s let’s do it
Agent: you’ll have to confirm any rebooking on your end through the website once you’re ready.
Customer: awesome thank you is there any compensation for the delay
Agent: for compensation, you’d need to look that up in the delay policy online.
Customer: oh that’s nice that really helps i mean it really does
Agent: i’m glad to hear that is there anything else i can assist you with today
Customer: no that’s all you’ve been uh very helpful thank you
Agent: it was my pleasure hannah just to confirm you’ll be flying at three fifteen pm and you’ve received a mail voucher
Customer: yes i have i appreciate how clear you made everything
Agent: thank you for your kind words just to ensure you have my contact info is there anything more
Customer: nope i’m good i’ll see you in atlanta
Agent: looking forward to it have a great day hannah
Customer: thanks ethan bye
Agent: goodbye
Customer: wait one quick question how do i use that meal voucher
Agent: oh um the voucher instructions should be in the email, so just refer to that.
Customer: super helpful thanks again
===== CALL 2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
===== CALL 3 =====
Agent: thank you for um calling premier resorts this is sophia patel how may i assist you today
Customer: hi sophia this is ethan reed i’m calling to uh inquire about upgrading my booking at your los angeles location
Agent: sure ethan just a moment can i um have your booking id to pull up your reservation
Customer: sure it is um bk 5632 827
Agent: thank you just a moment while i check that for you okay i see your reservation you're currently booked in a standard room—unfortunately i can’t make any changes or upgrades on this line, so you’ll need to handle that through the website or by calling back later
Customer: yes that's um right i really want a better experience this time
Agent: absolutely—deluxe rooms can come with added benefits like complimentary breakfast and a better view, but i can’t process upgrades from here
Customer: that sounds great what’s the upgrade process like
Agent: i can’t assist with that right now; i can only provide general information, not complete the upgrade
Customer: definitely i think it would really lift my um mood
Agent: great to hear upgrades like this have shown to positively affect guests uh sentiments
Customer: oh really that's good to know i mean it makes sense right a nice room makes for a better stay
Agent: exactly um just to note upgrades can sometimes correlate with how satisfied guests are
Customer: right i've had that experience at other hotels but i uh usually prefer premier resorts over um places like marriott
Agent: i appreciate your loyalty ethan—i’m not able to apply an upgrade for you, but you can check availability online
Customer: yes please how much more um will it cost
Agent: i don’t have access to pricing or member promos on my end, so i can’t quote the upgrade cost or apply a promo code
Customer: that's awesome what’s the promo code
Agent: i’m not able to provide promo codes; those are only visible when you book online
Customer: perfect so will the total change
Agent: i can’t confirm any total changes since i’m unable to access the billing details for modifications
Customer: that’s good um to hear i was worried about unexpected costs
Agent: i completely understand ethan we aim for uh transparency
Customer: also will any amenities change with the room upgrade like i was looking for a pool view
Agent: the deluxe room may have a view; i don’t have details on amenities like a pool view and i can’t request one for you
Customer: great i’ll take that then
Agent: i can’t put that through for you, but you should be able to submit the upgrade request online
Customer: thanks
Agent: just verifying the room will be confirmed under your name ethan reed from the fifth to the eighth of next month right
Customer: that’s correct
Agent: i’m not able to calculate your updated total since i can’t apply the upgrade or discounts
Customer: got it so that's a decent um deal then
Agent: i can’t confirm any upgrade has been applied on my side; you’ll need to verify it once you submit it online
Customer: definitely looking forward to that has the recent um promo helped with upgrades often
Agent: honestly not um much we still see no change in outcomes related to promotions
Customer: yeah um i’ve noticed some places have uh promotions that don’t really lead to an upgrade
Agent: exactly and responses regarding that can sometimes feel off topic wouldn't you agree
Customer: absolutely it’s like they just uh throw promotions out without context
Agent: right so all set for your upgraded um deluxe room ethan anything else i can assist you with um today
Customer: no that’s everything thank you so much sophia
===== CALL 4 =====
Agent: thank you for calling urbancart this is olivia parker um how can i assist you today
Customer: hi olivia um i’m hannah mitchell i want to like clarify something about your return policies especially for loyalty members
Agent: sure hannah just to confirm you’re in our gold tier correct
Customer: yes yeah that's right cause i'm just trying no wait i’m just trying to figure out if being a loyalty member um affects the return process at all
Agent: yes as a gold member you do have some uh more flexible options compared like to non loyalty members
Customer: oh really can you um elaborate on that like how does it work
Agent: absolutely for loyalty members we um waive the restocking fees on returns it's you know a significant perk um compared to our standard policy
Customer: that sounds promising so if i um return something i won’t have to pay those bees
Agent: correct but uh there may be some exclusions like um certain items might not qualify
Customer: wait exclusions could you tell me what those are
Agent: there are various exclusions depending on the item category, and those details are listed online, so I can’t really go into that here.
Customer: okay i see so what's the um what’s the return window for loyalty members then
Agent: as a gold tier member you actually have an extended window it's um up to ninety days for returns compared to thirty days for regular customers
Customer: ninety days that's quite generous um if i decide to return an item how should i like start the process
Agent: you’d need to check the website for the return steps; I’m not able to walk through the process on this call.
Customer: sounds good i um hope there are no issues with my order
Agent: I can’t look up the order from here right now, so you’ll have to verify the status yourself in your account.
Customer: sure it's ord won two three four five six seven
Agent: thank you just a moment while i pull that up uh it looks like your order has um been delivered already
Customer: oh great i was like worried it wouldn’t show up on time
Agent: i understand that it's always a bit concerning if you um have any issues with the product once you receive it remember you have that uh flexible return policy
Customer: that’s a relief it’s nice to know i have options but um are there any specific like conditions for returns
Agent: the specific return conditions can vary, so it’s best if you review the policy page since I don’t have anything more to add.
Customer: got it so what if i um want a refund how does that work for um loyalty members
Agent: refund outcomes depend on the system and item, so you’d have to wait until a return is submitted rather than getting details from me now.
Customer: oh so no cash back just store credit
Agent: right yes it's um easier for us to manage and you know maintain the loyalty points you’re accumulating
Customer: i guess that makes sense but um i wonder how that works with other stores like nordcart
Agent: that's um a good comparison nordcart tends to have stricter policies without you know much flexibility for loyalty members
Customer: huh i didn’t know that but um it’s good to know urbancart values its loyal customers
Agent: absolutely our goal is to um keep our loyal customers happy is there um anything else you'd like to know
Customer: um no that’s everything thanks for the clarity
Agent: you're welcome so just to recap um you have a ninety day return window and no restocking fees provided the items are eligible
Customer: right right and the uh exclusions for returns are clear now thank you
Agent: my pleasure hannah if you have further questions or concerns don't hes um hesitate to reach out
Customer: i appreciate that so um next steps would just be checking the items i guess
Agent: yep exactly and uh remember with your loyalty tier you have that added flexibility
Customer: really appreciate your help olivia it uh makes a reference
Agent: i’m glad to hear that your satisfaction um means a lot to us
Customer: okay i'll keep that in mind thanks again
Agent: you’re welcome hannah enjoy the rest of your day
Customer: you too bye
Agent: bye</t>
  </si>
  <si>
    <t>3529</t>
  </si>
  <si>
    <t xml:space="preserve">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</si>
  <si>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t>
  </si>
  <si>
    <t>===== CALL 1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 CALL 2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 CALL 3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4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t>
  </si>
  <si>
    <t xml:space="preserve">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</si>
  <si>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t>
  </si>
  <si>
    <t xml:space="preserve">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</si>
  <si>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um calling homehaven this is david martinez how can i assist you today
Customer: hi david um this is nora parker i received my order but uh there’s a problem
Agent: oh i’m sorry to hear that nora can you tell me what the issue is
Customer: well i ordered a um mirror but i got a damaged table instead
Agent: oh no that sounds uh frustrating let me pull up your order what’s your order id
Customer: it’s ord four five two three nine eight seven
Agent: thank you just a moment while i check that alright i see the order here so the table was delivered but damaged
Customer: yes exactly i really need the mirror for my um living room
Agent: i understand um just to clarify you received a damaged item instead of the mirror right
Customer: yes that’s right this isn’t what i wanted at all
Agent: i apologize for that um the usual option is store credit for the damaged table, so you’d just need to check your account for that. I’m not able to place a replacement or file anything further from here.
Customer: store credit how does that work
Agent: it just shows up in your account when it does, and you can use it at checkout. I don’t have any timeline or update details beyond that.
Customer: hmm okay so i can just apply that to a new order um then
Agent: exactly you can apply it for your next purchase just uh make sure to check your account balance
Customer: i was thinking of checking prices at amazon for something else their delivery is faster you know
Agent: i understand that, yeah.
Customer: well i’m looking for a um decent mirror hopefully not damaged this time
Agent: mm-hmm.
Customer: that would be great but um how long does the store credit take to show up
Agent: it varies, you’ll just have to keep checking your account. There isn’t anything else I can do on the credit from my side.
Customer: okay cool i’d hate to have to wait longer on top of this hassle
Agent: right.
Customer: what kind of promotions are um there any discounts
Agent: not really, no. I also don’t have product recommendations or pricing info here.
Customer: i get it uh promotions can backfire sometimes
Agent: just whatever wording you prefer when you place another order.
Customer: varied phrasings like how
Agent: no specific examples, just describe what you want.
Customer: oh that makes um sense so should i look for specific brands
Agent: you can browse the brands on the website when you have a chance, that would be the best way to look into it yourself.
Customer: yeah i’d like that thank you for offering help about the credit and the um new products
Agent: no problem at all nora your loyalty as a gold tier member really helps us prioritize your needs
Customer: that's nice to hear i um appreciate it
Agent: i want to make sure you get that mirror as soon as um possible, but the next step would just be for you to check the site and your account on your own.
Customer: sounds good let’s do it
===== CALL 2 =====
Agent: thank you for calling urbancart this is daniel kim how can i assist you today
Customer: hi um daniel my name's levi adams so i received a defective item and uh i want to discuss my options for resolving um this
Agent: i’m sorry to hear that levi can you please uh provide the order id
Customer: sure um it’s ord 5823 929
Agent: thank you levi uh let me um check the details for you i see here that the item was delivered uh with um damage reported
Customer: yes exactly the screen on my electronics item is um cracked
Agent: that's frustrating i can definitely help uh with that you mentioned wanting to discuss your options are you leaning more towards a refund or a replacement
Customer: i’m not sure uh i just want to i think get my money back
Agent: uh so you're interested in um a refund then
Customer: yes please that sounds best to me um yes
Agent: uh I can’t really do much from here on refunds for defective electronics, so you’d need to sort it out another way; the payment was um made via uh credit card correct
Customer: yes that’s right
Agent: great just to confirm you received the item from urbancart and it falls um under the electronics category
Customer: yes it’s from urbancart um electronics yes
Agent: okay levi there isn’t anything I’m actually able to process on this call, and refunds typically take about five to seven business days if they’re approved elsewhere
Customer: that’s fine but um how can i track it
Agent: you won't be able to track the refund like a package, and I don’t have any way to check or set up tracking for you either, so just keep an eye you know on for the credit
Customer: alright i’ll do that
Agent: just to clarify um since the item was defective right refund is the most common resolution in these cases
Customer: oh i see uhm that makes sense i guess
Agent: yes it uh does now can i ask did you like see any promotions or campaigns before purchasing that might have influenced your decision
Customer: honestly i didn't notice um any specific campaign no
Agent: got it so that doesn't apply here uh then
Customer: right exactly
Agent: okay we're all set for now, though I haven’t really been able to do anything further with the refund on this call; if you were um to have another issue down the line would you feel inclined um to call again
Customer: it depends i guess if it’s another defective item um i might feel like um frustrated you know
Agent: i understand that frustration can lead to escalation hopefully you won't have um any issues next time
Customer: i’d um appreciate that
Agent: before we wrap up is there anything else uh i can assist you with today levi
Customer: no that's all thanks for your um help
Agent: you’re welcome thank you for calling urbancart have a great day um goodbye
Customer: you too thanks
Agent: goodbye
Customer: goodbye
===== CALL 3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4 =====
Agent: thank you for calling blue shield this is michael roberts how can i assist you today
Customer: hi um this is zoey foster i wanted to um discuss options for renewing my auto insurance policy
Agent: sure zoey i can help you with that so what are you looking to do today
Customer: well i’m considering both actually i just want to make sure i have um enough coverage
Agent: okay can you remind me of your current policy
Customer: it should be um the care plus gold plan
Agent: great and just to confirm your policy number ends with ate three nine right
Customer: yes that’s correct i also want to know about the deductible and the coverage limits
Agent: sure thing so um currently you have a medium deductible and the coverage limit is high would you like to keep it that way
Customer: i think that’s good but could you um explain the trade offs if i uh go lower on the deductible
Agent: of course lowering your deductible would increase your premiums
Customer: i see okay and are there any current promotions since i’m renewing
Agent: yes we have a promo code spring twenty five which gives a discount for renewals
Customer: hmm okay would that uh apply with the medium deductible
Agent: yes it can but just to clarify it’s for renewals only
Customer: yeah i’ve looked at aetna but i’m um leaning towards well sticking with blue shield
Agent: okay, i’m not able to go into comparisons or additional details—if you want, you can review the full policy documents online.
Customer: right is there anything else i need to know about before i decide
Agent: just that the renewal window is sixteen days—that’s really all i can tell you right now.
Customer: okay yeah i want to do that can we walk through the steps
Agent: i can’t walk through the steps with you on this call; you’ll need to finalize your coverage options and submit payment through the website under your current plan.
Customer: yup let’s do that and i want to confirm i’m eligible for spring twenty five
Agent: you are, but i’m not going to go over it on the phone—just check the documents when we send them.
Customer: not really just want clarity on how everything works transparency is important to me
Agent: okay, i’m not going to update anything on my end; do we have your updated address in n y
Customer: yes i live at fifteen twenty three maple street n y
Agent: thanks. i’ll note it, but i can’t finalize your renewal—please complete it online, and you’ll get the details within twenty four hours.
Customer: perfect i really appreciate your help with this michael</t>
  </si>
  <si>
    <t>3530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</si>
  <si>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t>
  </si>
  <si>
    <t xml:space="preserve">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t>
  </si>
  <si>
    <t>===== CALL 1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 CALL 2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 CALL 3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 CALL 4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</si>
  <si>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t>
  </si>
  <si>
    <t xml:space="preserve">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</si>
  <si>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</si>
  <si>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acme insurance this is noah williams how can i assist you today
Customer: hi noah um i i'm dylan clark and i uh wanted to understand the features of the health insurance plan i’m looking at
Agent: sure dylan uh can you uh i mean can you tell me which plan you're interested in
Customer: yeah i think it’s the car plus silver i just really need like i just need clarification on a few things
Agent: absolutely the car plus silver plan offers um coverage for a variety of services so what specific features uh are you curious about
Customer: mainly i i’m confused about the um deductible levels and like what coverage uh coverage limits apply
Agent: right um the deductible for that plan is like a medium also the coverage limit is high uh so you’d have a pretty good range of benefits
Customer: okay but can you break that down i mean what does uh medium really mean for me
Agent: um medium means that you'll uh you’ll have some cost sharing before the insurance kicks in you’ll need to pay a few thousand dollars first but um after that coverage would apply to most services
Customer: uh yeah i get that but i thought the coverage limbs could change
Agent: yes the limits are high but they they can change depending on specific services so it’s really a matter of what you need
Customer: i see um how does that compare to um what blue shield offers
Agent: well blue shield might offer different options but their deductibles are typically on the higher end
Customer: mhm right and um what happens if i want to switch plans later
Agent: if you switch you can uh you can do that during the renewal window which is about like forty five days before your policy expires
Customer: okay so i have time but uh like what if i have a claim i guess i just i don't want to get stuck paying a lot out of pocket
Agent: right if you have a claim um you'll need to meet that deductible first before the plan starts covering your costs
Customer: wait um what if my claim exceeds my coverage limit
Agent: then uh you’d be responsible for any costs that go beyond the high coverage limit it's important to consider uh all the specifics when filing
Customer: hmm okay this is kind of confusing like i feel like i’m just not getting it
Agent: i understand dylan um let me clarify again the medium deductible means you share some out of pocket expenses before the high coverage applies does that um clear things up
Customer: kinda i mean you keep saying that it sounds repetitive
Agent: sure uh think of it this way you pay up to a certain amount the medium deductible and then um the insurance takes over to a high limit is that clearer
Customer: um slightly but i guess i'm still worried about how often this might happen ya know
Agent: totally get that claims can vary but if you chip away at that deductible you uh won’t have to worry as much once it's met
Customer: okay okay that makes a bit more sense but still what if i i have a lot of medical needs this year
Agent: well it’s important to assess your needs uh as a high limit can cover a lot but costs can still add up before reaching that point
Customer: i get that part but i'm still somewhat confused about specifics when claiming benefits
Agent: uh claiming benefits means you’ll need documentation um and always make sure to check what’s required it can be a little overwhelming
Customer: yes exactly see i feel like i'm not being uh clarified enough
Agent: sorry about that dylan um to summarize medium means some costs out of pocket before the high coverage applies does that um clear things up
Customer: kinda i mean you keep saying that it sounds repetitive
Agent: uh i apologize for that um the plan details are in the brochure and policy packet, so you'll need to review those on your own if you want the specifics
Customer: alright um maybe just send me some documentation it would help me understand better
Agent: i can send the standard plan document, but I’m not able to walk through examples or break it down further here today thank you for your patience today dylan
===== CALL 2 =====
Agent: thank you for calling metro capital um this is benjamin brooks uh how can i assist you today
Customer: hi benjamin this is aiden howard i'm calling because like i noticed a thirty five dollar overdraft fee on my checking account
Agent: i see aiden let me pull up your account can you uh please verify your a count id for me
Customer: sure it’s acct seven three four five one nine six four uh
Agent: thank you i see your account here uh can you tell me more about um the fee and uh why you believe it should be waived
Customer: well uh i think it was a mistake i usually have enough you know in my account and this fee just popped up um i was hoping you could waive it
Agent: i understand your frustration aiden, but there really isn’t anything for me to do on overdraft fees, so I’m just going to note it on the account.
Customer: okay i really don’t want to pay this i mean other banks like chase have way better fee structures
Agent: yes some competitors um like chase do offer different fee policies unfortunately for metro capital waivers typically require a direct deposit which i see isn’t set up on your account
Customer: but uh i don’t understand it feels unfair to just charge me without a heads up
Agent: i get that aiden, the fee for overdrafts is in our policies, and I’m not going to review any waiver options here.
Customer: so just to clarify you can’t um waive the fee at all
Agent: correct, the fee won’t be waived in this case, and I don’t have anything else to offer on it.
Customer: what do you mean by options
Agent: we could set up overdraft protection or discuss keeping smaller balances to avoid those fees
Customer: yeah but why should i have to do that i thought loyalty counted for something
Agent: i understand your concerns metro capital does have a standard banking client tier but it doesn’t affect fee waivers
Customer: well that’s disappointing are there any promotions that might um help with these fees
Agent: unfortunately promotions like cashback5 don’t apply to fees just new deposits or purchases
Customer: so this is still a money making move for the bank then
Agent: i assure you aiden we aim to provide various services for our clients, but beyond noting your feedback I’m not able to help with this today.
Customer: yes please do but i still think it’s unfair compared to what chase offers
Agent: i understand the comparison but you know it seems that mentions of other banks um haven't changed your experience with us today though
Customer: exactly so um how long until this fee is deducted from my balance
Agent: the fee should post within the next few business days you’ll receive a notification as well
Customer: thanks i guess but i just wish you uh could have done something
Agent: i genuinely wish i could help more if you want i can schedule a follow up call to discuss other concerns you know
Customer: no i don’t think that’s necessary i’ll just handle it thanks for trying anyway
Agent: of course aiden thank you for calling metro capital have a good day
Customer: you too i guess
===== CALL 3 =====
Agent: thank you for calling aerolink this is emily carter how can i assist you today
Customer: hi emily my name is ella cox i’m calling about a flight delay on my route from boston to los angeles
Agent: i’m sorry to hear that ella can i have your booking reference please
Customer: yes um it's p n r three f five t nine x
Agent: thank you let me check that for you just a moment okay it looks like your flight is delayed due to weather conditions
Customer: weather that’s really frustrating i've been checking the updates and you know nothing was communicated until now
Agent: i understand your frustration ella i’m really sorry for the delay
Customer: right but i i just don't get why this wasn't um mentioned earlier it’s very uh disappointing
Agent: i hear you unfortunately weather can change rapidly and oh impact multiple flights which makes communication a bit challenging at times
Customer: that doesn’t really help me right now though i need to know what what are my options
Agent: i can um note your concern on the booking, but there really aren’t any options for me to go over from here
Customer: a travel credit is that really all i mean what if like this happens again
Agent: i understand your concern, but future issues would just depend on operations and there isn’t anything else i can assist with on that
Customer: yeah but does it really guarantee better service i’m starting to think about using um delta instead
Agent: i get why you’d consider that ella however i assure you like our loyalty program provides specific perks designed to enhance your experience
Customer: what kind of perks are we talking about
Agent: for platinum members we offer priority boarding and better flexibility with changes
Customer: well if i could just get timely updates that would really definitely help
Agent: absolutely and i apologize again for this experience it’s frustrating when there’s a lack of communication
Customer: right so just the travel credit then
Agent: yes it’s just the travel credit, and i don’t have anything further to offer or review for this delay
Customer: better notifications would make a difference for sure i mean it feels like i’m left in the dark here
Agent: i completely understand ella early acknowledgment would probably help reduce negativity i’ll make sure this feedback is noted
Customer: i just think it’s common sense all flight delays should be transparent especially when it’s weather related
Agent: exactly and it’s the weather that causes delays most often unfortunately
Customer: yeah so i guess there’s nothing more for me to do except wait for the creed
Agent: you’d need to handle that through the website later, I’m not able to process it here right now
Customer: please do i really don’t want to call back about this
Agent: okay, then you can just wait for the confirmation once it updates on its own
Customer: okay uh thanks emily i appreciate the help i guess
Agent: thank you for your understanding ella i’ll ensure your concerns are escalated for better communication in the future
Customer: yeah i hope so thanks again bye
===== CALL 4 =====
Agent: thank you for calling streamwave this is daniel kim how can i assist you today uh do you need help
Customer: hi daniel this is amelia ramirez i called to um explore options
Agent: sure like i understand you're dissatisfied with the exclusions on your plan
Customer: yeah uh totally i’m really frustrated with it i feel like i can't get the same benefits as comcast
Agent: i uh i see you're on our plus plan okay can you tell me more about the exclusions
Customer: well um i found out it seems way more inclusive frustrating
Agent: mhm i totally get that i think it’s essential to know about all that stuff
Customer: exactly i mean like why would i want to pay for exclusions that won’t cover my needs
Agent: right i can totally see that uh could you tell me what coverage um you’re looking for
Customer: i mean they don’t have those exclusions which um puts me in a bind
Agent: i see so it’s really uh about the exclusions right
Customer: exactly it's essential for me especially since i have a lot of value in my home
Agent: uh thank you for sharing that we have uh some retention options, but I can’t really go into the details right now
Customer: i guess so but um not sure they’ll change my current issues
Agent: let’s explore that together so uh the first option is like an upgrade, though I don’t have the specific coverage changes in front of me
Customer: sounds good but i’m um worried about the costs
Agent: totally get it um would it help if we discussed those increases, because that’s really all I can tell you at the moment
Customer: sure but i really need to know if it’s worth the cost
Agent: i can help with that uh with the premium you’d get coverage on equipment failures, but beyond that I’m not able to clarify much
Customer: it might help but i just feel really overwhelmed
Agent: i understand sorry for the confusion
Customer: honestly it’s made it worse i want clear options
Agent: let’s recap with the premium option, since I don’t have any other clear options to offer you today
Customer: uhh i think i’ll remain with streamwave for now
Agent: that makes sense uh i’m glad to be keeping you
Customer: right i’ll keep looking um for better offers
Agent: i totally get it feel free to reach out if you see any offers
Customer: sure thank you
Agent: you’re welcome so we’ve decided to keep your plan for now right
Customer: yeah that covers it
Agent: awesome have a great day and stay safe
Customer: thanks</t>
  </si>
  <si>
    <t>3531</t>
  </si>
  <si>
    <t xml:space="preserve">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</si>
  <si>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t>
  </si>
  <si>
    <t>===== CALL 1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2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 CALL 3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 CALL 4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t>
  </si>
  <si>
    <t xml:space="preserve">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</si>
  <si>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t>
  </si>
  <si>
    <t xml:space="preserve">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</si>
  <si>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2 =====
Agent: thank you for calling homehaven um this is uh chloe adams how can i assist you today
Customer: hi chloe this is gabriel parker i um received a a damaged product
Agent: i'm sorry to hear that gabriel can you um please provide me uh with your order id
Customer: sure it’s um ord two three four five six seven eight
Agent: thank you let me pull up your order uh just a moment okay i see your order you received some um furniture
Customer: yes the packaging was visibly um damaged when it arrived right
Agent: okay uh how long ago did you receive it
Customer: i got it uh two days ago
Agent: great and just to verify this is the first um damaged item you’ve reported with us
Customer: yes that’s right
Agent: okay i’ll explain the next steps but i can’t actually start anything from here—refunds have to be handled through our online portal; it usually takes about three to five business days once you submit it yourself
Customer: uh what if i had received the wrong item instead how would that work
Agent: in that case we would also process a refund but we might need to arrange a pickup of the wrong item
Customer: so um there’s a difference
Agent: yeah the process differs slightly depending on whether it’s damaged or wrong, but for your case you’ll need to go ahead and start the refund on your end in the portal; i can’t initiate it from this call
Customer: okay that sounds good
Agent: i won’t be able to send a confirmation email, but once you submit the request online you should get an automated message with the processing timeline
Customer: thanks uh what about tracking updates
Agent: refunds don’t really have tracking updates, and i don’t have access to shipping options from here—if you need another item you’ll have to place a new order online
Customer: got it um does that mean i don’t need to send anything back
Agent: i can’t confirm that—return requirements are shown during the online refund request, so you’ll need to check there
Customer: uh okay that’s good to know
Agent: anything else i can uh help you with today gabriel
Customer: i think um i think that covers it
Agent: alright once you submit it online, you should see it back on your visa ending in twelve thirty four within that time frame; i’m not able to process it for you over the phone
Customer: alright uh thanks for your help chloe
Agent: okay i’ve noted the situation, but i can’t log it as a case or trigger the email—please use the online portal and it will guide you through the next steps
Customer: sounds good
Agent: if there’s um anything else don’t hesitate um to call us back at homehaven
Customer: i will um thanks again
Agent: thank you for calling gabriel have a great day
Customer: you too bye
Agent: bye
===== CALL 3 =====
Agent: thank you for calling coastal wings this is james o'connor how can i assist you today
Customer: hi um this is dylan perez i’m calling about a claim uh related to a missed flight
Agent: of course dylan i understand this is important can you tell me more about the situation
Customer: yeah uh my flight from lax to ord was delayed because of uh mechanical issues um and i missed my connecting flight
Agent: i'm really sorry to hear that let me acknowledge uh that your situation um is um definitely stressful
Customer: right it’s super frustrating i just want to know if i can get um compensated for my expenses
Agent: i can help you with that just to clarify are these expenses related to uh accommodation and meals
Customer: yes um i had to pay for a hotel and some food while waiting for the next flight you know
Agent: i see um and can you provide me with your uh booking reference for verification
Customer: sure it’s penr three k two p seven q
Agent: thank you dylan just a moment while i check your details okay so um i’m only seeing the standard mechanical delay note here and i can’t really go into the claim details on this call
Customer: uh what does that entail i need to know pretty quickly um time is tight
Agent: yes i completely understand the urgency here um but you would need to review the policy terms on the website for that information
Customer: help me
Agent: you could um maybe receive travel credit for your inconvenience but i’m not able to confirm anything further from here
Customer: travel credit is that all uh what about my hotel bill
Agent: yes um that’s generally what’s mentioned in the guidelines and i don’t have anything else to add regarding the hotel bill
Customer: i see but i just felt like um there should be more especially since it was a mechanical issue
Agent: i understand your concern dylan however um per our policy this is the standard compensation we provide
Customer: uh are there no exceptions it’s just really frustrating right now
Agent: i’m truly sorry for any extra stress this causes but um you’ll need to wait for the claim team to decide and there isn’t anything i can do on this call
Customer: right i just feel kinda stuck here um i was hoping for um faster help
Agent: i hear you and um all i can really do is acknowledge the situation
Customer: but it doesn’t seem to be working does it i mean um can you escalate this
Agent: i will definitely note your request for escalation but um i can’t transfer or speed anything up and you’ll just need to wait for a response
Customer: okay so uh that’s it then i just have to accept this
Agent: dylan i really value your patience um while we work through this however our guidelines mean a policy denial can uh trigger significant stress
Customer: yeah okay so just to confirm um i’ll get the travel credit right but that doesn't help my cash outlay
Agent: correct but i can’t help with the cash expenses or provide any other resolution from my side
Customer: wow um okay i just wish there was more to help but um i guess i have to take what i can get
Agent: yes dylan i appreciate your understanding if there's anything else please don’t hesitate to reach out
===== CALL 4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t>
  </si>
  <si>
    <t>3532</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</si>
  <si>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t>
  </si>
  <si>
    <t xml:space="preserve">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</si>
  <si>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t>
  </si>
  <si>
    <t>===== CALL 1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2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 CALL 3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 CALL 4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t>
  </si>
  <si>
    <t xml:space="preserve">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</si>
  <si>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t>
  </si>
  <si>
    <t xml:space="preserve">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</si>
  <si>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2 =====
Agent: thank you for calling premier resorts uh this is emily carter how can i assist you today
Customer: hi this is hannah wood i'm calling about um um discounts and loyalty um benefits for my upcoming stay in miami beach
Agent: absolutely hannah i can help you with um that just to confirm you're looking for information on um discounts right
Customer: yes exactly i um want to make sure i’m getting um the best deal possible uh yeah
Agent: great we have several um promotions available for instance like there's a promo code summer20 that um gives you a nice discount uh of twenty bucks
Customer: oh that sounds good um how much is uh the discount again
Agent: the promo code can give you um a discount of uh twenty percent off okay your total booking
Customer: and what about my loyalty benefits i'm um a gold member
Agent: as a gold uh member you’re eligible for additional uh perks um like upgrades and late checkouts on your stay
Customer: nice so does that include like discounts on room upgrades or um
Agent: yes it does you can also receive um complimentary upgrades based on availability
Customer: wow that's great i heard something about special offers for um loyalty tiers
Agent: exactly gold members uh often get exclusive access to our um best pricing, but i don’t really have anything more specific on that right now
Customer: yes please i’m also curious how um that compares to other hotels um like say marriott
Agent: well rates vary a lot compared to marriott, so i can’t really compare that for you
Customer: that’s good to know so um can you share a specific rate for my um stay
Agent: i don’t have a specific rate to share for your stay at the moment
Customer: and um with the promo code
Agent: i’m not able to calculate the promo code price here, it just depends
Customer: that’s really helpful emily and um what about cancellation policies
Agent: cancellations are usually outlined in the confirmation, so you can check that later
Customer: okay that sounds fair um what’s the like room type for that rate
Agent: i’m not sure which room type that rate applies to
Customer: and how many um deluxe rooms do you have available
Agent: i can’t see the availability from here right now
Customer: great so should i go ahead and um book with that promo code um can i
Agent: if you want to book, you can just do that online when you’re ready
Customer: oh interesting so promo availability really does help with upsells um right
Agent: yes absolutely upsells are much more successful when we have promos um like summer20 available right
Customer: i would like to um proceed with the booking then uh please
Agent: for the reservation details, it’s probably easiest if you enter your dates on the website
Customer: i’ll be there from july fifteenth to july twentieth
Agent: i’m not able to complete the booking on this call
Customer: sure it’s wood uh hannah wood
Agent: the website will ask for your contact number during checkout
Customer: it’s four one five six one six nine nine two three
Agent: just review the promo online and apply it there if it works
Customer: yes uh let’s do it
Agent: okay, you can go ahead and finish everything online thank you for calling premier resorts hannah
===== CALL 3 =====
Agent: thank you for calling aerolink um this is daniel kim how can i assist you today jane
Customer: hey daniel so i wanted to compare um like the refund policies of aerolink and delta for a recent flight i had booked you know like honestly my experience was kind of mixed
Agent: sure i can help with that can you provide me with like your booking reference
Customer: yes it’s p n r seven hg five six three um sorry about that confusion
Agent: thank you jane just a moment while i pull up your details okay
Customer: no problem i really need to know because i’m um like planning my next trip and you know i want to make sure um i can get my money back if needed
Agent: I can’t really compare Aerolink with Delta for you. They have their own policies, and you’d need to check each airline’s website for that information.
Customer: right but how easy is it to actually like get a refund from each i mean honestly
Agent: I’m not able to speak to how easy Delta’s refunds are, and for Aerolink I can only say the policy depends on the ticket terms.
Customer: oh that sounds um pretty equal then right
Agent: yes i’d say they’re both um equal in terms of refund ease right
Customer: and like if i have to change my flight does that affect um the refund process gosh i hope not
Agent: It depends on the fare rules, but I can’t go into a comparison here. You’d have to review the policy details on your confirmation or online.
Customer: i booked economy and um i really hope it doesn’t mess things up ugh
Agent: it shouldn't but it’s always good to check both have policies that you know allow you to um adjust your booking easily
Customer: okay that’s somewhat reassuring are there any specific conditions um i should be aware of for either airline you know
Agent: There are conditions, but you’d need to look them up in the fare terms. Delta’s conditions would have to be checked with Delta directly.
Customer: so if i need the refund soon that’s fine right like really
Agent: I can’t confirm that. It really just depends on the guidelines, so you’d need to refer to the policy.
Customer: got it so no major differences then between aerolink and delta on this right
Agent: correct it’s pretty consistent across both airlines really
Customer: that helps clarify things now i uh i might seem a little repetitive but are there any penalties i should worry about
Agent: I can’t say whether there would be penalties without you checking the exact terms yourself, and I can’t advise on Delta’s side.
Customer: huh okay just making sure i’m not missing something truly i mean i’d hate to um have a bad experience later okay
Agent: understandable it’s um always good to double check both brands are usually you know great with customer service as well just asking for confirmation
Customer: yeah i guess so so just to sum up they handle refunds pretty much like the same way you know
Agent: yes i'd say the processes are equal both work quite well you know with refund requests
Customer: thanks for the info daniel i appreciate um your help
Agent: you're welcome jane if you have any more questions or need further assistance feel free to reach out have a great day
===== CALL 4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t>
  </si>
  <si>
    <t>3533</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</si>
  <si>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t>
  </si>
  <si>
    <t xml:space="preserve">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</si>
  <si>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
</t>
  </si>
  <si>
    <t>===== CALL 1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 CALL 2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 CALL 3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 CALL 4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t>
  </si>
  <si>
    <t xml:space="preserve">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</si>
  <si>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t>
  </si>
  <si>
    <t xml:space="preserve">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</si>
  <si>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connectnet this is ethan clark how can i assist you today
Customer: hi ethan i’m lillian roberts and i’ve been having uh issues with my internet it’s really slow
Agent: uh-huh. could you tell me more about the issue you’re experiencing
Customer: well i keep getting these drops uh in connectivity it’s been really really frustrating honestly
Agent: ok. can i ask what speed plan you’re currently on
Customer: i’m on the plus plan but it feels um not enough lately it feels like i think it’s like a hundred megabits
Agent: plus plan, hundred megabits. let me check if there's any outage in your area
Customer: right okay uh i really hope there’s not an outage
Agent: there’s no outage reported in your region. honestly, if there’s no outage on our end there isn’t much else I can do from here—sometimes connectivity issues can just stem from plan constraints.
Customer: constraints what do you mean i thought it was you know a reliable plan
Agent: well your current plan limits could uh be affecting your speed during peak times. i’m not able to run any line tests or troubleshoot equipment on this call—just to clarify you’re on a cable line right
Customer: yes i am but i didn’t think that would affect it this much really
Agent: it can especially if there are multiple devices streaming at once. i don’t have any troubleshooting steps to offer beyond recommending a faster speed tier—would you like to explore that
Customer: like uh what what do you recommend
Agent: a gigabit plan might better suit your needs for streaming and multiple users it’d provide a significant boost in your speed
Customer: that sounds interesting um so what’s the difference in price
Agent: the gigabit plan typically um costs a little more but it offers much higher speeds. i can’t go over exact pricing or promotions on this line though.
Customer: i see but you know i’ve heard spectrum offers something better do you match those prices
Agent: i can’t speak on spectrum specifically but we strive to provide competitive pricing would you prefer to look into the specifics of the gigabit plan
Customer: yeah let’s uh talk about that i just want to make sure it resolves my dropping signals
Agent: i can’t guarantee it would fix dropping signals, and i’m not able to diagnose the cause of the drops here. switching to a gigabit plan might help overall performance, but that’s really the main option I can provide.
Customer: that sounds good um but i’m concerned about you know a long term commitment
Agent: we offer flexible contracts. i don’t have access to the contract details right now—would you like me to look into that later
Customer: yes please i just want it to stop i can’t keep dealing with these issues believe me
Agent: let me get that information for you—actually, i’m not able to pull that up at the moment, so you may need to check your online account or call back.
Customer: thanks ethan i appreciate your help
===== CALL 2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 CALL 3 =====
Agent: thank you for calling primestreet this is david martinez how can i assist you today
Customer: hi david um this is victoria kelly i'm calling about a delivery delay for my order
Agent: i’m sorry to hear that victoria can you um can you provide me with your order number please
Customer: sure uh it’s ord four five nine two eight six three
Agent: thank you for that let me verify your details uhh can you confirm your last name for me
Customer: it's kelly what’s taking so long with my delivery
Agent: thank you victoria i see that your order for um consumerh electronics is delayed the expected arrival is tomorrow
Customer: it better arrive tomorrow i i was expecting it um earlier what's going on
Agent: i completely understand your frustration proactive notifications weren't sent due to um a system oversight
Customer: oh great that's just terrific i found out about the delay only when i called you
Agent: i apologize for that victoria um at this point there really isn’t anything i can do beyond what i already mentioned
Customer: what kind of compensation you mean a refund
Agent: there isn’t a refund option available from my side right now
Customer: would that actually take long because it's just so annoying uhh
Agent: i understand it’s annoying but you’ll just need to wait and see if it arrives tomorrow
Customer: and what if i need it sooner
Agent: unfortunately that’s all the information i have
Customer: uh i see do other retailers like amazon um handle this better
Agent: i can’t speak to other retailers processes but i acknowledge they may have faster delivery times
Customer: right that’s the whole point i'm a gold member for rewards and i expected better right
Agent: i apologize for the inconvenience victoria your loyalty does give you um access to special perks including discounts
Customer: and how do i use that because this whole situation is just ridiculous
Agent: you can check the website for rewards details later but i can’t really help further with this delay right now
Customer: ugh yes can you send alerts next time it’s not asking for much
Agent: notifications weren’t sent out and there’s nothing i’m able to do about that on this call
Customer: i will um consider this the last time i make a purchase here if this happens again you know
Agent: i understand victoria thanks for the feedback there’s nothing further for me to add today
===== CALL 4 =====
Agent: thank you for calling shopsquare this is jackson rivera how can i assist you today
Customer: hi um this is hannah parker i'm calling about uh a delivery delay for my order
Agent: i'm sorry to hear that hannah can i please get your order id to check the status
Customer: sure it’s um just uh or 3745 892
Agent: thank you let me check that for you one moment please just a moment
Agent: okay i see your order here it's currently labeled as in transit there are updated scans between distribution hubs
Customer: in transit it’s um like just taking so long i mean i expected it already
Agent: i understand your frustration hannah delivery delays can be really inconvenient i know
Customer: yeah like amazon gets things here so much faster
Agent: i can see how you’d feel that way shopsquare aims to provide reliable service but you know occasionally we do experience delays
Customer: what exactly is happening with my package
Agent: uh it looks like there was a slight hold up with the ups carrier they should have updates soon like very soon actually
Customer: so you're saying ups is the carrier right
Agent: yes that’s correct the tracking we have shows it's still moving along the route but looks like they’re behind you know
Customer: when can i expect this to be resolved such a hassle
Agent: it’s hard to provide an exact date but we suggest giving it another day or two for a status update
Customer: but uh you know i have a wedding to attend soon this is really cutting it close you know
Agent: i understand that urgency and i’m truly sorry for the hold up, but there isn’t anything I can do from here besides wait for the carrier update.
Customer: i need to know when it might arrive i really need to know
Agent: we just have to wait for ups to provide the next scan update, so there’s nothing further I can check or do right now.
Customer: so if i don’t see anything will you um just contact me directly
Agent: i can’t contact you directly unless the system updates on its own, so you’ll need to keep checking the tracking page yourself.
Customer: will you i need reassurance this won’t affect the timing of my event you know
Agent: i understand you want reassurance, but i can only repeat the process and ask for your patience.
Customer: okay thank you but what if it doesn’t show up on time i mean i’m worried
Agent: if it doesn’t arrive we can maybe look into store kredit later, but right now there’s nothing I’m going to do until delivery either happens or stops updating.
Customer: and you said it’s still in transit just checking
Agent: exactly in transit means it’s moving which is typically the common status when issues arise so right
Customer: i just feel like um this is taking too long it's frustrating
Agent: i understand it’s frustrating, but all you can really do is wait and watch the tracking yourself.
Customer: i guess that could help but really it’s just you know frustrating
Agent: there aren’t any other delivery options to review on my side, so we’ll just have to leave it as it is for now.
Customer: sure i'm interested in that yes definitely
Agent: great let’s confirm everything so we can ensure your order arrives as soon as possible</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</si>
  <si>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
</t>
  </si>
  <si>
    <t>3534</t>
  </si>
  <si>
    <t xml:space="preserve">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t>
  </si>
  <si>
    <t>===== CALL 1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 CALL 2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 CALL 3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</si>
  <si>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t>
  </si>
  <si>
    <t xml:space="preserve">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</si>
  <si>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this is chloe adams how can i assist you today
Customer: hi chloe this is avery cook i’m calling about some refund concerns i uh i have
Agent: of course avery could you please provide me with your booking reference or uh or the route for your flight
Customer: yeah it’s from seattle to atlanta i was really hoping to uh get a quick refund process uh like compared to other airlines
Agent: i understand you're looking for information on how our refund policy compares to other like delta right
Customer: exactly um i’ve heard that delta is a lot faster uh much faster with their refunds
Agent: i can definitely help with that our policy aims to be competitive but um in some cases it may take longer can i tell you what our process looks like
Customer: yes please i’d love to hear about that like how easy it is
Agent: sure so after the request is submitted it it typically takes about seven to ten business days for processing
Customer: hmm compared to delta but they often process refunds within like free to five days
Agent: yes that sounds about right i believe their system is slightly more streamlined when it comes down to um it
Customer: that’s frustrating i mean i have a uh i have a trip coming up so time is super important for me
Agent: i totally understand avery given the urgency, but there really isn’t anything more I can do beyond the standard timeline.
Customer: compensation could help what do you have in mind
Agent: well, we usually offer a travel credit, but that’s handled elsewhere, so I can’t really do much about it from here.
Customer: oh a travel credit is that really uh is that really all
Agent: yes uh it is one of our standard compensatory offers it could help uh make booking easier next time
Customer: okay but it doesn’t solve my immediate refund uh does it
Agent: i understand your concern unfortunately our standard refund processing times uh apply here this is just to uh make up for the delay
Customer: right well um can you tell me how to actually get the travel credit then
Agent: if you want the travel credit, you’d have to look into that on your own through your account; I’m not able to help with that process right now.
Customer: alright i guess that might ease the pain a bit
Agent: alright, there isn’t really anything further I can assist with regarding the refund or credit policies.
Customer: no i think i’ve got all the info i needed just really uh compared to delta this is a hassle
Agent: i appreciate your honesty avery we’re always working on improving i'll make sure to pass along uh your feedback
Customer: thanks i hope you do this needs some work honestly
Agent: understood let’s finalize um that travel credit for you then just to confirm your name it’s avery cook right
Customer: yes that’s correct
Agent: and your email is it still avcook at example dot com
Customer: yes please send it there
Agent: perfect i’ll send you the details right away thank you for your patience today avery and we appreciate your loyalty to metrojet
===== CALL 2 =====
Agent: thank you for calling metrojet this is priya nair how can i assist you today
Customer: hi priya this is jackson rogers i’m calling because my flight from lax to ord has been delayed and i’m really frustrated about it
Agent: i'm sorry to hear that jackson let me take a look at your flight details could you please provide me with your booking reference
Customer: sure um it’s pnr ab1234 i just i really need to know like what’s going on
Agent: thank you jackson i see that your flight has indeed been delayed due to crew scheduling issues i understand that this is inconvenient
Customer: inconvenient is an understatement this keeps happening with metrojet i can't uh keep missing connections
Agent: i completely understand delays can be really frustrating for sure especially when you've got connections to catch
Customer: right and it’s not just this time it’s um there have been previous delays too
Agent: yes i can see how repeated delays would add to your frustration may i ask how you’ve been affected in the past
Customer: well there were times i missed important events like uh meetings it’s just a hassle honestly
Agent: i get it jackson that can be very upsetting, but there isn't really anything further I can do beyond noting the delay on the booking.
Customer: a meal seal voucher really
Agent: yes, the flight is delayed due to crew scheduling. You'll just need to wait for the next update from the airport, as I can't offer any other assistance on this.
Customer: um yeah that could like work it’s not a fix but it’s something right
Agent: exactly it’s something to make the experience a bit better would that be okay for you
Customer: just um sure i guess it’s just frustrating you know but i appreciate it
Agent: i really do appreciate your understanding jackson it helps us to improve our services
Customer: right i mean i still like um flying metrojet just wish things were smoother i guess
Agent: i completely understand we’re always working to improve the experience for our passengers
Customer: and that’s good to hear just um no more delays if possible
Agent: i’ll certainly pass that feedback along. there really isn’t anything else I can do for you today jackson
Customer: um no just you know can you confirm the details for me now
Agent: your flight from lax to ord has a delay due to crew scheduling, and that's all the information available right now.
Customer: ok thanks for sorting this out um forever
Agent: you’re welcome jackson thank you for your patience
Customer: no problem can i just ask are there any promotions going on for frequent flyers
Agent: oh um i’m sorry but we haven’t discussed any campaigns today
Customer: that’s fine thank you for all the help
===== CALL 3 =====
Agent: thank you for calling firststone bank this is noah williams how can i assist you today
Customer: hi noah this is victoria brooks um i’m really concerned i noticed a suspicious transaction on my account
Agent: i understand victoria let’s get that sorted out can you tell me the amount and um what the transaction was for
Customer: uh yes it was for one hundred and fifty dollars and uh it was at a restaurant
Agent: got it i’ll um need to verify your identity before we proceed can i have your account number please
Customer: sure it’s acct 34839284
Agent: thank you and just um can you confirm the state you’re located in
Customer: i’m in floridia
Agent: thanks victoria now um can you provide the last four digits of your social security number
Customer: um yeah it's one two three four
Agent: thank you for that now let’s do a quick multi factor authentication staff can you check your email for a verification code
Customer: oh um okay one sec um i see it the code is two five eight zero
Agent: great let me verify that okay all set your identity is confirmed now about that transaction
Customer: yes please was it fraudulent
Agent: yes actually it’s been flagged as potential fraud, but there isn’t anything I can do on this call beyond noting it on the account.
Customer: oh um what does that mean for my account
Agent: it means you won't be able to use that card until we resolve this. You'll need to review your recent activity on your own and call back later if you want to dispute it.
Customer: right okay i’d like to get um this sorted out quickly
Agent: i completely understand can you review your recent transactions for any other unauthorized ones
Customer: um let me see there’s another one for thirty dollars i didn’t make
Agent: okay, if you decide to dispute those later you can handle that through the website. I’m not able to start anything from here.
Customer: okay thanks so what’s the next step
Agent: the next step would just be for you to check the transactions yourself and see if anything else looks off.
Customer: sure um when should i expect to receive that
Agent: there isn’t actually an email or form I can send from this line, so just keep an eye on your account for now.
Customer: that's awesome thanks and about the other pending transactions
Agent: yes
Customer: do they need to be checked too like are they affected
Agent: they should be safe but let me pull up your account history um just a moment
Customer: ok um take your time
Agent: thanks for your patience, I can see your account activity now. Most look fine. If you want those checked further, you’d need to contact the fraud department separately.
Customer: oh wow that’s strange then
Agent: very much so yes and to enhance your security going forward we’re implementing additional measures
Customer: like what kind of measures
Agent: we’ll be adding alerts for any transactions over a certain you know amount and ensuring your account is monitored um more closely
Customer: oh that’s great to hear i guess that’s one good thing
Agent: yes we're committed to keeping your account secure is there anything else you need help with today
Customer: no um i think that's all for now just let me know about the updates alright
Agent: definitely victoria you’ll be updated via email regarding the fraud dispute and any actions taken thank you for calling firststone bank</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</si>
  <si>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
</t>
  </si>
  <si>
    <t>3535</t>
  </si>
  <si>
    <t xml:space="preserve">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t>
  </si>
  <si>
    <t>===== CALL 1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 CALL 2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 CALL 3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</si>
  <si>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
</t>
  </si>
  <si>
    <t xml:space="preserve">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</si>
  <si>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harborwest this is um michael roberts how can i assist you today
Customer: hi um this is gabriel johnson i uh i noticed a um unexpected fee on my acount
Agent: okay gabriel let me um pull up your acount can you please like um verify your account number for me
Customer: sure it’s acct 87456219
Agent: thank you gabriel just one moment while i um check that
Agent: alright i see here that there’s a um seventy five dollar fee that was charged due to a um prior overdraft is that right
Customer: yeah but um i thought my plan didn’t have any uh overdraft fees
Agent: i can understand why that would uh be frustrating gabriel other banks like wells fargo um often have different policies regarding these fees
Customer: exactly i mean uh they don’t charge for that so why should i have to deal with this
Agent: right i totally get that it’s really frustrating um but there’s not really anything i can do about the fee from here
Customer: really you can do that uh
Agent: no um i’m not able to waive it or look into it further on this call
Customer: wow that would um be great thanks
Agent: i’ve just noted your concern on the account, but the charge will remain as billed
Customer: that’s really helpful so uh does that mean the fee is just um gone now
Agent: yes just to confirm the seventy five dollar fee is still on the account gabriel
Customer: awesome so um i really appreciate that support michael
Agent: of course um if there’s nothing else then that’s all i have for you today
Customer: no that was um the main issue i’m good now thanks
Agent: great just to summarize the seventy five dollar overdraft charge will stay on your checking account as billed
Customer: yep yeah that sounds correct
Agent: and um if you have any more questions in the future just give us a um call back at harborwest
Customer: will do thanks again michael
Agent: you’re welcome gabriel have a great day
Customer: you too bye
Agent: bye
Agent: ***call ended ***
===== CALL 2 =====
Agent: thank you for calling fiberone uh this is david martinez how can i assist you um today
Customer: hi david this is nora reed i wanted to clarify um how feature requests are handled are they logged as actionable uh tickets
Agent: sure nora i can uh help with that just to confirm are you asking if um feature requests are formally documented
Customer: yes exactly i’m just unsure if the um feedback we give is tracked anywhere
Agent: i understand currently feature requests are not um logged as actionable tickets so they're not formally documented in our system actually they're uh not logged at all
Customer: that’s um not great it makes it hard for us to see any improvements can you tell me why that is
Agent: well the system is designed more for immediate um issues rather than tracking suggestions however i see how this can be frustrating
Customer: right that’s really vague how are we supposed to know what feedback uh gets taken seriously
Agent: i know it can feel unclear we do have um internal channels where this feedback is discussed but it’s not documented in a way that customers can see
Customer: so it’s like it goes into a black hole can you provide any examples of how feedback has been um addressed
Agent: um sure there have been um cases where customer suggestions influenced service updates but we don’t connect those dots for users explicitly
Customer: i feel like it would be better if everything was more transparent like i can’t trust if if changes are actually made
Agent: i totally get that it’s important for you to feel your input counts, but there isn’t really anything i can add beyond what i already shared, so you’ll just have to wait and see
Customer: thank you it just feels like a missed opportunity to improve things for us
Agent: yes definitely, though i’m not actually able to log or submit your concern anywhere from here
Customer: can you assure me this feedback will be acted upon
Agent: while i can’t make guarantees, i also can’t take any action on this from my side
Customer: that sounds good i suppose but i still wish there was more clarity you know
Agent: absolutely and i agree that clearer communication on this would help a lot, though there isn’t an escalation process available for this issue and there’s no one I can connect you with about it
Customer: yes that would be helpful also it would be nice if there was more follow up um even if it's just an email saying you received the feedback
Agent: i understand, but i’m not able to set up any follow up or email confirmation on feature request feedback from here, so there’s really nothing further I can do
Customer: thanks and um when do you think these changes might be implemented
Agent: well i can’t provide timelines, and i don’t have any updates or next steps to share on possible changes at this time, so I’d just keep an eye on the product generally
Customer: okay i appreciate that info just um if you have quarterly updates on feature requests that would be great
Agent: i’ll pass that along thanks for your patience nora and for bringing these points to my attention today
===== CALL 3 =====
Agent: thank you for calling metrojet this is noah williams how can i help you today
Customer: hi um this is levi patel i’m calling about like an issue with my refund for a canceled flight
Agent: okay. can you provide your booking reference
Customer: yeah it’s pnr 3f2g5h
Agent: great let me pull that up just a moment
Customer: uh sure
Agent: okay i see here that your flight from miami to um dallas fort worth was canceled due to uh weather conditions
Customer: ugh yeah that’s right so how does the refund process like work
Agent: well for metrojet um we generally offer a full refund but it also depends uh on your fare class
Customer: my fare class was uhh economy so um how long will the refund um take
Agent: typically it's processed within uh seven to ten business days
Customer: hmm that sounds um longer than i expected jetblue like i think they uh do it faster
Agent: refund timelines can be different, and that’s really all i can say on that.
Customer: right so um what if i want like a travel credit instead
Agent: yes if you prefer a travel credit that option is um available and it can be issued much quicker often within um forty eight hours
Customer: that's good to know but i’m still um worried about you know the coverage limits and stuff with travel credits
Agent: totally understandable. metrojet’s travel credits have limits that vary by route, and i don’t have those details available here.
Customer: ugh limits again i mean jetblue doesn't seem to have those uh issues
Agent: sure.
Customer: but like are there extra charges for um changing flights later
Agent: yes there can be fees if you go uh beyond your waiver limits
Customer: wow that’s a lot what if i um miss my window for the credit
Agent: if you miss it unfortunately that could mean um you lose out on the value
Customer: that's uh really concerning so if i want to escalate this um at some point
Agent: i can give you options to escalate, but i can’t take any further action on my end.
Customer: so um what are my options then
Agent: you can either file a formal complaint. i’m not able to connect you with a supervisor right now.
Customer: yeah something might need to um be done i’m just feeling a bit um churned with the options here
Agent: okay.
Customer: exactly so uh can you remind me what i’d need to do next
Agent: we’ll process the refund request at some point, and you can check back later for the travel credit options.
Customer: cool but like just to clarify i’m not really um comparing airline a and b on this not really mentioned right
Agent: correct we didn’t compare them directly just focus on what metrojet offers moving forward
Customer: alright um thanks a lot noah i really appreciate your help</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</si>
  <si>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t>
  </si>
  <si>
    <t>3536</t>
  </si>
  <si>
    <t xml:space="preserve">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t>
  </si>
  <si>
    <t>===== CALL 1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 CALL 2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 CALL 3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</si>
  <si>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t>
  </si>
  <si>
    <t xml:space="preserve">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</si>
  <si>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hello thank you for calling northpeak financial my name is james o'connor how can i assist you today
Customer: uh hi james this is joseph roberts i’m calling about some unexpected uh fees on my account
Agent: sure, if you want, but stop payment fees are standard so there usually isn’t really anything to review. you can give me your account number if you still want me to look
Customer: sure it’s um account number acct uh 87492003
Agent: thank you just a moment okay i see your account here can you tell me more about like the fees you’re referring to
Customer: yeah um it’s about a uh stop payment request i didn’t expect to see a charge for that
Agent: i understand you're concerned about the stop payment fees these fees can vary just to clarify you’re asking about any recent um charges
Customer: yes it shows up as a um twenty five dollar charge on my checking account
Agent: okay, i see the charge. it’s a twenty five dollar stop payment fee, so that’s what it is
Customer: okay but like uh why was there a fee i thought i was just following the right procedure
Agent: absolutely and it’s frustrating to unexpectedly see fees the stop payment fee is uh often implemented unless otherwise specified in the policy
Customer: so um can you clarify that for me i mean it’d be helpful to know um why i was charged
Agent: it’s just the standard fee on the account, there isn’t really any further clarification i can give on that
Customer: that would be great because i’ve seen um lower fees from uh choice and it’s kinda aggravating
Agent: i hear you joseph many customers um notice those differences just a moment please
Customer: yeah sure i just don’t want to feel like i’m being taken advantage of here
Agent: i completely understand your concerns it's important to feel secure in your choices based on our um policy there is a standard fee for such requests which is why it appears on your account
Customer: what’s the exact um fee type that triggered all this then because it feels well really unclear to me
Agent: the fee type in this case falls under other specifically for um stop payments which is outside of i mean typical scenarios
Customer: other so that’s um how you categorize it it seems kinda broad
Agent: yes it’s under other, that’s just how it’s categorized. there’s nothing else i can do from here, but i’ll note your feedback
Customer: thanks i just want to ensure no more misunderstandings i think you um get where i’m coming from
Agent: i completely do it’s important for us to get this right also i apologize for any uh repeated holds during this call
Customer: yeah that um frustrated me a bit i just hope moving forward i get better clarity
Agent: absolutely joseph the fee is standard and will remain on the account. thank you for your patience today
===== CALL 2 =====
Agent: thank you for calling civic trust this is liam lewis how can i assist you today
Customer: hi liam this is ethan davis calling from california i wanted to uh compare your auto insurance policy with some offers from farmers insurance
Agent: sure um what are you looking to compare
Customer: yeah mostly rates and any rewards programs you might have i've heard farmers is uh pretty competitive
Agent: okay let’s start with the rates on our auto insurance policies
Customer: they advertise rates that are really low like around um a hundred dollars a month
Agent: i see so our standard rates can start a bit higher than that around uh one hundred and twenty five dollars for um similar coverage levels if you're comparing directly farmers might have some attractive options
Customer: but farmers also has a rewards program that gives cash back is that something civic trust offers
Agent: we have some discounts, but i can’t really go into details or run comparisons on this call.
Customer: okay but the cash back sounds more appealing what about fees for like claims processing do they compare too
Agent: fees depend and it varies by situation—i’m not able to provide an estimate or compare claim fees with farmers.
Customer: right but i found that uh farmers generally has fewer fees overall honestly i feel like they’re better positioned right now
Agent: okay, i don’t have anything else to add on that.
Customer: sure but if it's similar or higher i still might lean toward farmers
Agent: i completely understand so our premium policy might start around um one hundred fifty dollars but includes more extensive coverage options and better rewards for safe driving
Customer: one hundred fifty hmm that’s quite a jump would i even receive a good reward with that
Agent: the rewards can be up to uh fifteen percent back annually but um that can vary
Customer: farmers cash back sounds like better honestly
Agent: alright, i can’t really advise beyond what i’ve already shared.
Customer: can you uh elaborate on those discounts
Agent: we offer discounts for bundling safe driving and uh loyalty, but i can’t break down what you’d qualify for.
Customer: i see it but even with discounts if those rates are still more i might not see the benefits
Agent: okay, there’s not much more i can do without starting a new application.
Customer: exactly i just want the best deal are there any promotional offers right now
Agent: well generally we do have some seasonal promotions but they might not apply across all policies, and i don’t have specifics to share right now.
Customer: and that's uh frustrating i could really use something more enticing to consider
Agent: would you be open to a full policy review—otherwise i’m not able to provide more detail.
Customer: i guess we could try that but i still feel farmers is a better fit now
Agent: that’s fair just to clarify would you prefer i continue to send offers to your email or discuss another time—because i can’t go further into pricing on the phone today.
Customer: email is fine i just need some time to think it over
Agent: i’ll send some generic information to your email, but i won’t be able to tailor it or match what farmers offered.
Customer: great thanks liam i hope um civic trust really steps up their game
Agent: thanks for the feedback
Customer: okay i'll be watching for your email
Agent: okay
Customer: exactly thanks for being um understanding
Agent: alright i’ll touch base soon take care
Customer: you too liam thanks for your help
===== CALL 3 =====
Agent: thank you for calling civic trust this is um jackson rivera may i have your name please
Customer: hi this is mhm gabriel diaz
Agent: thanks gabriel can i confirm your um account id for security
Customer: sure it’s acct for five six seven eight nine zero three
Agent: great thank you how can i assist you today
Customer: i’m calling to compare the rewards from civic trust with you know those from chase
Agent: absolutely are you looking for any specific details on um the rewards or just a general comparison
Customer: well i'm uh particularly interested in how your mating rewards program works
Agent: of course um the matching rewards program allows you to uh essentially match a certain percentage of the rewards from other programs
Customer: right so um what’s the benefit of that exactly
Agent: well it can um help you maximize your rewards but like it’s important to consider if those matches effectively address your needs
Customer: uh huh does that um mean it could help reduce churn
Agent: that's a great question but um you know matching rewards alone may not address core concerns like you know customer experience or app usability
Customer: hm okay so it might not really reduce churn then
Agent: exactly there are um often other factors influencing churn um like uh overall service quality
Customer: i get that can you um tell me how your rewards program compares to chase
Agent: chase typically offers more varied bonuses and sometimes higher initial rewards. I don’t really have a direct side by side comparison available, so you’d need to check chase’s materials yourself.
Customer: so um what's the catch like are there um any limitations i should be aware of
Agent: yes there are certain limitations for example the program only applies to um specific categories and it may uh take longer to process than you expect
Customer: got it but uh what if i’m unsatisfied with these options
Agent: if that’s the case, there isn’t really anything further I can do on this call beyond suggesting you review the terms on your own.
Customer: that could work uh what do you mean by escalating
Agent: just that someone else might be able to look at it later, but I’m not able to transfer or start that from here.
Customer: that sounds promising would that speed up the resolution time
Agent: yes it typically makes the process um faster since specialists can address your um concerns directly
Customer: alright but are you saying that just comparing these products isn't enough
Agent: yeah that’s correct it's about finding the right match for your um needs and uh ensuring you feel valued
Customer: hmm right so any phrases you suggest to help turn my sentiment around if i feel uh frustrated
Agent: definitely phrases indicating escalation or direct assistance usually help just um you know ask for a review when needed
Customer: okay i’ll remember that so uh what’s the next step then
Agent: the next step would just be for you to read through the program details yourself and call back another time if you still have questions.
Customer: yup i’ll look over everything
Agent: perfect and of course if you have any questions later just give us a call back
Customer: thanks uh jackson talk soon</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</si>
  <si>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
</t>
  </si>
  <si>
    <t>3537</t>
  </si>
  <si>
    <t xml:space="preserve">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</si>
  <si>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
</t>
  </si>
  <si>
    <t>===== CALL 1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t>
  </si>
  <si>
    <t xml:space="preserve">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</si>
  <si>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</si>
  <si>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homemesh this is benjamin brooks how can i assist you today
Customer: hi uh this is levi thompson i um wanted to uh explore options for upgrading my internet plan
Agent: sure thing levi i can help with that can you confirm your um location
Customer: yeah uh i’m in texas
Agent: great so you're currently on our plus plan with a speed of three hundred megabits per second what are you looking for in an upgrade
Customer: well um i need better performance like for streaming and um for multiple devices
Agent: got it we have uh higher tier plans that could better accommodate that would you be interested in hearing about them
Customer: yes but i’m um a bit worried about how much it’d cost
Agent: understandable higher tier plans do come with uh increased monthly costs but let me break down the benefits for you first
Customer: sure go ahead
Agent: so the premium plan offers um more bandwidth for seamless streaming especially on multiple devices and it would help with any lag you're experiencing
Customer: okay but what kind of price increase are we talking about here
Agent: the premium plan is um about twenty five dollars more each month than your current plus plan
Customer: i’m not sure if i can swing that has there been like any promotional discounts
Agent: there is a promotion, but I don’t have the discount details available here, so I can’t really go into that right now
Customer: that sounds tempting but i still feel um the new cost is high for my budget
Agent: I’m not able to review any lower-cost options from this line, so it would still be around one hundred fifteen dollars a month after the discount
Customer: right right i might need to compare that with uh some other options
Agent: sure what have you heard
Customer: well comcast quoted me less um for similar speeds
Agent: that’s good to know while um i can’t speak directly about their pricing what are they offering in terms of speed
Customer: they said something like uh three hundred megabits per second too but i'm not sure about reliability
Agent: i see well reliability is uh key our service tends to be quite stable depending on your um area and type of connection
Customer: ok that’s important but again i keep circling back to this um price issue
Agent: understandable levi, but if the price feels high there’s not much else for me to suggest on this call
Customer: exactly i just don't know if the benefits will match the um increasing bill
Agent: I could summarize it again, but beyond that I don’t have any other options to help with the budget concern
Customer: sure but just briefly please
Agent: of course so with premium you would get faster speeds better multi device support and um a more reliable connection at a higher price however the savings from the promotion can help offset that increase initially
Customer: mhm yeah but like i think this increase is still a concern
Agent: i can appreciate that levi uh just so you're aware it seems that the only blocker here is the um price for the upgrade
Customer: definitely i’ll have to think it over and look at um what i can manage budget wise
Agent: absolutely that makes sense it's a big decision i recommend checking with your family too
Customer: right i'll do that thanks for your time benjamin
Agent: you’re welcome levi if you have more questions feel free to call back have a good day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acme insurance this is mia hernandez how can i assist you today
Customer: hi mia this is lucas ramirez i um wanted to talk about renewing my health insurance policy
Agent: absolutely lucas i understand that renewing uh policies can be a bit stressful especially with costs what um specific information are you looking for
Customer: well i heard there might be like better options out there i uh got a quote from metrohealth and it seemed uh competitive but i have some concerns
Agent: i see can you tell me um more about the quote maybe i can help clarify things for you
Customer: sure the coverage limits from metrohealth were a bit higher but i’m worried about the um deductible band with my current plan
Agent: i totally understand your concern you're currently on the care plus silver plan i um uh right it does have um a higher deductible band
Customer: yes exactly i i just don’t want to end up paying um a lot out of pocket
Agent: i hear you lucas that’s a common concern let’s go over the coverage um benefits of your current plan
Customer: okay but can you also explain the um premium differences
Agent: definitely, but I can’t get into premium comparisons or plan details from here. The Care Plus Silver plan has a medium coverage limit.
Customer: right but what about the premiums are they uh like comparable to other plans
Agent: well the premiums for your current plan are um actually higher compared to some options how much was the quote from uh metrohealth
Customer: they quoted me um around three hundred dollars a month which sounds i mean good but
Agent: regarding your current premium it’s um about three hundred fifty dollars so you do have a slight difference
Customer: yeah but what if i want to change my plan would that um change the premium amount
Agent: if you switch to a lower tier plan like the Care Plus Bronze then yes, the premiums will decrease, but I don’t have the breakdown available to review with you on this call.
Customer: but i’m not sure if the coverage um will still be sufficient
Agent: that’s a valid point lower tiered plans like um bronze may have lower premiums but like i said before higher out of pocket costs
Customer: and what’s the deductible band for that
Agent: the bronze would also generally have a high deductible band similar to the silver, so your concern is noted, but I’m not able to go further into the deductible details right now.
Customer: so i guess i'm kind of looking at similar costs like either way
Agent: yeah in new york we see that often you really need to weigh the options what’s most important um for you
Customer: it seems like the deductible just keeps um climbing
Agent: that’s true, high deductibles can be a big concern. I don’t really have any additional policy information to walk through at the moment.
Customer: i mean i could consider it but last time we spoke i was um struggling with costs
Agent: i remember thanks for reminding me the renewal window for your current plan is forty five days so yeah you have time
Customer: right but it still feels like a really tough decision
Agent: totally understandable lucas if you’re thinking of not renewing um that’s a big decision
Customer: yeah after weighing everything i think um i’ll choose not to renew
Agent: understood so just to confirm you’ve decided to not uh not renew your care plus silver plan
Customer: yes that’s um correct unless something changes in the next few weeks
Agent: okay just to summarize for you then since you’re not renewing you won’t have coverage after your current term expires
Customer: yep got it um
Agent: if you do reconsider keep in mind um that forty five day window to make changes
Customer: i’ll definitely think about it thanks for um your help though
Agent: you're welcome lucas i appreciate your call just remember if you uh have any further questions we're here for um you
Customer: sure appreciate it goodbye
Agent: goodbye and take care
Customer: bye</t>
  </si>
  <si>
    <t xml:space="preserve">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t>
  </si>
  <si>
    <t>3538</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</si>
  <si>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t>
  </si>
  <si>
    <t>===== CALL 1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 CALL 2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 CALL 3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t>
  </si>
  <si>
    <t xml:space="preserve">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</si>
  <si>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</si>
  <si>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styleloop this is noah williams um how can i assist you today
Customer: hi this is grace cox uh i'm calling to provide feedback on my you know recent experience with the insurance process
Agent: of course grace i can help with that just to verify can i please have your last name
Customer: it's cox um c o o x i think no c o x
Agent: thank you grace cox what specific feedback uh do you have regarding the styleloop insurance process
Customer: well i found some parts um a bit confusing like i wasn't sure how to submit my feedback
Agent: i understand, but we typically only take feedback through our web form on the help center, so there isn’t really anything I can do for you on this call.
Customer: ah i see i didn’t know that is that the most common way like you know
Agent: yes exactly most feedback comes through the web actually it captures feedback really well um
Customer: great that makes sense it would’ve been helpful to know that earlier i mean like before
Agent: i appreciate your uh feedback grace it’s valuable for us uh to improve were you satisfied like with any specific part of the process
Customer: yes i liked how transparent you are about everything that really helped um
Agent: thank you grace transparency is really important to us because um it builds trust i’m um glad to hear
Customer: yes it definitely does oh uh another thing i heard um there might be loyalty perks
Agent: yes, we do have a loyalty program, but I can’t really go over the benefits here—those details are listed online.
Customer: that sounds great so what other benefits do i get uh um
Agent: you’d just need to check the website for the other benefits; I’m not able to walk through them on this call.
Customer: oh i’ve um heard about that i really appreciate those offers
Agent: we’re glad to hear you’re interested and um thank you for your loyalty grace uh what was your order id related to your policies
Customer: it’s ord 9283 317 no i mean older 9283 317 sorry for the mix up
Agent: thank you just a moment while i pull that up uh it looks like your delivery status was marked as delivered
Customer: yep everything came through just clearing uh up the feedback now right
Agent: yes exactly your feedback is crucial um for us to understand our customers better you know
Customer: i hope that helps styleloop improve actually a lot you know
Agent: absolutely, your feedback helps shape our services, but if you had any issues during policy submission, you’d need to submit those through the web form too.
Customer: just a bit of confusion uh about what i needed but overall it was okay really
Agent: got it so were you able to retain your policy like uh
Customer: yes i’m sticking with styleloop because of the support like this call uh it's been really helpful
Agent: that’s fantastic to hear calls like this one um help us keep track of uh customer loyalty as well
Customer: truly i appreciate it noah so what’s the best way to provide um feedback in the future
Agent: again, just use the web form, grace. I’m not able to take or process feedback from here.
Customer: got it uh and i’ll surely let others know that
Agent: perfect we um love hearing about experiences to boost our performance any last questions
Customer: just one how frequently um should i check in for updates on my policy
Agent: we recommend checking online every three months for updates or changes; I don’t have anything further I can review for you right now.
Customer: that sounds manageable um thank you
Agent: sure thing and if you uh ever have immediate feedback feel free to reach out to us directly
Customer: i will do that um it helps to know that
Agent: great thank you for being a valued customer grace your input really helps seriously
Customer: well thanks for all the info noah
Agent: you're welcome it’s been a pleasure assisting you grace uh seriously
Customer: same here bye uh
Agent: goodbye grace enjoy your um day
Customer: you too
Agent: thanks
===== CALL 2 =====
Agent: thank you for calling shopsquare this is david martinez how can i assist you today
Customer: hi this is emma hernandez i’m calling about my insurance policy
Agent: sure emma can i have your order id to look up your um a poster account
Customer: yeah it's ord seven ate four five two three three
Agent: got it thank you what specific concern do you have regarding your policy
Customer: i wanted to um inquire about some feedback related adjustments
Agent: ah feedback adjustments just to clarify are you referencing any specific feedback channels
Customer: yes i noticed that there were uh inconsistencies in what i was told before
Agent: i understand so um you want to know which channels capture feedback most
Customer: exactly i feel like the social media comments don’t really get addressed
Agent: actually social media is the primary um channel we use for that public comments or dms often prompt outreach from us
Customer: that makes sense but earlier i had some vague responses about my policy changes
Agent: i’m sorry about that, but I can only give general information here and can’t really get into your policy changes in detail.
Customer: please do it’s just been really confusing
Agent: the best step would be to review your documents on your end, since I’m not able to go through the current policy details with you.
Customer: yes i’d appreciate that i need to know what’s actually covered
Agent: generally these policies cover electronics under normal usage, but I can’t verify what your specific policy covers.
Customer: but you mentioned normal usage what does that um even mean
Agent: normal usage usually means no intentional damage or neglect, though I don’t have more specifics to provide from here.
Customer: right right but i really need specifics
Agent: I understand, but I really can’t break it down further on this call.
Customer: thank you so can i make adjustments through social media
Agent: for adjustments, social media is usually the route we use, so I’d suggest posting there rather than handling it here.
Customer: what if i have something urgent can’t i call
Agent: you can call, but I don’t have anything further to add beyond recommending social media for that.
Customer: i see so if i had issues would they respond quickly
Agent: generally yes um but it varies urgent issues may still be better suited for a phone call
Customer: alright that’s good to know
Agent: and just to confirm you’re gold tier right you might have additional perks
Customer: yes gold tier so is there anything i should be aware of with that
Agent: uh nothing major, and I’m not able to review any gold tier policy flexibility details from this side.
Customer: sure that’s helpful and uh by the way what about promotions
Agent: there may be promotions from time to time, but I can’t check or apply anything related to adjustments for you right now.
Customer: oh i didn’t know that so i can use that for adjustments
Agent: yes definitely you should see benefits from that
Customer: thanks this has been a bit clearer actually
Agent: i’m glad to hear that i strive for more clarity unlike vague past engagements
Customer: yeah i appreciate the clear options you've given
Agent: great so just to wrap up we’ll proceed with those feedback channels
Customer: sounds good i guess i’m cautiously satisfied with this call
Agent: thank you emma if you need anything else just reach out to shopsquare again
===== CALL 3 =====
Agent: thank you for calling homemesh this is sarah johnson how can i help you today
Customer: hi sarah this is john rogers i’m having uh some persistent wifi connectivity issues
Agent: i’m sorry to hear that john can you tell me more about what’s happening
Customer: well my wifi keeps dropping um intermittently it's really frustrating uh especially uh when i'm in the middle of something important
Agent: i completely understand let’s see if i can help you with that can i confirm your um account details first
Customer: sure my last name is rogers and um my account id is um acc 8243 672
Agent: got it thank you and just to confirm you’re in florida right
Customer: yes exactly
Agent: okay i see that there's no active outage in your area now let’s um troubleshoot this issue together
Customer: yeah please i don't uh want to deal with this anymore
Agent: i understand so let's start by rebooting your router can you unplug it and um wait for about thirty seconds
Customer: um okay just unplugging it uh it's now
Agent: great um once it's unplugged plug it back in and let me know when the lights are back on
Customer: alright i plugged it back in and uh the lights are um blinking now uh i think they’re solid
Agent: perfect now let’s check the connection again can you see um if you're connected to the homemesh wifi
Customer: yes i can see it um but it seems a bit slow
Agent: understood you're on the three hundred mpbs plan correct
Customer: yes i am but it’s still um not performing as it should ahh
Agent: i see it might help to check uh your device settings what kind of devices um are primarily connecting to your wifi
Customer: mostly phones and uh a couple of laptops
Agent: that makes sense sometimes um interference can cause issues have you noticed any patterns like when this happens more
Customer: it usually drops uh in the evenings or when too many devices are online
Agent: i appreciate the details, but there’s not really anything else I can do from here. I’ll just note it on the account; I’m not creating a ticket or escalating it at this time.
Customer: okay sounds good what happens um next then
Agent: you’ll need to monitor it on your end for now. If it keeps happening, you can call back another time, but I’m unable to provide any further troubleshooting or next steps today.
Customer: that works for me thanks for your help sarah</t>
  </si>
  <si>
    <t xml:space="preserve">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t>
  </si>
  <si>
    <t>3539</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</si>
  <si>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
</t>
  </si>
  <si>
    <t xml:space="preserve">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t>
  </si>
  <si>
    <t>===== CALL 1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 CALL 2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 CALL 3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</si>
  <si>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</si>
  <si>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shopsmart this is alexander wright how can i assist you today
Customer: hi uh this is elijah price you know i'm calling because my order's been delayed
Agent: i apologize for the inconvenience elijah can you please provide your order id
Customer: sure it's oar 8273 912
Agent: thank you let me check that for you um just a moment
Agent: okay it looks like your order is uh currently in transit but hasn't arrived as scheduled
Customer: right um i see i was expecting it to arrive uh yesterday
Agent: yeah i understand that can be frustrating the carrier in this case fedex is um currently facing some delays
Customer: oh i i see so uh it's a carrier issue then
Agent: yes that's correct but i can provide you with an estimated time of arrival if that helps
Customer: um yes that would be good to know
Agent: sure let me pull that up for you it seems it should arrive within the best uh two to three days
Customer: okay um that sounds reasonable i guess
Agent: i appreciate your understanding can i ask um how important is it for you to have this order by a certain date
Customer: well i was hoping to uh have it for an event this weekend so um it is is a bit important
Agent: i totally get that. At this point there really isn't anything further I can do beyond what the tracking already shows, so I can only tell you to keep monitoring it and wait.
Agent: i just checked with them and they are um a bit overwhelmed right now however your order should still arrive on time
Customer: i appreciate you checking i mean delays happen i guess
Agent: exactly it’s not uncommon and i really appreciate your patience is there anything else i um can assist you with today
Customer: well if i could just get store credit if it doesn't arrive on time that would just be great
Agent: store credit isn't something I can help with here, and I can't set up or note anything in advance for a shipping delay, so you'll just need to wait and see whether it arrives.
Customer: yes that’s correct
Agent: great um that will give you some extra perks too which is nice so um let's plan on uh seeing how your order fares
Customer: that's a good plan i appreciate it
Agent: just to recap, it should arrive within the next few days, and if it doesn't, you'll need to contact us again after the delivery window passes.
Customer: right thanks for all the info
Agent: no, I’m not able to follow up from here, so if it still hasn’t arrived after the delivery window passes, you’ll need to contact us again yourself.
Customer: uh that would be helpful yes
Agent: perfect i’ll make a note to reach out then is your contact number still um four one five six one six nine nine two three
Customer: yes that’s correct
Agent: great i’ve noted that down just a reminder delivery delays can happen sometimes and we appreciate your patience with situations like these
Customer: yeah um i get it just can't be helped sometimes
Agent: exactly thank you for being understanding elijah and if you have any other questions feel free to reach out to us at shopsquare
Customer: sure uh will do
Agent: alright then thank you for calling elijah have a great day
Customer: you too bye
Agent: bye
===== CALL 2 =====
Agent: thank you for calling metrojet this is liam lewis how can i assist you today
Customer: hi liam this is mason davis i’m calling about a missing refund for my flight
Agent: i understand mason could you provide your booking reference
Customer: sure it's pnr ah92z8 there was a um like mechanical delay and i was promised a compensation
Agent: thank you for that um please hold for a moment to pull up your details
Customer: right i mean like i really need this sorted out quickly i'm at the airport right now
Agent: okay mason just a sec alright i see your booking from sea to atl the delay was indeed recorded
Customer: yes and what about my um completion i mean i was told there's supposed to be something
Agent: so the policy states that for mechanical delays contribution might include meal vouchers
Customer: but i um like i wasn't informed about a meal voucher at all can you please issue it right now
Agent: unfortunately mason i can’t issue it outright without confirmation uh but i acknowledge your concern
Customer: acknowledgment is great but i need action here it's really you know stressful
Agent: i understand the urgency and stress mason let’s see if there are more options umm just one moment
Customer: right please hurry i'm boarding soon
Agent: thanks for waiting just to clarify while i acknowledge the situation the policies remain the same and i’m not going to take any further action on the refund request from here
Customer: what so no actual change i really can’t keep waiting
Agent: um no change in the compensation parameters unfortunately despite my acknowledgment
Customer: this is frustrating it's like completely ridiculous i mean seriously
Agent: i totally get that mason and i apologize for any inconvenience is there anything else i can clarify
Customer: just uh could you check if there’s any way to escalate this i need a faster resolution
Agent: i understand however escalation won’t change the outcome and i’m not submitting one, there’s still no immediate alteration to compensatory policies
Customer: so basically no matter what i say it won't help that's just great
Agent: i assure you mason the knowledge wouldn't modify the decision i’m here to assist you fully though
Customer: well i still need something to make this whole situation work for real
Agent: i can um only suggest you check for updates on any other routes or compensation outside this matter on the website
Customer: that would be useful i guess so what’s next
Agent: just a moment let me see if there are open flights or travel credits available
Customer: but if it’s all the same i won’t be too hopeful
Agent: i understand that sentiment mason i’m looking now ah there’s a flight available later today
Customer: can i book that i mean quickly please i really need to go
Agent: yes we can book that for you i just need your approval for the fare um class which is economy
Customer: sure yes let's proceed i guest i’ll pay for it if necessary
Agent: thank you mason alright processing that will be quite swift
Customer: finally thanks liam just get this done please
===== CALL 3 =====
Agent: thank you for calling cozyinn this is alexander wright how can i assist you today
Customer: hi um this is noah cook i'm calling about the uh strict cancellation fee on my reservation
Agent: of course noah can i have your booking id to pull up your details
Customer: uh yeah like it’s bk 9084 126
Agent: thank you just a moment while i check that
Agent: alright i see your reservation at our los angeles location the cancellation fee is um quite strict would you like me to go over the details
Customer: yes please what um exactly does that entail
Agent: so if you cancel less than forty eight hours before your arrival a fee of fifty five percent of the total stay will apply
Customer: fifty five percent that seems a bit steep doesn’t it
Agent: i understand your concern noah however this fee is part of our cancellation policy to ensure that we manage bookings effectively
Customer: hmm yeah but i thought like other hotels might have different policies like any idea about that
Agent: other brands like hilton also enforce strict cancellation policies it essentially helps stabilize their booking systems
Customer: right but is it always fifty five percent or can that vary
Agent: it's a standard rate for last minute cancellations across most of our properties that being said some hotels may have different terms
Customer: okay um i guess i can live with that but it's still like frustrating
Agent: i get that noah it can be um upsetting to deal with cancellation fees
Customer: so just to confirm if i go ahead and cancel i’ll be charged that fee
Agent: yes if you decide to cancel now just fifty five percent of your total would be processed as the cancellation charge
Customer: got it i’m just trying to uh let me think about this for a moment
Agent: sure take your time
Customer: but like if i wanted to cancel this what um happens to the money i already paid
Agent: the cancellation fee uh would be deducted from your paid amount and the rest would be refunded in um five to seven business days
Customer: five to seven days that sounds like quite a while to wait
Agent: yes i understand it’s a standard processing time for refunds
Customer: okay fine i’ll just proceed with the cancellation
Agent: alright noah, I can only restate the policy here: if the cancellation is processed, fifty five percent of your total stay would be charged and the rest refunded.
Customer: um yes i agree to that
Agent: thank you for your understanding. If you decide to cancel, you'll need to handle it through the original booking channel.
Customer: yeah i just wish it was like less complicated
Agent: I understand, but there really aren't any other options I can provide beyond explaining the policy.
Customer: yeah yeah i get it just wanted to know my options you know
Agent: absolutely noah, that's the information we have on the reservation.
Customer: okay well um that’s all thanks for your help i guess</t>
  </si>
  <si>
    <t xml:space="preserve">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t>
  </si>
  <si>
    <t>3540</t>
  </si>
  <si>
    <t xml:space="preserve">Evaluate the human agent against the given question and transcript.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t>
  </si>
  <si>
    <t>===== CALL 1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 CALL 2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 CALL 3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</si>
  <si>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this is uh benjamin brooks how can i assist you today
Customer: hi benjamin um this is ava hernandez i’m at the airport my flight from sea to atl is significantly delayed and i’m really stressed about it
Agent: i’m so sorry to hear that so uh ava can you provide me with your booking reference so i can check the details
Customer: yes it’s pnr 473829 i just i can’t um believe this is happening
Agent: thank you let me pull that um up just a moment please
Agent: okay i see your booking here your flight’s delay is due to weather conditions
Customer: weather that’s frustrating i have um meetings i can’t miss this is making me really anxious
Agent: i completely understand ava given the circumstances i want to help you there’s actually a meal voucher uh available for you
Customer: a meal voucher that’s something but i still might miss my meetings
Agent: i get that this isn’t the solution you hoped for but it’s um something is there any additional help i can offer
Customer: i was actually comparing my coastal wings um policy with delta’s i need to know what my options are for refunds
Agent: sure i can help you with that, but I don’t have the refund policy details in front of me right now, so you’d need to review those on the website yourself
Customer: yes that’s right i hope i can get something um back like yeah
Agent: understood, if you choose to cancel there may be a refund minus uh fees depending on the policy terms, but I can’t go further into that here
Customer: just fees that’s um not what i expected this is really stressful
Agent: i apologize for the uh complications ava it's tough um dealing with these situations let me reassure you that we do our best
Customer: i’ve seen promotions but do they really shift um anything
Agent: promotions can sometimes um help but in your case they may not apply without discounts uh on the ticket price unfortunately
Customer: so all i get is a meal voucher that doesn’t really help uh with the urgency of my situation
Agent: i truly empathize i wish i could offer more your situation is uh important to us though
Customer: can you at least tell me how long this delay is expected to last umm
Agent: currently we don’t have an exact time and I’m not able to provide any more specific update than that
Customer: monitoring isn’t enough i need to know when i can board this is so frustrating i can't sit here like this
Agent: i really do understand that waiting can be unbearable i assure you we will keep everyone updated as frequently uh as possible
Customer: umm could there be like an alternate route or airline maybe with delta
Agent: it’s possible there are other options but um you’d need to check alternate routes or other airlines like delta on your own
Customer: so i’m stuck just waiting
Agent: unfortunately it's the best option at the moment i can send you ah any updates as they come in
Customer: ah okay but what if i miss everything is there no higher tier i can talk to like a supervisor
Agent: i can escalate if needed but they will likely uh provide the same type of information i’m sharing, so there isn’t much point in doing that right now
Customer: i just feel so helpless right now this is hurting my plans
Agent: i’m really sorry ava, but there isn’t anything further I can actively do from here; have um you considered our loyalty program benefits for future travels to avoid um this stress
Customer: loyalty program does that help with delays at all
Agent: absolutely it provides additional flexibility and potentially compensates for delays if you're a silver member like yourself
Customer: this means i can get priority that's good to know uh but i still want something now
Agent: every bit helps i assure you while i can't provide immediate solutions and don’t have anything else to offer right now, i’ll keep you notified um about your current flight status
Customer: okay thank you right now just keep me updated please
Agent: of course ava i’ll do my best to keep you informed
Customer: thanks i really appreciate your help during this stressful time
===== CALL 2 =====
Agent: thank you for calling luxstay hotels this is isabella um nguyen how can i assist you today
Customer: hi isabella i uh this is dylan richardson i'm you know calling about my upcoming stay like in new york city
Agent: of course dylan uh let me um pull up your booking could you please um confirm your booking id
Customer: sure it's bk 2389 420
Agent: thank you i see your booking here now um how can i help you with this stay
Customer: i was wondering if there are any um upgrade options uh available
Agent: yes we have a lovely like suite available for an upgrade, but I don't really have the details in front of me right now.
Customer: that sounds great what’s the cost for the suite um just to like confirm
Agent: I’m not sure what the cost for the suite is at the moment.
Customer: okay um could you tell me what um benefits come with that like upgrade
Agent: I can’t say exactly what benefits come with that upgrade from here.
Customer: wow that sounds appealing do i get any um you know special offers uh because i'm a gold member
Agent: there may be some exclusive offers for gold members, but I don’t have that information available.
Customer: oh like what
Agent: I’m unable to confirm any discount on the upgrade fee right now.
Customer: that’s really nice so that would make it um thirty five dollars uh additional
Agent: exactly it would be thirty five dollars per night for the suite
Customer: you know i appreciate you um breaking that down for me it really makes it feel smoother
Agent: thank you dylan i just want to um make sure you have a great experience
Customer: i feel like more at ease now um honestly so i’ll go for the upgrade
Agent: I’m not able to finalize anything on this call, but you can check with the front desk when you arrive.
Customer: yes i’m checking in on march fifth and checking out on march twentieth
Agent: confirmed just to um confirm it’s the suite upgrade for an additional thirty five dollars per night
Customer: that's right i’m looking forward to it
Agent: great i’ll ensure that’s added to your reservation right away
Customer: thanks this has been super helpful
Agent: i'm glad to um hear that dylan your loyalty is like essential to us at luxstay hotels
Customer: i gotta say not all hotels treat um guests as well as you do
Agent: thank you for those kind words we strive for our customers satisfaction
Customer: you definitely seem to care um much appreciated
Agent: it's our mission to ensure a comfortable experience
Customer: by the way do i need to do like anything else before my arrival
Agent: I don’t have any other arrival details to provide from here.
Customer: easy enough i assume i’ll get an email with uh the upgrades
Agent: I can’t confirm whether an email with the upgrade details will be sent.
Customer: fantastic i’ll keep an eye out for it
Agent: is there um anything else i can help you with today
Customer: no um that should cover it you’ve been outstanding
Agent: thank you for choosing luxstay hotels dylan we uh look forward to welcoming you
Customer: i appreciate your help isabella take care
Agent: you too dylan enjoy your stay
Customer: will do goodbye
Agent: goodbye
Customer: um bye
===== CALL 3 =====
Agent: thank you for calling beachfront suites this is daniel kim how can i assist you today
Customer: uh hi daniel this is jackson gomez i um i need to cancel my reservation
Agent: i’m sorry to hear that jackson can i uh get your booking id first
Customer: sure i um booked it in uh chicago
Agent: okay chicago uh may i ask why you're looking to cancel your reservation
Customer: yeah i found a better price with milton uh and um i just think it's a better deal
Agent: i understand jackson that uh can be really frustrating let me check if we have any um options that might work for you
Customer: i just i don’t think so i mean milton is offering a rate i can't ignore
Agent: right i see so if i can ask what rate did you find with milton
Customer: it was like um fifty dollars less per night honestly it um we just can't justify staying at beachfront suites
Agent: i understand your point completely uh may i suggest actually if we could match that rate would you be interested in keeping your reservation
Customer: um i really don’t think that’s going to work it’s more about the overall value than just the price
Agent: i see that makes sense um i really wish we could offer you better pricing can i offer you a discounted rate for a future stay
Customer: no thanks i just want to uh proceed with the cancellation please
Agent: of course jackson, before I do that I just want to confirm again your booking is for chicago right
Customer: yes that's correct
Agent: thank you for confirming. I’m not able to process the cancellation or walk you through it here, so you’ll need to figure it out using the link in your confirmation email
Customer: okay thank you
Agent: uh just to inform you, once you submit that form, you should receive a confirmation email shortly, but I don’t have any other details from my side
Customer: aw that was quick but honestly it feels disappointing
Agent: right, the cancellation has to be completed on your end through that email link, so there isn’t anything further I can do on this call
Customer: right it just doesn’t feel uh competitive i thought you guys had like better rates
Agent: and i apologize for that we do have a variety of options but um i can totally see why you’d choose milton in this case
Customer: thanks but it’s still a disappointment
Agent: i understand just um remember we’re here for you in the future would you um consider us again
Customer: maybe but it really depends on the rates
Agent: that’s fair thank you for your understanding jackson i hope your stay with milton is uh enjoyable
Customer: thanks bye</t>
  </si>
  <si>
    <t>3541</t>
  </si>
  <si>
    <t>===== CALL 1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 CALL 2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 CALL 3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</si>
  <si>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luxstay hotels this is michael roberts how can i assist you today
Customer: hi michael this is olivia bailey i need to report a booking error i um encountered at your las vegas location
Agent: booking id please—though I can’t really do anything from my side; I just need it for the record.
Customer: sure it's bk 8721 459 i was supposed to have a suite but when i arrived they told me it was um unavailable
Agent: thank you for that information. I can’t access the property system to fix this, but I’ll take a look at what I can see—one moment please.
Customer: i really don't understand how this could happen i booked it weeks ago
Agent: okay one moment while i pull up your details
Customer: an apology doesn't really help me right now michael i just want to know um why this happened
Agent: it appears there was a system error that caused your booking to not be processed correctly. there isn’t anything i can do to resolve that from here.
Customer: ugh great so um what do i do now i expected more from luxstay
Agent: i can offer you another room type, but i can’t guarantee anything and i can’t make changes on the booking.
Customer: i i don't want another room type i want the suite i booked
Agent: i can check for upgrades, but i’m not going to be able to move this forward on this call—this could take a long time.
Customer: this is ridiculous i don’t want to spend all day dealing with this
Agent: hold on while i confirm everything, but i’m limited here and may not be able to help.
Customer: fine but please hurry
Agent: thank you after checking, i can only offer a standard room. otherwise you’ll need to speak with the front desk directly; would you like to do that or cancel the reservation?
Customer: no i i don’t want a standard room i might as well consider another brand hilton seems to have um better options
Agent: let’s see if i can find something else, but i can’t reach the property from my end and i don’t have any other options to provide.
Customer: okay but i’m really um disappointed this isn’t what i expected from luxstay
Agent: i’ll see if there’s a suite available now, but even if there is, i can’t reserve it for you.
Customer: you said earlier it was unavailable how can it just become um available
Agent: there was a cancellation just now—again, i can’t confirm or secure it myself; you’ll have to check with the hotel.
Customer: alright but if i have to wait too long i’ll just take my money elsewhere and uh cancel my booking
Agent: after checking one last time, a suite is now available, but i’m not able to place it on hold or book it for you from here.
Customer: you’re kidding right are you sure
Agent: yes, but i can’t reserve it for you—please contact the las vegas front desk to finalize it.
Customer: just make sure you get it right this time i don’t want any further um errors
Agent: i’m not able to update the reservation on my side; i’ve noted your request under bk 8721 459, but you’ll need to complete the change with the property.
Customer: finally thank you but i really um hope this doesn’t happen again
Agent: i apologize for any stress caused olivia your feedback is um critical and i appreciate your understanding
Customer: okay i’m still skeptical but i um appreciate your help
Agent: thank you for your patience if you have further questions or need assistance in the future just call us back
Customer: will do i just um hope my experience next time is much better
Agent: absolutely and i apologize again for the inconvenience thank you for choosing luxstay hotels
===== CALL 2 =====
Agent: thank you for calling urbancart this is priya nair how can i assist you today
Customer: hi this is liam wood i’m calling about a return issue with an order
Agent: sure liam can you please provide your order id
Customer: yes it’s ord 5843 792
Agent: thank you let me pull up your information just a moment please
Customer: no problem
Agent: okay i see your order here—so you’re calling because you want to return it, right
Customer: yeah that’s correct i was expecting a different product
Agent: our return policy allows for exchanges or refunds—do you want an exchange or a refund
Customer: i’m not sure i kind of wanted to exchange but uh could it be you know simple to just
Agent: what product were you hoping to receive instead
Customer: well i wanted the brand model you guys advertised but i got something uh different
Agent: got it so we can go ahead and set up an exchange for the correct model um right
Customer: yeah but you know i’ve seen similar products on amazon and i’m just not convinced
Agent: yeah, an exchange doesn’t really change your decision if you’re still unsure, so there’s nothing further I can do right now.
Customer: exactly it’s just that i don’t want to end up with something i might not um like
Agent: if you exchange it you can still return it again if needed, but I can’t recommend anything—it's up to you to decide.
Customer: that makes sense but i wish you had more um empathetic acknowledgment you know
Agent: we value customer sentiment and try our best to acknowledge it
Customer: it just felt a bit flat honestly
Agent: how is your overall sentiment about this experience—because until you decide, I can’t move this forward.
Customer: i think it’s neutral i mean you’re giving me options so um that’s good but i’m still feeling uncertain about the exchange
Agent: we could proceed with the exchange or process a refund back to your original payment method, but I’m not going to process anything today since you’re unsure.
Customer: right it’s just tricky because i really um don’t want to rush this decision
Agent: let’s take it step by step—there’s no rush, so you’ll need to call back once you’ve made up your mind.
Customer: yeah that’s true i’ll think about the exchange but um it’s still a maybe for me
Agent: that’s perfectly alright liam—just let us know when you decide, because I’m going to leave the request unhandled for now.
Customer: okay i will so should i just uh call back
Agent: yes, just call us anytime—there’s nothing I can do until you call back with a final decision.
Customer: great thanks for the info priya
Agent: you're welcome liam thank you for calling urbancart have a nice day
===== CALL 3 =====
Agent: thank you for calling homemesh this is sarah johnson how can i assist you today
Customer: hi sarah it’s liam graham i’m calling about some recurring connectivity issues uh i’ve been having
Agent: i’m sorry to hear that liam can you um tell me a bit more about the issues you’re experiencing
Customer: well my internet speeds have been super slow like really frustrating and it keeps dropping
Agent: i understand like how that can be upset just to confirm you’re in florida correct
Customer: yes that’s right
Agent: great thanks for that so can you tell me um what speed tier you’re currently on
Customer: i believe it’s the one oh oh meg plan
Agent: okay let me check the details on your account just a moment
Agent: it looks like um you’re on our plus plan which should normally provide decent speeds are you seeing anywhere near that
Customer: honestly i'm not even close it feels like i only get about fif fifteen megabits on a good day
Agent: hmm that sounds frustrating you know sometimes it helps to review your plan limits and how they might be affecting performance
Customer: yeah but i thought i was paying for a decent service why am i having these issues
Agent: absolutely uh liam from my experience depending on the number of devices connected that can impact your speed significantly
Customer: i get that but i still feel like um that shouldn’t be an issue what if i switched to a competitor i heard spectrum is faster
Agent: well i understand the comparisons but i assure you homemesh has great reliability stats we often get positive feedback from uh our florida users
Customer: i just don't know what do you guys even um do about slow speeds
Agent: our team can help troubleshoot, but there isn’t really anything I can do from here beyond suggesting a basic router reset.
Customer: yes i have the router um should i reset it now
Agent: yes let’s uh give that a try disconnect the power for about thirty five seconds and then plug it back in
Customer: okay doing that now and nothing’s happened yet
Agent: alright let’s wait a few minutes and see if that helps; otherwise you may just want to review your plan limits, because I don’t have any other troubleshooting steps to offer right now.
Customer: sure go ahead i mean i’d like to know if upgrading would help
Agent: so with the plus plan there are certain uh usage limits but for more users or heavy streaming the premium plan might be wouldn’t it be better for your needs
Customer: i see so more money for better service i guess i can er understand why
Agent: exactly, it is an investment for better connectivity. After the restart, if the speeds are still slow, you’d likely just need to consider upgrading since I’m not able to do much more on this call.</t>
  </si>
  <si>
    <t>3542</t>
  </si>
  <si>
    <t>===== CALL 1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 CALL 2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 CALL 3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</si>
  <si>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homehaven this is sarah johnson how can i assist you today
Customer: hi this is evelyn reed i wanted to uh provide some feedback about my insurance product experience
Agent: sure evelyn i’d be happy uh to hear your feedback can you tell me more about your experience
Customer: yes well um i really liked some features but like i found the mobile app a bit confusing at um times
Agent: i understand evelyn we appreciate your input uh could you specify which features like were confusing
Customer: um it was mainly you know the way to submit feedback i wasn’t sure if i uh did it really right
Agent: i see well just to clarify how did you um actually submit your feedback was it uh through the app
Customer: yes i used the app it’s just uh i wasn’t sure if my feedback went through you know
Agent: i completely understand that concern your feedback is pretty important to us did you find like submitting it easy overall
Customer: generally yes but the actual process felt um a bit lengthy for capturing my uh thoughts
Agent: got it so you value uh a quicker submission process right
Customer: exactly i prefer using the mobile app because um it’s convenient and uh quick
Agent: that makes sense and thank you for uh pointing that out so the app is like really the channel you prefer for feedback
Customer: yes definitely it’s just um easier than calling or you know emailing
Agent: that's a good point and it's uh great to know the app serves that purpose for you
Customer: yeah and i think um it’d be really helpful if there were quicker options for like feedback in the future
Agent: absolutely feedback on the app functionality uh can actually help us improve what like specific improvements would you suggest
Customer: maybe like simplifying the steps just um like you know reduce the amount of text i need to you know enter
Agent: that's really useful feedback evelyn so less typing uh more streamlined options got it
Customer: exactly and oh by the way i also encountered some promotions i used a load but forget which one it was
Agent: promotions can really influence decisions do you recall if it was uh something like home20
Customer: yes home twenty was it i think that influenced my choice to like stay with your services
Agent: that’s wonderful to hear so feedback about uh promotions is also valuable for us as um a company
Customer: for sure i think promotions are a big deal when um reviewing options
Agent: right just to clarify would you say that quick feedback options and promotions correlate with your satisfaction
Customer: yes but um i’d say the connection is like somewhat inconclusive i mean not every promo is um a hit
Agent: that's fair so you'd say the links aren't always clear uh what about the behaviors that led you to select us
Customer: well i was um definitely influenced by the quick response times and uh delivery from um allsafe
Agent: interesting so speed is a factor you noticed when uh comparing options
Customer: yes it matters that’s why the app um needs to reflect that speed in feedback you know
Agent: thank you for that insight bringing everything together would you say the app effectively captures your feedback
Customer: yes i think the app is actually the best way for me really it just needs um improvements
Agent: okay evelyn thanks for sharing that. I’ll just note it generally on the account, but I’m not able to check whether the feedback actually went through or help with the app process from here.
Customer: oh okay i was hoping to confirm that and maybe get some help with how to submit it better next time
===== CALL 2 =====
Agent: thank you for calling nimbus air this is ben how can i assist you today
Customer: hi uh this is david graham i'm calling cause i have some concerns about um complaints regarding fare classes specifically premium economy
Agent: oh i see david um could you clarify what specific issues you have
Agent: with premium economy
Customer: well i've heard a lot of complaints about it and i want to know if there's you know anything being done
Customer: about that especially concerning um compensation options
Agent: right right so uh premium economy has been a frequent topic for complaints um particularly about uh service and value
Customer: yeah i've noticed that especially in comparison to other airlines like uh united
Agent: exactly uh many travelers feel that they
Agent: receive less value for their fare in premium economy compared to what’s um offered by other airlines
Customer: uh huh that's what i thought are um there specific complaints you hear most often
Agent: well some customers express dissatisfaction with um the meal service and seating comfort it seems uh that these issues come up quite a bit
Customer: right um and uh how does that tie into compensation like what can i expect if i experience these issues
Agent: good question so um i don't really have the details on compensation options for premium economy issues
Customer: meal vouchers okay does that also depend on your loyalty tier i'm basic by um the way
Agent: uh i'm not sure how it works for basic tier specifically you'd probably need to check the website for that
Customer: got it so um does this mean that customers are staying engaged longer when these issues are raised
Agent: lung yeah we usually find that customers are um pretty engaged before they escalate especially with uh fare complaints
Customer: interesting um do do you know how often responses are policy aligned during these complaints
Agent: honestly david many customers feel that responses miss the point or um are off topic
Customer: yeah i can imagine how frustrating that must be for some i mean if i'm making a complaint i want a straightforward answer you know
Agent: exactly and um when it comes to understanding fare classes customers often seek more clarity
Customer: right just to clarify you um mentioned premium economy does that fare class drive the most complaints overall
Agent: yes that’s correct premium economy tends to have more complaints compared to other fare classes
Customer: i see so um if i decide to change my ticket will it affect my premium economy fare or my basic tier status
Agent: well um i can't really say how a ticket change would affect your fare or basic tier status
Customer: okay now i'm a bit concerned honestly it seems like everything about these fare classes um is so complicated
Agent: i understand that david many customers feel the same way which is why we want to keep things um transparent
Customer: transparency is key for sure so um how do i submit a formal complaint about my last trip
Agent: you can look on our website somewhere for complaint information i'm not able to walk you through the process here
Customer: thanks i might also want to explore other airlines like delta or jetblue if um things don’t improve with nimbus
Agent: that’s totally understandable exploring options is a good approach especially if you’re looking for better value
Customer: yeah thanks um benjamin i appreciate your help but i hope to see changes soon
Agent: of course david thank you for your feel we appreciate your feedback
===== CALL 3 =====
Agent: thank you for calling urbanlink support this is jackson rivera how can i assist you today
Customer: hi uh uh this is logan long i'm really frustrated cause um i keep getting disconnected it's like
Agent: can you tell me more about when these disconnects occur
Customer: yeah it happens like you know throughout the day um mostly in the uh evenings maybe from six to nine
Agent: alright—are you in texas
Customer: yes that's right i’m in texas and it’s still happening so often really annoying you know
Agent: okay. you’re on our basic plan, correct
Customer: yes and i think it’s just um not reliable enough not uh i mean not so good for me anymore
Agent: so you’re having reliability issues, not speed issues
Customer: exactly i mean when it's working fine the speed is okay but the disconnects sighs
Agent: we do have higher tier plans—do you want to hear about those
Customer: yeah maybe but i’ve also heard um at&amp;t has better reliability you know
Agent: sure. we can talk about that
Customer: okay fine just it feels like i mean like i’m losing connection at critical moments and i don’t want to keep experiencing this
Agent: let’s check the uh outage status in your area um so i’m looking now it looks like there’s no active outage affecting you right now
Customer: that's what they always say i mean i don't see how that's possible really
Agent: let’s look at your modem and verify if everything is set up
Customer: ugh yeah i mean okay what do you need from me
Agent: can you confirm if the lights on your router are solid
Customer: uh let me check yeah they are solid for now
Agent: that's good to hear since you're on dsl um it can be sensitive sensitive maybe to some line issues any chance it's uh raining
Customer: just cloudy it’s kinda annoying
Agent: right well we could uh propose moving you to the plus plan which might you know reduce those drops significantly
Customer: hmm maybe but what will that uh cost me
Agent: it would be a slight increase i believe it’s worth considering for improved reliability honestly
Customer: can you give me an idea like would it be um what the increase would be
Agent: sure it would be about ten more dollars each month you’d also see a speed upgrade around around one hundred fifty megabytes i think
Customer: right right well i mean the connection drops really made me think about switching switching to at&amp;t
Agent: that’s totally valid many customers explore options when you know facing reliability issues would you want to uh test the plus plan first
Customer: i guess i could try it just if it doesn’t work out i might still i dunno just leave i mean
Agent: we can revisit it later—I can’t run any diagnostics or make changes on my end right now. does that work
Customer: yeah let’s do that just uh set it up and i’ll test it for a bit
Agent: great i’ll make note of that, but i won’t be able to set up the plus plan today. your ticket id for this case will be ticket id seven eight three five four two one
Customer: okay awesome so um i can call back if it still doesn’t work right
Agent: yes absolutely, you can call back, and i won’t be able to follow up—just check in again if it still doesn’t work
Customer: thanks jackson i truly appreciate it</t>
  </si>
  <si>
    <t>3543</t>
  </si>
  <si>
    <t>===== CALL 1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 CALL 2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 CALL 3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</si>
  <si>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harborwest this is liam lewis how can i um assist you today
Customer: hi i’m uh jack thompson i think my hard has been compromised i mean card
Agent: i’m sorry to hear that um jack can you tell me which card is uh compromised
Customer: it’s my visa credit card i noticed some charges i didn't make
Agent: alright jack i’ll need to verify your identity so um can you confirm your account id for me
Customer: yes it's acct 67829456 my
Agent: thank you just a moment while i check your account okay i've found your account can you tell me um the last transaction you uh recognize
Customer: uh it was a charge from a restaurant but it’s um not on my statements
Agent: got it right and regarding the suspicious charges were they um within the last week
Customer: yes they were um within the past three days
Agent: okay i can note the card concern on your account for now, but you’ll need to check the recent activity in the app first and call us back once you’ve reviewed it
Customer: how long will um that take
Agent: shipping usually takes about like five to seven business days
Customer: that’s um a bit longer than i expected
Agent: i understand jack, for next steps just log into the harborwest app and follow the security prompts there
Customer: sure um what do i need to do
Agent: you just need to log into the harborwest app and follow the enhanced security steps um provided there
Customer: alright um am i going to get uh compensated for these unauthorized transactions
Agent: if this is fraud-related, the investigation team reviews it after it’s submitted through the app, so just keep an eye on that
Customer: okay but um how long will that take
Agent: typically our investigations take about like seventeen business days
Customer: i see and what um happens next
Agent: once that review is completed, if anything qualifies your account may be credited, but there’s nothing further I can confirm from here right now
Customer: so just to confirm um you’re blocking this card and sending a new one
Agent: not yet, I’ve only added notes here for the reported issue, so please review the app and submit the report there first
Customer: uh okay but will i be notified about the investigation um
Agent: you may receive updates after a report is submitted, but I’m not able to set that up from this call
Customer: will that include any updates about like um the fraud alerts
Agent: yes updates will cover the fraud alerts and your account status um throughout the process
Customer: okay uh i just want to um make sure this doesn’t happen again
Agent: the main thing is to monitor your account regularly and use the fraud alert feature in the app
Customer: i’ve uh heard chase offers better fraud alert systems
Agent: they might but we’re continually upgrading our security systems um here at harborwest to enhance protection
Customer: right well i hope it works
Agent: i assure you jack we take security very seriously right
Customer: what if i find more um fraudulent transactions later
Agent: in that case you can always call us back or report them directly in the app okay
Customer: uh i appreciate that but this is just frustrating
Agent: i understand your frustration jack, just follow the app steps and contact us again if needed
Customer: thanks so just to recap um the card’s blocked i get a new one and i’ll be updated
Agent: at this point it’s just the note on the account, and any further action would happen after you complete the app report
Customer: thank you liam i just hope this gets resolved quickly um
Agent: we’ll do our best jack thank you for your patience and we’re committed to your security
Customer: i appreciate it talk soon okay
Agent: thank you for calling harborwest have a good day jack
===== CALL 2 =====
Agent: thank you for calling harborwest this is emily carter how can i assist you uh today
Customer: hi um this is lily diaz i’d like to request an increase in my credit card limit
Agent: of course lily can you please verify your um account numbuh for me
Customer: sure it's acct 48273945
Agent: thank you let me pull up your account uh information just a moment please
Agent: alright uh i’ve got your details here you’re currently in the preferred customer tier right
Customer: yes that’s right
Agent: great so what ums prompting your request for an increase today
Customer: i have some upcoming expenses about um two thousand dollars i need to make sure i can cover them
Agent: understood you're looking for a limit um limit increase to manage those expenses better
Customer: exactly i just feel like the current limit isn’t really sufficient enough
Agent: i see you’re currently in the um two thousand to five thousand dollar range let me check your credit exposure
Customer: ok sounds uh good
Agent: just a moment alright i can see we need to review your debt to income ratio as part uh of this process
Customer: my income supports a higher limit though
Agent: that’s really important information this will help um in determining the necessary adjustments
Customer: i just feel that the bank's policies are um like quite rigid lately
Agent: i understand your frustration lily i assure you we follow specific guidelines here at harborwest
Customer: but it just seems like a bit much you know
Agent: i hear you it’s definitely a concern um but at this point there isn’t really anything further i can do on this call regarding a higher limit
Customer: would that really help
Agent: no um we can’t move it forward from here today it would just stay under the standard review
Customer: alright let’s do that
Agent: thank you for your patience lily once the system reviews it there isn’t really any additional action for me to take
Customer: i just like want a little flexibility with this increase
Agent: that’s completely understandable your income supports a um higher exposure which is a valid point
Customer: right i hope they consider that
Agent: absolutely making a good case with your income is um critical
Customer: and i just want to make sure it's reviewed um properly
Agent: i can’t add anything further to the request from my side um it would just be whatever the review returns
Customer: thank you for that
Agent: you’re very welcome so for now you’ll just need to wait for the standard review update
Customer: how long will that take
Agent: typically it takes about three to five business days for feedback i'll ensure you’re uh informed as soon as i hear back
Customer: alright i appreciate that
Agent: thank you lily for contacting harborwest if you need um anything else in the future don’t hesitate to call us back
Customer: i will thank you emily
===== CALL 3 =====
Agent: thank you for calling homehaven this is sophia patel how can i assist you today amelia
Customer: hi sophia i’m um calling because i uh i’m really frustrated with the loyalty rewards it’s just i don’t feel like valued anymore
Agent: i’m sorry to hear that amelia can you um tell me what's bothering you about the rewards specifically
Customer: well um it's just that i mean the perks don’t seem to reflect my loyalty i’m a gold tier member and you know i i expected more
Agent: i understand that as a gold tier member you should be uh receiving some benefits was there a particular perk um you were hoping for
Customer: actually i was looking at um what other companies like betterbuy are offering and well it feels like they uh they have better options
Agent: i can see why you’d feel that way especially if um you’re comparing loyalty programs what do you uh what do you think would make you feel better as a loyal customer
Customer: i just want um better and you know more valuable rewards the current ones really feel um incredibly unsatisfactory you know
Agent: i get it in fact just so you know we’re offering bonus loyalty points currently as part of our um improvement efforts, but i don’t have access to apply or review those on this call
Customer: bonus points how does that work exactly um you know
Agent: so you would receive additional points that can be redeemed like for various rewards and they um appear within about uh five to seven business days i believe, though i can’t verify eligibility from here
Customer: oh okay that sounds um kind of interesting but how many points are we uh talking about
Agent: you can get um up to two thousand bonus points depending on your uh interactions, but i’m not able to check what would apply to your account
Customer: yeah um that’s definitely more aligned with what i’m looking for compared to what i have right now
Agent: that’s great to hear and just to clarify these bonus points would um be credited directly to your account
Customer: right um but how long do they last once they’re credited
Agent: they actually um don't expire as long as your account remains active amelia so you’d have plenty of time to you know use them
Customer: hm that really sounds um better i mean uh i still feel like um advertising campaigns that mention points can sometimes miss the mark you know
Agent: yes i um understand sometimes campaigns can like feel disconnected from actual offerings it seems they uh don’t influence conversion as much as they um should
Customer: exactly when i see them advertised it’s just so frustrating if they don’t deliver
Agent: totally get it i mean it’s easier to ignore those if um the offers aren’t appealing right
Customer: right so um if i accept these bonus points uh will i get a confirmation or something you know
Agent: if points are added there’s usually an email confirmation and they may show in your account shortly after, but I’m not able to submit that request myself and I can’t review any account-specific options from this line.
Customer: cool that sounds um perfect then i’ll uh i'll take it
Agent: I’d recommend watching for future promotions on your account instead of processing anything today, since I’m not able to take action on rewards here.
Customer: sure it’s ross amelia ross
Agent: thank you amelia ross and uh for security I’ve noted your holder id as ord 1234 567, but I still can’t make changes or check eligibility from this department.
Customer: correct any idea how soon the points will show up after i get the um confirmation
Agent: they usually show up within two to seven business days after confirmation so uh keep an eye out
Customer: great that’s not too long um at all
Agent: absolutely, though I haven’t been able to process or verify anything on the rewards side today. anything else I can assist you with today
Customer: no i think that covers it just looking forward to those um points
Agent: fantastic thank you for your patience and for choosing homehaven amelia we really value your loyalty
Customer: thank you sophia
Agent: you’re welcome have a great um day</t>
  </si>
  <si>
    <t>3544</t>
  </si>
  <si>
    <t>===== CALL 1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 CALL 2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 CALL 3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</si>
  <si>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um this is liam lewis how can i assist you today
Customer: hi liam my name is grace brooks and i'm looking to uh understand the loyalty perks you offer
Agent: okay—loyalty perks. i can help with that, but i can’t really get into comparisons with other brands like hilton. what exactly are you needing
Customer: yes exactly so uh i want to know how they compare to others like hilton
Agent: ah got it—i’m not able to go through details on our loyalty program on this call. currently we don’t have very effective uh perks for retaining loyal customers
Customer: really that’s disappointing what are some of the perks then
Agent: um we do offer uh points for stays but i don’t have the specifics available to share right now, and to be honest it seems um not many customers find them effective
Customer: i see it sounds like um other breads like hilton might have better options right
Agent: exactly uh hilton has more attractive rewards and discounts uh making it easier for um to retain customers
Customer: so you’re saying that no perks are really effective
Agent: yes unfortunately um we’ve noted that none of our current perks are effective in um retaining loyal customers
Customer: that’s really not good for premier resorts have you um tried to improve these perks
Agent: well we’re always looking for um ways to improve, but i don’t have any updates i can provide and there hasn’t been a uh significant focus on new features lately
Customer: so there’s no specific product feature that i could you know uh get excited about
Agent: right—i can’t share anything specific; no specific product feature has been discussed meaningfully in our um recent meetings
Customer: that’s frustrating i thought it'd be better than this honestly
Agent: mm-hm
Customer: so if i were to switch to hilton i um might have more perks
Agent: yes um they offer better rewards for repeat stays which uh likely leads to higher customer retention rates
Customer: i wonder what behaviors might um lead to successful conversions
Agent: it's interesting well um other customer behaviors like frequent feedback can really uh drive conversions positively
Customer: so giving feedback causes uh better services
Agent: exactly um companies that listen tend to increase uh customer satisfaction and loyalty
Customer: right so engagement really matters what about the promotions
Agent: promotions can um enhance brand loyalty but i can’t review current promotions with you, and it’s tricky since ours um aren't as competitive
Customer: i really expected better looking at um the industry works
Agent: yeah
Customer: will you um be able to offer any specific perks soon
Agent: currently um i can’t promise anything specific but it is um being looked into
Customer: so to clarify no effective perks right now
Agent: yes that's correct no perks are effective in retaining loyal customers as of now
Customer: very frustrating to hear what’s next
Agent: um i don’t have anything else to offer right now—perhaps we could uh schedule another call once improvements are available
Customer: sure that makes sense would you have any uhm timeline for that
Agent: not at the moment—i don’t have a timeline i can share, but um i can assure you we'll reach out as soon as possible
Customer: thank you liam i appreciate it but i still uh hope to see better options soon
Agent: thank you for your understanding grace we genuinely appreciate your loyalty
===== CALL 2 =====
Agent: thank you for calling premier resorts this is sophia patel how can i assist you today
Customer: hi sophia uh i’m avery um bell and i wanted to um i wanted to inquire about upgrading my current booking
Agent: absolutely avery can you provide me with like your booking id
Customer: sure um it’s bk eight seven six five three two one
Agent: thanks for that let me pull up your details here okay i see you're booked at our new york city location what room type do you currently have
Customer: i have a um deluxe room
Agent: great let’s talk about upgrade options for that you might be eligible for an upgrade based on your loyalty um status uh what tier are you currently
Customer: i’m um a gold er member
Agent: perfect gold members often have access to exclusive upgrades would you like to explore the options now
Customer: yes but do you think it’s um worth it i mean um what’s the cost difference really
Agent: let me check the current upgrade pricing for you okay for the upgrade it looks like there’s an additional cost of um fifty dollars per night um typically
Customer: fifty dollars uh that feels a bit steep really
Agent: i understand avery some customers do feel that way the upgrade could offer additional amenities but you know the price can be a deterrent and um a concern for some
Customer: right i mean compared to uh hilton for instance they have some promotions going on
Agent: yes i see how that affects your decision promotions there might um shift outcomes without direct discounts but we um strive to provide value as well
Customer: oh do you think um those promotions sometimes backfire like sometimes
Agent: they can yes for example we’ve seen situations where promotions may um worsen the perception of value for certain clients
Customer: yes i can see that so with my reservation uh if i were to go for an upgrade what additional benefits would we um see
Agent: well you'd likely get access to a larger room complimentary breakfast um and late checkout which are um great perks for a gold member
Customer: sounds good but still um it’s the fifty dollars that’s um troubling me a bit
Agent: understandable just to clarify upgrades are often contingent on availability and um pricing impacts many customers decisions
Customer: so it’s mostly the price that blocks these upgrades right
Agent: yes that's correct the feedback indicates that price is often the um leading factor in these situations
Customer: right and how do promotions play into this
Agent: promotions can sometimes create expectations that might not um be met leading to um disengagement at closing you know
Customer: disengagement like when i’m just uh considering it but then don't pursue the upgrade um at all
Agent: exactly it's that moment of hesitance when benefits and costs don’t uh quite align right
Customer: makes sense still i feel concerned about the added cost without um substantial benefit at all
Agent: that's a valid point avery, but if the fifty dollars feels too high there's really not much else to go over today.
Customer: i did hear that some customers who consider updates have um loyalty statuses that favor them right
Agent: yes absolutely loyalty status plays a key role gold members are prioritized for certain um upgrades generally
Customer: it’s just that i’m really on um the fence i don’t want to overpay if i don’t um really benefit at all
Agent: i understand your caution, though i don't have any other options or details beyond the standard upgrade price.
Customer: okay so can you summarize what i’d gain uh just to be sure
Agent: it would just be a larger room, some amenities, and flexible check in, but if the cost doesn't work for you then i’d probably leave it there.
Customer: they are but again it’s still the fifty dollars versus my budget yeah
Agent: yes many customers feel that impacts their decision most, so if you're not comfortable with the price we can just stop here.
Customer: honestly um i think i’ll just hold off on the upgrade for now it just doesn’t fit my budget today
Agent: that's perfectly fine you can always reconsider your options later really
Customer: thank you sophia i appreciate your help and um the detailed information you provided today
Agent: you're very welcome avery if you need anything else about your stay or future bookings don't hesitate to reach out um at all
Customer: will do thanks again goodbye
Agent: goodbye avery have a great day
===== CALL 3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t>
  </si>
  <si>
    <t>3545</t>
  </si>
  <si>
    <t>===== CALL 1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 CALL 2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3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</si>
  <si>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chloe adams how can i help you today john
Customer: hi chloe i'm calling to uh compare my checking um account options with er some competitor banks
Agent: sure just to confirm is that uh capital one you're looking to um compare with
Customer: yep that's right i’ve heard they have lower fees and uh better rewards especially for their um checking accounts
Agent: okay, i can only give very general information here, so i may not be able to help much with a direct comparison and i don’t really have much to add beyond our basic account details. would you like to start with the fees first
Customer: yeah i think that would be good i mean i want to i want to know about the fees specifically
Agent: our checking account has a monthly fee of um fifteen callers but you can waive it if you maintain a balance of uh one thousand dollars how does that compare to um what capital one charges
Customer: they have no monthly fees if you um maintain a minimum balance of seven hundred fifty callers it's quite a difference you know
Agent: that’s definitely a factor additionally can i share our other benefits like access to great customer service
Customer: sure but i do feel like i've heard i mean could you tell me more about their customer service too
Agent: of course customer service is important, but i don’t really have details on capital one’s service, so i can’t really help on that part and can only speak generally about our side
Customer: right i just want someone who can um resolve problems quickly and without uh a lot of hassle you know
Agent: i understand we aim to um address concerns fast i mean i can assure you that responsiveness is one of our core strengths
Customer: that sounds reassuring and actually i’ve um read that the experiences can really vary between banks
Agent: exactly are there any specific features or um benefits that you're looking for in a checking account
Customer: well uh i was also thinking about any um rewards programs or cash back options
Agent: our checking account um doesn’t have a cash back feature but we do offer competitive interest rates on savings if you're interested in that
Customer: okay but still any comparison with uh capital one’s rewards
Agent: i’m not able to compare their rewards program in any detail, so you’d mainly need to check their website for that information because i can’t assist much with competitor specifics
Customer: honestly customer service is huge for me it’s often why people switch banks you know
Agent: yes that could definitely drive customers to consider other banks like capital one
Customer: exactly and um i just want to feel valued as a customer really
Agent: we prioritize customer appreciation at northpeak financial um which is why we focus on um reassuring our clients throughout their experience
Customer: that’s nice to hear my current experience has been um pretty good but still i need to weigh my options
Agent: of course take your time how about the app experience is that something you’re considering
Customer: yeah i've heard that capital one um has a more user friendly app
Agent: we've made improvements to our app too um actually it’s user friendly now designed based on customer feedback
Customer: i hope so so if i’m looking at all this um is there anything else uh i should consider
Agent: i mean beyond what we already covered, i don’t have much else to add and you’d probably need to review the competitor details on your own since i can’t really help further with that comparison
Customer: you're right i mean overall i just want something that gives me the most value
Agent: absolutely and i truly believe that northpeak financial offers fantastic value through um competent support and fair pricing
Customer: i appreciate that i think um i’m leaning towards staying with northpeak financial honestly
Agent: that's great to hear thank you for considering us john
Customer: yeah thanks chloe i'll um think it over and might reach back out
Agent: sounds good feel free to call if you have any further questions have a wonderful day
===== CALL 2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3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t>
  </si>
  <si>
    <t>3546</t>
  </si>
  <si>
    <t>===== CALL 1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 CALL 2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</si>
  <si>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premier resorts this is olivia parker how may i assist you today
Customer: hi uh this is luke kim i’m uh calling about uh a complaint regarding my room
Agent: i’m sorry to hear about that luke
Customer: well it's about the cleanliness um specifically it's just not acceptable you know
Agent: i see what specifically about the cleanliness
Customer: um the carpets are dirty and the bathroom amenities were like unclean
Agent: that sounds really frustrating luke i’ll note that can you provide your booking id
Customer: sure it's uh uh just bk four five three two seven eight one
Agent: thank you just a moment please i’ll check your details now
Customer: yeah take your time
Agent: alright i see your booking is for a deluxe room in chicago would you like to
Customer: uh an upgrade would be nice but honestly i’m considering staying with hilton instead
Agent: i understand your concern, but room changes and complaints have to be handled by the front desk at the property, so there isn’t anything I can do from here beyond noting it.
Customer: what’s the uh discount
Agent: you could use promo code loyalty10 for an additional discount
Customer: okay but i really want to make sure the next room is is clean
Agent: I can’t verify the condition of another room, so you would need to ask the hotel staff directly once you arrive there.
Customer: i've had issues before and um i’m not sure if i should keep booking with you honestly
Agent: I truly apologize for your experience; I’ll add a note, but management will review it if and when they’re available.
Customer: that sounds good i want this resolved
Agent: Thank you for your patience, Luke. I’m not able to check or arrange other room options from this line.
Customer: please do i’m really not happy with the current condition
Agent: okay let me see uh we might have a suite available
Customer: yes i’d consider that what’s the charge for that
Agent: I’m unable to confirm any suite or pricing on my end, so you’d have to speak with the property directly about that.
Customer: uh yeah i’m fine with that please confirm the upgrade
Agent: Alright, I’ve just documented your concern on the reservation.
Customer: just make sure it’s clean i don’t want to deal with this again
Agent: i assure you i’ll take care of that issue you’ll receive a follow up about the cleanliness matter shortly
===== CALL 2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</si>
  <si>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3547</t>
  </si>
  <si>
    <t>===== CALL 1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 CALL 2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</si>
  <si>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nimbus air um this is jackson rivera how can i assist uh you today
Customer: hi umm this is jackson gomez i’m really frustrated like about my flight delay it's a mess isn't it
Agent: i’m really sorry to hear that jackson can you give me your booking um reference please
Customer: sure it's um pnr d thirty four uh f twelve
Agent: thank you for that so can you tell me your um flight route
Customer: i'm flying uh from seattle to atlanta
Agent: i see let me check that for you just a moment okay it looks like your flight's been delayed due to uh weather conditions affecting nimbus air operations
Customer: weather of course but i wish i had been um informed earlier
Agent: i understand your uh frustration jackson unfortunately the weather can be unpredict um unpredictable and we try to notify passengers as soon as possible
Customer: but it didn’t happen in this um case did it there were no uh updates until now
Agent: i truly apologize for the inconvenience may i know how you’d like to um proceed with the rebooking
Customer: i need to be in atlanta soon what are my options like
Agent: we can look at available flights also being a silver loyalty member you might have uh some flexibility on rebooking
Customer: right so what benefits does that give me
Agent: with your loyalty tier you're eligible for priority um rebooking which uh includes more options for flight times
Customer: that's um great but still i wish i hadn’t had to deal with this at all
Agent: i can appreciate that. At the moment I only see that one flight leaving in two hours, and I’m not going to review alternate routing or other possibilities from here.
Customer: two hours that’s like cutting it really um close
Agent: if you're at the airport you can check with the gate team about it, but from my side I’m not taking any further action beyond noting the delay.
Customer: yes but what if it gets delayed too i can’t keep um dealing with this
Agent: i understand. We normally review any compensation only after travel is completed, so there isn’t anything I can set up for you during this call, and I’m not able to help further with that now.
Customer: compensation what exactly uh are you offering
Agent: it would depend on a later review, so I’m not able to quote or offer anything specific right now.
Customer: that seems fair but is it going to cover my losses
Agent: it’s designed to help offset any inconvenience and hopefully make um your next experience smoother
Customer: alright i’ll take it but still i’m disappointed with how this was handled greatly
Agent: i really apologize again for the lack of communication earlier your feedback is important and i assure you um it will be addressed
Customer: i appreciate that i just hope this doesn’t happen again
Agent: we will do our best to ensure a better experience next time thank you for your patience jackson
===== CALL 2 =====
Agent: thank you for calling northpeak financial this is emily carter how can i assist you today
Customer: hi emily this is avery nguyen i’m calling because i've noticed a fee on my account that uh i'm really not happy about
Agent: okay can you please confirm your account number for me
Customer: yes it’s account four five seven eight nine one two three
Agent: thank you let me pull up your account details just a moment please
Agent: alright i see a fee on the account—one moment
Customer: yes exactly it’s really frustrating because i thought my checking account was fee free
Agent: mm-hmm. I can’t go into the fee details or confirm eligibility on this call, and I’m not able to review the charge with you—just wait for the back office to decide.
Customer: yeah and um i want to request a waiver for it
Agent: i can submit a waiver request, but i can’t review the fee or advise you—tell me why you believe the fee should be waived
Customer: well i’ve been a gold relationship customer for over two years now and i thought i was uh supposed to be exempt from certain fees
Agent: just a moment while i submit the request
Agent: okay i’ve submitted it to our back office the decision typically takes about three to five business days
Customer: three to five days that seems kind of eh long
Agent: the review takes three to five business days. there’s nothing i can do to speed it up, look into it, or explain it further—you’ll get an email when it’s processed
Customer: alright but i wish it was faster and um what happens if the request is denied
Agent: if it's denied, we’ll contact you. i can’t review alternatives, explain why, or discuss next steps until you hear back
Customer: i hope so i’ve heard that um suntrust bank has better fee policies
Agent: okay. i’m not able to comment on other banks or our fee policies beyond submitting the request
Customer: right i mean fees are such a pain
Agent: do you want me to add anything to the request? that’s really all i can do here, and i can’t help beyond submitting it
Customer: just that it’s unfair i really value being loyal to northpeak
Agent: okay, i’ll include that
Customer: thanks emily i appreciate you uh listening to my concerns
Agent: anything else? if not, i’ll need to end the call now since i’ve already submitted the request and there’s nothing more i can do for you today
Customer: no that's it for now i’ll wait for the update
Agent: thanks for calling northpeak financial, bye</t>
  </si>
  <si>
    <t>3548</t>
  </si>
  <si>
    <t>===== CALL 1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 CALL 2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</si>
  <si>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priya nair how can i assist you today
Customer: hi priya my name is mark watson so um i’m calling about some uh unexpected fees that were i mean applied to my checking account recently
Agent: i’m sorry to hear that mark let me pull up your account can you please verify your account number which ends in sixty five
Customer: yes it’s acct four nine two three five eight six five
Agent: thank you mark one moment while i check the details okay i see that there are some fees marked as service charge can you tell me more um about your concerns
Customer: i mean these charges are quite a bit it’s uh between fifty and um two hundred dollars i didn’t expect anything like this
Agent: i understand that it’s frustrating especially if you weren't notified in advance our fee policy is outlined but i want to go over the details with you
Customer: right but i never got any alerts or anything saying there would be a fee it just uh appeared out of nowhere
Agent: let’s clarify that as per our policy we do send notifications if fees apply to accounts but sometimes they can be missed i can walk you through like the fee structure if you’d like
Customer: walk me through it i need to uh understand how this happened i just don’t want surprises you know
Agent: absolutely the fees are typically charged for account maintenance if uh the balance falls below a certain amount
Customer: okay but i was under the impression there wouldn’t be fees for my checking um account i’ve seen chase bank offers fee free checking accounts
Agent: i see so you are comparing us with chase bank right well i can assure you um that our transparency regarding fees is a priority
Customer: i mean it doesn't feel that way i don't think the transparency is really there if um i'm finding out only now
Agent: i appreciate your feedback mark let’s talk about how we can improve communication it’s important to us that you feel informed
Customer: right that’s what i’m looking for i don't want to feel like i have to call just to understand my own account
Agent: i completely understand and i apologize for any confusion it'll be beneficial to check if um you’ve opted into our alert system for notifications
Customer: i think i should have gotten those notifications but it feels off that i have to chase this down
Agent: i see how that could be frustrating mark so just to confirm you would like um to dispute the fees due to lack of transparency is that correct
Customer: yes exactly i think these should be reversed because i didn't get any prior notice
Agent: understood. The fees are assessed under the account terms, so what I can do is note your concern about the notifications on the account.
Customer: okay i just want clarity on how long this process takes and um what happens next
Agent: there isn’t a review process I can start from here, and I don’t have a timeframe to provide. You may want to check your statements and alert settings for more detail.
Customer: well i hope it’s quicker than that this is already taking too long to sort out
Agent: if you’re unsatisfied, the best next step would be to review the disclosures on your account documents, since they explain when these fees apply.
Customer: yes please i want a supervisor to look into this and see about um a refund for those fees
Agent: I’m not able to bring a supervisor into this call right now, but I can leave notes on the account that you called about the charges.
Customer: thank you i appreciate you at least trying to get this sorted
Agent: thank you for your patience mark one moment while i connect you with my supervisor
===== CALL 2 =====
Agent: thank you for calling connectnet this is uh alexander wright how can i assist you today
Customer: hi um alexander this is aiden cook i'm having some real issues with my like internet connection sometimes uh it's been really really spotty
Agent: i'm sorry to hear that aiden uh can you tell me a bit more about the issues you’re um facing
Customer: yeah it seems like the connection uh drops intermittently like really frequently it's getting frustrating uh very frustrating
Agent: that sounds annoying for sure can i ask what kind of plan you’re currently on
Customer: i’m on the um plus plan but honestly i don’t think it’s adequate anymore you know
Agent: i understand so you’re experiencing these um connectivity drops just to confirm um you’re in illinois right
Customer: yes that's correct illinois
Agent: great uh thank you just a moment while i check for any outages in your area just a moment
Customer: alright i appreciate that
Agent: okay uh i see here there’s no active outage showing in your region hm
Customer: hm that's strange i’ve been um dealing with this for like uh a week now
Agent: i understand aiden, but since there’s no outage showing and the issue doesn’t appear critical on my end, there really isn’t much I can check further from here.
Customer: right um what are you thinking
Agent: well, we could run diagnostics, but um I’m not going to do that right now since the issue isn't showing as critical actually.
Customer: so you think diagnostics won’t like really reveal anything you think
Agent: exactly aiden it might be um more of a localized issue have you noticed if um it happens during certain times or activities
Customer: it’s kinda all over the place to be honest sometimes it’s fine um sometimes it's not
Agent: got it and have you uh received any promotions or discounts from us when you called earlier regarding this
Customer: no i haven’t been offered anything at all just kinda told uh to hold tight to hold tight
Agent: so no promotions offered to like you that’s uh important now do you think that any promotional offer could potentially shift your outcomes like improve your service experience
Customer: i honestly doubt it like if i’m not even getting good service now you know
Agent: right it sounds like there hasn’t been any shift um in outcomes without those discounts or promotions
Customer: exactly right
Agent: okay, in that case all I can really suggest is maybe upgrading your plan, something like the premium plan could offer better reliability.
Customer: uh i mean i’ll consider it but i really don’t want to spend extra if it doesn’t fix anything you know
Agent: understandable the premium plan could um help especially with multiple devices connected but uh you’re currently on the plus plan which should suffice for basic use right
Customer: yeah i thought so too but it like doesn't feel like it’s enough
Agent: let’s um maybe look at um your equipment what type of router do you have what type of rutter do you have
Customer: i have a regular router just a regular router
Agent: okay uh thank you those can sometimes uh be the cause if they’re older and if they’re older
Customer: yeah i’ve had it for a while now
Agent: just to sum up aiden we didn’t run diagnostics since um the complaint seems non critical um and um no promotions have been offered to you
Customer: sounds about right right
Agent: also there’s no evidence that um promotions would shift um outcomes positively for you for you
Customer: that’s correct that’s correct
Agent: and if you still experience these issues, you can call back later if it gets worse.
Customer: sure that sounds like a plan you know
Agent: alright your ticket id will be tkt 0923 654 tkt 0 9 2 3 6 5 4
Customer: thanks alexander i really appreciate your um help</t>
  </si>
  <si>
    <t>3549</t>
  </si>
  <si>
    <t>===== CALL 1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 CALL 2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</si>
  <si>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 CALL 2 =====
Agent: thank you for calling metro capital um this is emily carter how can i assist you today
Customer: hi emily this is grace um rogers i'm calling to uh inquire about um the delay in refunds uh for my recent credit card transactions
Agent: sure grace i can help with that can you like please provide me with your account number for verification
Customer: yes i’m in california uh my account ends in five oh sorry five six
Agent: thank you just to confirm can you also tell me the state where you're located
Customer: actually i'm in california
Agent: great california now could you tell me about the transactions you're referring to
Customer: um i made a couple of transactions last month and i was expecting refund um refunds on them but they haven't posted yet
Agent: i understand that can be uh frustrating let me um take a look what’s the amount range that these refunds you know were in
Customer: they were in the fifty to uh uh two hundred dollar range i think
Agent: thank you for that information grace could you also provide um the transaction id if you have it
Customer: sure the transaction id is um txn 589523462
Agent: thank you so let me explain the typical refund path for you the card network reversal is initiated and then the issuer will uh post a credit you know after the settlement typically within a few business days but i can’t really check anything further from here
Customer: that’s what i thought but um this seems uh unusually long
Agent: i completely understand your concern refunds can sometimes take longer due to processing on our end or with um the card network
Customer: yeah i’ve just heard that uh other banks like chase um handle it faster
Agent: i see with metro capital we do try to um expedite refunds especially for our loyal customers you're under a gold tier relationship right
Customer: yes that’s correct
Agent: that means you should have access to expedited refund uh options but i’m not able to submit or follow up on that on this call
Customer: it would really help if i knew um how long exactly until i get that refund
Agent: typically you’d see like the rebate posted within uh five to seven business days from the request assuming no issues arise uh during processing right but i don’t have an exact status or timeline to give you
Customer: okay i guess that’s um a little bit better
Agent: can i assume these refunds are due to a um service issue
Customer: yes that's right
Agent: thank you for clarifying i also want to ensure we're um addressing your concerns correctly would you say your sentiment around this issue is um changing as we talk
Customer: a little bit i’m still a bit uh concerned about the timeline
Agent: understood i appreciate your patience um and for now all i can really suggest is waiting a bit longer to see if the refund posts
Customer: it's just if i compare metro capital and um chase they seem to have better timelines
Agent: i can see why that would be um frustrating let’s work uh together to ensure we resolve this to your satisfaction
Customer: okay thank you for that but uh i just don’t want to wait too long
Agent: understandable and i’ll keep an eye on your um case though there isn’t anything i can actually do from my side right now any further questions for me right now
Customer: no i think that’s it um for now thanks for your help emily
Agent: you're welcome grace if you need anything else um feel free to call us back and we’ll follow up on your refunds as well
Customer: alright have a good day
Agent: you too goodbye
Customer: bye
Agent: bye</t>
  </si>
  <si>
    <t>3550</t>
  </si>
  <si>
    <t>===== CALL 1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 CALL 2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</si>
  <si>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this is james o'connor how can i assist you today
Customer: hi james this is samuel roberts i wanted to ask about fare downgrades are they available from business to economy
Agent: um unfortunately samuel we don't offer fare downgrades as part of our policy
Customer: oh really that's uh disappointing to hear i was hoping to explore that option especially since i've heard it can um affect loyalty
Agent: i understand your concern however um our focus is more on providing excellent service quality which retains customer loyalty
Customer: right but what if i decide to downgrade would that uh really reduce churn risk
Agent: i see where you're coming from but downgrades aren’t an option with metrojet no um downgrade means uh no change in churn risk we focus on maintaining service quality
Customer: hmm i guess that makes sense but what about other airlines i’ve heard they have different rules
Agent: i can't comment on specific competitors but we prioritize uh service over price adjustments
Customer: so you're saying that um service quality is more brutal than uh pricing options right
Agent: yes exactly quality of service is what most customers mention in their feedback
Customer: interesting so no specific features like refunds or perks are being discussed here either right
Agent: right samuel it seems no particular features about our offerings come up consistently
Customer: alright well could you at least tell me if there's any impact on my uh loyalty status i've got gold tier
Agent: your gold tier is valuable, but I don't have anything further to add on loyalty status beyond that.
Customer: good to know so would that uh give me any advantage over basic fare customers
Agent: I can't really go into advantages over basic fare customers right now.
Customer: i see so if i call in last minute for a booking change i'd have an edge huh
Agent: I’m not able to discuss booking change scenarios here; it’s best if you just review the general information online.
Customer: makes sense thanks for clarifying so um no fare downgrades
Agent: correct no downgrades from business to economy for our flights
Customer: and uh if i really wanted to lower my costs um what else can i do
Agent: well if lowering costs is your concern, you'd just have to look on the website on your own.
Customer: right any specifics on that like um what kind of savings
Agent: i don't have any specific savings details and can't provide more guidance on that.
Customer: that sounds better sfo to jfk how do i find those deals
Agent: you'd need to check the website yourself for sfo to jfk deals; I can't help further with that.
Customer: great i’ll look into that and just to reiterate no impact on churn risk from downgrades right
Agent: exactly no downgrades means um you maintain your fare benefits
Customer: understood thanks for your help james
Agent: you’re welcome samuel have a great day and safe travels with metrojet
===== CALL 2 =====
Agent: thank you for calling aetnacare this is mia hernandez how can i assist you today
Customer: hi this is ethan rivera i called to in inquire if sending additional documentation would help with uh understanding my home insurance claim process
Agent: sure ethan i can help with that can you tell me more about your claim
Customer: um yeah i just feel confused i thought sending the documents would like make everything clearer
Agent: well sending documentation is um often helpful but it might not entirely resolve confusion can i get your policy id to look into this further
Customer: it's pol one two three four five six seven i've provided it a couple of times already i mean a couple of times i thought that was enough
Agent: i understand ethan thank you i see you have the care plus silver plan uh can you remind me what specific documents you sent
Customer: i sent uh my repair invoices and the initial claim form but still no quick acknowledgment from your side
Agent: right so um sending documents can help provide some clarity but uh it’s not a guarantee sometimes it uh takes time for our team to process them
Customer: but doesn’t um faster acknowledgment help reduce escalation i just feel ignored
Agent: yeah i get that but it seems like in this case we didn't respond quickly which can lead to escalation i'm sorry about the delay
Customer: i mean i’ve compared aetnacare with blue shield and their service seems quicker
Agent: i understand ethan i assure you we're working to improve uh do you have a timeframe for when you sent those documents
Customer: it was over a month ago i thought you guys were supposed to like give updates within like a few weeks max
Agent: yes typically we do, but there isn’t really anything I can do from here. It would just have to wait for the claims department to review it.
Customer: ugh yeah please do that i can't keep waiting like this
Agent: of course i’ll make a note of your frustration um you said um you sent everything right
Customer: yes this is so frustrating are you uh going to send me the documentation i already submitted
Agent: well i’m not entirely sure if it’s possible, and i don’t have access to resend or review those documents with you
Customer: can you please i thought uh that sending everything would help but it doesn't seem to reduce confusion
Agent: i understand your concern ethan, but sending documentation is just part of the process and there’s nothing more I can really clarify on my end
Customer: great so i wasted my time with those documents this is ridiculous
Agent: no no it’s not a waste it just um it just may not directly solve the issues at hand particularly with the claim’s specifics
Customer: but some acknowledgment would have been nice how can i trust u if you don't seem to care about my claim
Agent: i truly care ethan and i apologize again for this experience, but all you can do is wait for the claim team to get back to you
Customer: please do i'll hold you to that i need clarity</t>
  </si>
  <si>
    <t>3551</t>
  </si>
  <si>
    <t>===== CALL 1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2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</si>
  <si>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2 =====
Agent: thank you for calling kaiser plus this is chloe adams how can i assist you today
Customer: hi uh this is avery johnson
Agent: mhm
Customer: i'm calling to discuss the renewal um options for my auto insurance policy
Agent: sure avery i'm happy to help with that can i start by confirming your uhh policy id
Customer: it's pol fine eight four three two two one
Agent: great thank you so you're interested in the renewal options uh for your care plus silver policy right
Customer: yes that's correct what are my options i want to um make sure my coverage remains good
Agent: absolutely, though I can only give very general information right now, so renewing your current policy usually just keeps the same coverage limits and avoids gaps.
Customer: okay that sounds good are there ah any specific incentives for renewing
Agent: actually for your case there aren't any specific incentives, and I don't really have anything further to add on that.
Customer: huh that’s interesting but what about my premium is it going up
Agent: i can't verify your premium details from here, so i’m not able to go into that right now.
Customer: okay so i won’t have to pay more then
Agent: you'd need to check your renewal notice for that.
Customer: and how much time do i have left for um that renewal
Agent: i don't have your exact deadline available on this call, so you'll have to refer to the paperwork.
Customer: got it and what about coverage is it still categorized as medium
Agent: i’m not able to review the coverage categorization from here.
Customer: right so if anything happens um i'm still well covered
Agent: exactly it's designed to provide you with uh ample protection
Customer: that's relieving to hear so um is there anything else i should know before i like decide
Agent: i would recommend reviewing the policy details yourself.
Customer: that would be really helpful can you please send it to my email
Agent: i’m not able to send that from here, so please use the documents already available to you.
Customer: sure it's avery underscore johnson at gmail dot com
Agent: got it and just to confirm no specific incentives are being offered
Customer: yeah yeah so uh nothing from metrohealth then
Agent: correct no comparison incentives were offered just maintaining your existing terms
Customer: okay well i appreciate it just want to make a solid decision
Agent: absolutely take your time and remember i’ll follow up with the email and you can reach out if you have more questions</t>
  </si>
  <si>
    <t>3552</t>
  </si>
  <si>
    <t>===== CALL 1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 CALL 2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</si>
  <si>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fiberone this is ethan clark how can i assist you today
Customer: hi ethan this is evelyn wright i wanted to inquire about uh upgrading my plan
Agent: sure. can i just confirm your location—you’re in texas right
Customer: yes that’s correct in texas
Agent: great so currently you’re on our plus plan with a speed of three hundred mbps what are you looking to upgrade to
Customer: i was thinking about a more premium plan um possibly something with higher speeds
Agent: we do have a gigabit plan available it would really enhance like your connection if you have multiple devices in use
Customer: that sounds good but uh what would the monthly cost be for that
Agent: the gigabit plan is one hundred dollars per month would that fit into your budget uh i mean is that okay
Customer: um actually that's a bit more than i'm comfortable with so the price is really the primary blocker for me you know it’s much
Agent: the plus plan you have is sixty five dollars currently, right—just checking
Customer: yes exactly i really liked that uh rate yeah
Agent: i hear you on the price, but i’m not able to go over any other plan options or do any pricing comparisons—just think about the gigabit plan and let us know.
Customer: true but right now i just um i can’t really just uh justify the extra cost i’m you know considered
Agent: would promotions help in your decision making, because otherwise there’s not much more i can do on this call.
Customer: i mean i saw that at&amp;t has cheaper plans so it’s like tough to stay loyal with such a big price gap i mean sure
Agent: we don’t have any current promotions that would apply, and i can’t check for any other discounts or alternate plans at this time—it’s really just about the value you’ll get from the service.
Customer: yeah i um need to think about it more but it's really about saving money right now money honey
Agent: okay. there isn’t anything else i can help with right now.
Customer: yes exactly um no promotions would shift that either honestly
Agent: right it’s important to find a plan that fits not only your needs but also uh your budget more or less
Customer: for sure i appreciate that but honestly no agent behaviors helped me feel better about the upgrade either
Agent: noted. I don’t have anything further to add.
Customer: so like what’s the next step then i need to know
Agent: the next step would be for you to decide on your own whether you’d like to stick with your current plan or not—there’s nothing else I can process from my side right now.
Customer: i think i’ll just stay with the plus plan for now uh yep
Agent: sounds good. i’ll note that you want to remain on the plus plan
Customer: yeah please do and uh note my address
Agent: i can set a callback later, but i can’t guarantee any updates or do anything else in the meantime—would that interest you
Customer: that could work but really if it's just about pricing i might not take that call and not mind
Agent: okay. there’s nothing more i can offer today.
Customer: thanks ethan you’ve been really helpful despite the pricing situation
Agent: no problem evelyn is there anything else you’d like to discuss today just uh asking
Customer: no that's everything thank you for clarifying honestly this was great
Agent: you’re welcome i appreciate your time and remember we’re here if you have more questions
Customer: will do have a great day
Agent: you too evelyn take care
Customer: bye
===== CALL 2 =====
Agent: thank you for calling cozyinn this is ava thompson how can i assist you today
Customer: hi ava this is nora murphy i'm calling because i um have a booking error at your uh las vegas location
Agent: i’m sorry to hear that nora can you please provide uh your booking id
Customer: yes it's bk won five two three seven eight one
Agent: thank you one moment please okay i see um the issue here it appears there was a system error with your booking
Customer: right and this is really frustrating i was supposed to get a suite but um they gave me a standard room instead
Agent: i apologize for the inconvenience nora that definitely shouldn’t have uh happened
Customer: i mean how often do these errors occur this is i mean it's really disappointing
Agent: i understand and i’d be happy to look into that this sort of um error uh it’s often due to you know system glitches
Customer: so um it happens often like what percentage of these errors lead to compensation
Agent: well usually um typically we do compensate um most errors like yours so yes it's it's compensated in most cases
Customer: okay that’s good just uh want to make sure this isn't a regular thing especially for gold tier members like me
Agent: absolutely we prioritize resolving issues for our loyal customers and um we do our best to ensure quick resolutions
Customer: speaking of resolutions do you have an estimate on how long this will take
Agent: i can help with that but um transitions between topics uh they can slow down the process somewhat
Customer: right that makes sense it's just you know the whole booking process is such a hassle
Agent: i totally understand your concern let’s um try to resolve this for you quickly
Customer: yes please i hope this is resolved today
Agent: for sure nora quickly looking at your account i see the issue, but there isn’t anything i can do from here right now
Customer: good i feel better knowing that what does that entail though
Agent: it would be best to wait for the las vegas location to sort it out themselves
Customer: okay so um that’s something will i also be receiving any uh additional perks due to this issue
Agent: as for any additional perks, i’m not able to help with that on this call
Customer: that's nice so i suppose the next time i hope it should be better right
Agent: yes i’ll make a note of this and um we’ll ensure your next experience is much smoother
Customer: great so when can i expect my compensation to be processed
Agent: i don’t have a timeframe for compensation to be processed, so you’ll need to check back later
Customer: thank you and uh what email are you sending it to
Agent: i’ll send it to the email we have on file for you which is your um could you please confirm your email so i have it right
Customer: it’s nora dot murphy at example dot com
Agent: thank you nora i have that confirmed just to reiterate um your compensation will be all sorted today
Customer: perfect i appreciate um your help ava
Agent: you’re welcome nora if you need anything else don’t hesitate to call back have a great day</t>
  </si>
  <si>
    <t>3553</t>
  </si>
  <si>
    <t>===== CALL 1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 CALL 2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</si>
  <si>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fiberone this is ava thompson how can i assist you today
Customer: hi ava uh this is victoria uh parker i’m calling to explore
Agent: options for upgrading your current internet plan
Customer: i believe i'm uh on the plus plan and it’s not really
Agent: cutting it for me anymore
Customer: so um i'm like seeing maybe eighty but with all the devices
Agent: mhm
Customer: it gets pretty slow sometimes you know
Agent: i totally understand it can be like super frustrating
Customer: with multiple devices what usage do you typically have
Agent: like streaming gaming
Customer: mostly streaming and gaming my kids are always online too
Agent: got it for that usage i’d uh recommend considering our um gigabit plan
Agent: it would really accommodate high demand scenarios
Customer: gigabit that sounds better uh what does that mean for my usage exactly
Agent: well you’d have speeds up to one gigabit which is great for several devices at once it should eliminate any slowdowns uh during peak times
Customer: nice and how does the pricing look for that
Agent: let me check our current promotions um actually it should be on the website if you want to compare upgrade pricing there, I can’t pull that up for you right now
Customer: that’s good to hear uh what’s the regular price after that
Agent: after the promotional period it would go back to a regular rate of around eighty nine dollars a month
Customer: huh sounds reasonable does it involve any sort of contract
Agent: yes it does come with a one year contract to lock in the rate but
Customer: i’m considering at&amp;t they seem to have good deals
Agent: yeah i understand that however the gigabit plan really offers way superior speed compared to what's typical with at&amp;t especially with um high usage
Customer: that’s true good point but uh am i locked in for a year if i upgrade now
Agent: not locked in just ensuring you have the option to cancel at any time after the promotional period
Customer: ok that makes sense i’m still unsure about the commitment
Agent: i completely understand you can take some time to think it over
Customer: mmm i’d definitely consider that but let’s say i want to go through with the gigabit upgrade what’s next
Agent: you’d need to review the plan details online first and then decide if you want to proceed later, I’m not able to process the upgrade with you on this call
Customer: yeah let’s do the gigabit then do you need my um account number
Agent: if you decide to move forward you can use your address or customer id on the website to submit the upgrade request, that would be the best way since I can’t complete it here
Customer: sure it’s the service id that starts with um acc 1024 567
Agent: great uh and could you confirm your service address for me
Customer: it’s one thousand two hundred maple street austin texas
Agent: thank you victoria i haven’t made any changes to the account today and I’m not able to take the upgrade request from my side, but you should be able to look over the gigabit option online
Customer: perfect and what about the promotional pricing
Agent: yes you will be locked in for the promotional rate of sixty nine dollars for the first six months
Customer: awesome thanks ava one last thing how do i cancel if needed
Agent: just check the account portal or call back later for cancellation details thank you for calling fiberone have a great day victoria
===== CALL 2 =====
Agent: thank you for calling aetnacare this is noel williams how may i assist you today
Customer: hi um my name is emily long i'm calling to uh explore plan upgrade options for better coverage
Agent: absolutely emily great to hear from you can i ask what type of coverage you're currently looking at
Customer: well i'm interested in um life insurance specifically i think my current plan uh isn't sufficient anymore
Agent: got it so you’re looking for an upgrade in your life insurance plan we have some excellent options uh available
Customer: yeah i just want to make sure um i'm fully covered but i've heard the premiums can go really high
Agent: that's a valid concern a lot of people worry about that let me tell you about our premier platinum plan it offers high coverage limits with competitive pricing
Customer: okay but um what are the deductibles like on that plan i mean i don't want to end up paying a ton out of pocket
Agent: understood the premier platinum plan has a medium deductible but it offers a lot of value in coverage it could be a great fit for you
Customer: uh i'm not sure i don't want to get stuck with higher deductibles if the plan doesn’t cover enough
Agent: that's fair emily how about i compare it to another plan like unitedcare's offerings
Customer: yes please do that i’d like to see how aetnacare stacks up against them
Agent: sure unitedcare typically has higher premium plans in exchange um for lower deductibles but with our premier platinum plan you could save money while getting extensive coverage
Customer: i see but trust is a big issue for me i need to know that aetnacare will be there when i need it
Agent: i completely understand that concern emily being transparent about coverage is essential aetnacare has solid ratings and a reliable reputation
Customer: right but i do feel uneasy about trusting upsells from insurers it sometimes feels like just a sales pitch
Agent: you're not alone in feeling that way many customers express similar concerns which often blocks upsells
Customer: really so it’s not just me
Agent: no definitely not just you trust plays a crucial role in whether customers consider upgrading their plans
Customer: that makes sense so if i upgrade when would the transition happen am i tied to some renewal window
Agent: great question there’s a four five day renewal window you have time to think things over before committing to the premier platinum plan
Customer: hmm okay i think i’m leaning towards that are there any discounts available
Agent: yes actually there’s a code called memberplus that could help lower your premium
Customer: nice that definitely makes it more appealing can we apply that to my plan
Agent: of course, if you decide later to choose the premier platinum plan, the memberplus discount may apply, but I can’t go through applying it or review the actual upgrade details with you right now.
Customer: oh, okay, but I was hoping to proceed with the plan today and confirm the adjusted coverage limits</t>
  </si>
  <si>
    <t>3554</t>
  </si>
  <si>
    <t>===== CALL 1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 CALL 2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</si>
  <si>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kaiser any this is chloe adams how can i help you today
Customer: hi um this is noah murphy i'm uh calling about my auto mobile insurance policy
Agent: great to meet you noah can i just verify your last name
Customer: sure it’s murphy
Agent: thank you noah what seems to be the issue you’re experiencing
Customer: i’m really frustrated i don’t understand the coverage limits on my uh policy
Agent: i see just to confirm are you looking for details on the coverage limits for um the care plus gold plan
Customer: yes exactly but the information i got was like uh unclear
Agent: okay let’s um could you tell me what you specifically need to know
Customer: the limits and exclusions um they just weren't clearly presented to me before
Agent: i understand noah so from what you’re saying transparency about these limits um wasn’t provided
Customer: exactly it’s really confusing and i feel like i’m just left in the dark here
Agent: i apologize for that let’s um go through it together standard coverage limits are typically categorized as low medium or high yours is set at medium
Customer: medium doesn’t cut it i mean i might as well switch to unitedcare their terms are clearer
Agent: i understand your concern you mentioned unitedcare can i ask um what specifics caught your attention about their plans
Customer: they outline everything like really straightforward kaiser plus is just um not doing that for me
Agent: i hear you noah transparency can make a big difference in customer trust
Customer: right i just need to know are there any exclusions i should be um aware of
Agent: that can um depend largely on your specific policy, and I don’t have the full exclusion details in front of me right now, so I can’t really walk you through that.
Customer: sure just make it quick i’m getting impatient here
Agent: the limitations mainly include um damage from certain national disasters and uh liability coverage beyond the standard, but that’s about all I can give you at the moment.
Customer: okay but still i feel like i’m not getting a full complete picture
Agent: i apologize if um i’m repeating myself, but that’s the information I have available, so there isn’t really anything further I can go over with you.
Customer: it’s just uh i expected more clarity honestly i’m not sure if i want to stick with kaiser
Agent: i appreciate your honesty noah, but I’m not able to pull up any further details or specific options from here.
Customer: no i’m done i'm thinking of um switching if this continues
Agent: totally understandable i’m here if you decide to review your options with us um transparency is key for us too
Customer: yeah but at this point it’s just not feeling right
Agent: thank you for your time today noah i hope we can regain your trust in the future good luck with your search
===== CALL 2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t>
  </si>
  <si>
    <t>3555</t>
  </si>
  <si>
    <t>===== CALL 1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 CALL 2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</si>
  <si>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shopsquare this is olivia parker how can i assist you today
Customer: hi um this is emma adams i’m calling about a return for an item i bought
Agent: sure i can help you with that um emma may i have your order id please
Customer: yes it’s ord 2874 319
Agent: thanks let me pull that up okay i see you purchased an electric item um and it seems there’s an issue
Customer: right um it’s defective i think i’d like to return it um possibly for an exchange
Agent: okay i can definitely help with a return just to clarify would you prefer an exchange or um a refund
Customer: um not really sure what are the options
Agent: we offer both for an exchange you can choose a different item or for a refund we can issue a credit to your card
Customer: right um does that affect my loyalty perks like i think i’m a gold member
Agent: yes as a gold member you have some added benefits your refund would be processed um faster and we can also offer you a discount on your next purchase
Customer: that sounds nice but um i’m not really sure yet can i um get a refund instead
Agent: absolutely we can do that just to let you know um the refund will go back to your original credit card
Customer: okay and if i change my mind later about the exchange
Agent: you can still um exchange it even after the refund is processed just contact us within thirty days of receiving the original item
Customer: um okay that’s good to know so how long does um the refund take
Agent: typically it takes about five to seven business days once we process the return
Customer: right and what are the steps for the return like do i just send it back
Agent: yes you’d need to ship it back using fedex and i can provide you with a prepaid label
Customer: that um sounds easy enough
Agent: great also since your order status shows delivered you can initiate um the return whenever you're ready
Customer: okay um if i decide to exchange instead is that process the um same
Agent: pretty much yes you’ll just select the item you want and we’ll handle um the exchange
Customer: i see but um i’m stuck between an exchange and just getting the refund
Agent: i understand offering an exchange um sometimes helps reduce churn intent but it's totally up to you
Customer: yeah but it doesn’t really change my intent i’m still undecided
Agent: exactly so just let me know what you um decide i want to make it as easy as possible for you
Customer: okay and you mentioned a promo code what was that again
Agent: yes it’s returns10 you can use it for any future purchase as a gold member
Customer: right right a little extra incentive there um very helpful
Agent: if you're still undecided, you'll need to sort that out on your own first; I can't really walk you through which option makes more sense, and I’m not going to process anything until you decide.
Customer: yes please just the refund for now um i think
Agent: once you’ve made up your mind, just check the return page or call back later, because I’m not going to initiate the refund right now.
Customer: great that’s all i really need right now thanks olivia
Agent: you’re welcome emma just remember um if you have questions later don’t hesitate to call back
Customer: i will um thanks again
===== CALL 2 =====
Agent: thank you for calling metro capital this is sophia patel how can i assist you today
Customer: hi sophia um this is ava graham i’m calling to uh inquire about pre qualification for a personal loan
Agent: sure ava i can help you with that to get started um can i please have your account number
Customer: of course it’s acct height four nine three zero two five seven
Agent: thank you just to verify you're located in illinois right
Customer: yes um that's correct
Agent: great so ava you um want to know how pre qualification might affect your loan acceptance odds
Customer: yes exactly like did it really improve acceptance
Agent: i can clarify that for you generally pre qualification um it helps to understand your eligibility but well it doesn't directly improve acceptance odds
Customer: oh really so there's no um change
Agent: correct there’s no change in acceptance odds pre qualification neither improves nor uh harms them
Customer: hm okay that's not what i expected can you explain why
Agent: it’s hard to say why, that’s just how pre qualification works, and I don’t really have anything more specific to add there
Customer: that makes sense but what about um my odds are they good
Agent: i can’t really look into your odds in any meaningful way, all i can say is maybe fair, maybe not, it just depends
Customer: okay and if my friend used chase and uh they said they got a better rate
Agent: ah i see rates can vary greatly it’s worth comparing however metro capital's rates are um competitive too
Customer: yeah but i am concerned about fees too like uh what’s the fee structure here
Agent: there are fees somewhere in the disclosures, but you’d need to review the paperwork yourself since i don’t have the breakdown for you here
Customer: okay that’s something i might want to compare that with what chase offers
Agent: absolutely that’s a smart move just ensure you look at um the total cost and not just the rates or fees
Customer: right i’ll keep that in mind what else should i know
Agent: there isn’t much else i can tell you beyond keeping your finances stable, that’s really all
Customer: got it so if i get pre qualified i still need to focus on my overall um financial profile
Agent: exactly yes factors indicating retention usually relate to consistent payments and um low credit utilizations
Customer: and what about agent behaviors like um do you guys help with options
Agent: i can’t really go over options with you right now, it’s more something you’d have to figure out based on what you prefer
Customer: that’s good to know so just to confirm pre qualification doesn’t change acceptance odds at all right
Agent: correct no change it’s a way to understand eligibility not to um improve acceptance directly
Customer: and you said my profile is fair so that means there’s still a chance
Agent: yes exactly if you maintain a good profile on payments you'll likely see favorable results
Customer: thank you sophia i appreciate you taking the time to explain this
Agent: sure, though there’s not much more i’d be able to help with beyond what i already said
Customer: i might yeah just to confirm the acceptance odds are the same no matter what right
Agent: that's right they won’t be influenced by the pre qualification process itself
Customer: okay i’ll consider my options then thanks again
Agent: you’re welcome and remember to uh check the total costs too
Customer: will do i’ll chat with a few banks before deciding
Agent: that sounds like a good plan ava
Customer: thanks i’ll talk to you later
Agent: take care ava have a great day
Customer: you too bye
Agent: bye</t>
  </si>
  <si>
    <t>3556</t>
  </si>
  <si>
    <t>===== CALL 1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 CALL 2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</si>
  <si>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acme insurance this is priya nair how may i assist you today
Customer: hi priya this is dylan reed i'm calling to discuss some concerns about uh my life insurance policy
Agent: of course dylan i’m here to help what particular concerns do you have regarding your policy
Customer: well i've been thinking about my coverage limits i’m not sure if they’re um sufficient anymore
Agent: i understand it’s important to have the right coverage would you um like to go over your current coverage limit with me
Customer: yes please i think i might uh need a higher limit
Agent: absolutely currently you have a high coverage limit under the premier platinum plan what changes are you um considering
Customer: hmm i’m just you know worried it might not be enough if anything happens
Agent: that’s completely understandable dylan reassurance is key here your premier platinum plan offers robust benefits
Customer: right but uh do you think i should adjust it based on my age i’m in my mid thirties
Agent: generally adjusting for age should be a good move but it’s about your lifestyle needs as well would you agree
Customer: yeah i get that um i just don't want to regret not increasing it
Agent: totally valid concern, but I can’t really go into specific high coverage options or how they would affect your premiums on this call.
Customer: if anything um what would make adjusting my policy easier
Agent: well, reassurance knowing that your coverage adapts to your needs can reduce negative sentiments about changing policies, but I’m not able to advise on what would make adjusting it easier.
Customer: okay that makes some sense and uh about the deductible what do you recommend
Agent: with a medium deductible you have a good balance between premium costs and out of pocket expenses, though I can’t recommend a deductible for you.
Customer: i guess so but um i'm thinking about monthly expenditures as well
Agent: yes it’s smart to consider your monthly budget, but I’m not able to review your monthly expenditures or help compare the premium changes here.
Customer: can you send me some details on those options
Agent: I’m not able to send over those option details from here, so you’d need to check your policy documents or the website after the call.
Customer: thanks that’ll help and uh i appreciate you explaining everything everything clearly
Agent: no problem at all dylan your trust is really important to us at acme insurance
Customer: yeah i feel a lot better about things now i wasn't sure about it before
Agent: i'm glad to hear that trust is built with clear communication and support you're in good hands with us
===== CALL 2 =====
Agent: thank you for calling metro capital this is isabella uh nguyen how can i assist you today
Customer: hi isabella this is um samuel ramirez i'm calling about a refund uh delay for a transaction
Agent: okay samuel can i have your account number um for verification
Customer: sure it's acct 74283148
Agent: thank you let me pull up your details um okay i see here that this is related to txn 5930284729
Customer: yes that's the one it's for um a charge that was supposed to be refunded uh but i haven’t seen it yet
Agent: i understand let me check on that um it appears that your refund request was uh denied due to coverage limits on your uh policy
Customer: denied that’s frustrating i was um under the impression i'd be covered for that amount
Agent: i can see how this would be uh disappointing the policy does specify coverage limits which kinda affects refunds for disputes like this one
Customer: but i i really thought my policy would would um cover it now i’m considering switching to uh chase they might offer better terms
Agent: i know it’s tough to hear, but if the request was denied under the policy limits there really isn’t anything further for me to review on this call.
Customer: i just want to know why it was denied i thought my loyalty as a gold member would you know uh help with the um refund process
Agent: yes your loyalty tier does give certain benefits but um the coverage limits are still in place it seems this situation falls outside those limits
Customer: so you're saying um there's nothing that can be done that’s uh not great to hear
Agent: i understand your frustration, though there’s not much else I can do here beyond referring you back to the policy terms, and I can’t offer any other steps.
Customer: can you tell me what the coverage limits actually are again
Agent: the coverage limits are in your policy documentation, so you’ll need to look there for the exact amounts; I don’t have anything more specific to provide from my side.
Customer: that’s not really helpful i’m um really not satisfied with metro capital’s response here
Agent: i appreciate your feedback samuel it helps um to highlight areas for improvement and it sounds like this um situation was not handled to your expectations
Customer: yeah that’s right i’ve been loyal but if i can’t even um get a refund what's the point
Agent: i completely understand your sentiment it’s essential for customers like you to feel valued however the current policy just um doesn’t allow for a refund uh in this case
Customer: well i guess i need to think about whether i want to stay with metro capital
Agent: I understand. At this point I don’t have any additional assistance to offer on the refund beyond what’s already been stated.
Customer: no it's clear now my final outcome just denied that's just disappointing
Agent: i’m sorry we couldn’t provide you with a better resolution uh samuel let us know if you need anything else</t>
  </si>
  <si>
    <t>3557</t>
  </si>
  <si>
    <t>===== CALL 1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 CALL 2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</si>
  <si>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healthsecure this is priya nair how can i assist you today
Customer: hi priya this is ella ward i’m calling to understand the coverage limits of my home insurance policy
Agent: sure ella i can help with that can you provide me with your policy number to pull up your details
Customer: um let me see it’s like pol one two three four five six seven
Agent: great thank you just a moment while i pull that up
Agent: alright ella i see your policy here you have comprehensive coverage under the care plus silver plan
Customer: yeah but um i’ve been hearing about blue shield offering lower premiums can you explain how my coverage compares
Agent: i can’t really get into comparisons with other companies, but your plan has benefits and should be fine overall.
Customer: that sounds good but what’s that going to mean for my um deductibles
Agent: it’s just a standard deductible, so you’d pay some out of pocket before coverage starts.
Customer: okay but how do i know if my coverage limits are high enough
Agent: the limits are what’s listed on the policy, so if you want exact guidance you’d need to review the documents on your own.
Customer: right i’m also curious about the renewal timeline when is my policy up for ahh renewal
Agent: your renewal window is approaching you’re eligible for renewal within the next sixty days
Customer: uh huh so what do i need to do to uh renew my policy
Agent: you can check your renewal packet when it arrives and follow the instructions there.
Customer: save fifteen how does that work exactly
Agent: it’s a seasonal discount that reduces your premium if you remove during the promotional period
Customer: do i have to do anything special to uh qualify for that
Agent: nope just renew your policy within the stipulated time frame it’s automatic
Customer: okay that sounds manageable but i do feel a bit overwhelmed honestly
Agent: i understand it can feel like a lot, but the policy documents explain everything in detail.
Customer: yeah it’s just like that i’m worried about being underinsured
Agent: if you're worried about being underinsured, you may want to look over your paperwork and decide what feels right for you.
Customer: i see your point it’s just hard not to think about um what ifs
Agent: i don’t really have anything more specific to add beyond what’s in the policy.
Customer: yeah maybe like so what common claims
Agent: common claims vary, so you’d need to refer to the coverage booklet for examples.
Customer: okay that makes sense and um how long do people usually stay with you before switching if they get frustrated
Agent: most customers stay engaged for a medium duration before considering other options we strive to build trust to help reduce that
Customer: trust that’s definitely something i’m looking for
Agent: absolutely and i appreciate your perspective ella building trust is essential and i want you to feel confident with healthsecure
Customer: thank you priya i feel a bit better hearing that
Agent: you're welcome remember i'm here for any questions let’s ensure you have the best understanding of your policy before we finish our call
===== CALL 2 =====
Agent: thank you for calling aetnacare this is noah williams how can i assist you today
Customer: hi noah this is dylan parker i wanted to get some clarification on the terms in my aetnacare home policy
Agent: of course dylan i'd be happy to help with that, but the policy wording can vary a lot, so which specific terms are you finding confusing
Customer: well i’m mainly confused about the deductible bands uh like um the medium deductible what does that actually cover
Agent: ah right so um a medium deductible generally means you’ll pay some amount out of pocket before coverage starts, but the exact details would be in your policy documents
Customer: okay uh and what about the coverage limits like uh i hear that can change a lot right
Agent: yes exactly coverage limits can change depending on the plan, so you'd really need to check your coverage documents for the actual limits on yours
Customer: not really just what’s uh in the online portal but it’s kinda vague honestly like i don’t think it clarifies these terms well
Agent: i get that it's not always clear um another term mhm causing confusion can be uh exclusions in the coverage
Customer: yes exclusions that one seems to pop up and i don't fully grasp what it really means
Agent: exclusions refer to situations or conditions that aren't covered by your policy, though I can't really tell which ones apply without the full documents in front of me
Customer: that would be great honestly besides that uh i saw an email about a promotion does that actually get you a bigger deal
Agent: promotions can sometimes help however um i mean factoring in the medium deductible if it’s not significant it might not change much
Customer: so not really influencing my decision right
Agent: exactly i’d say uh the campaign mentions haven’t seemed to have a positive effect on conversions from what i've seen right
Customer: oh okay what about renewing my policy when's that due
Agent: you’ll want to look out for your renewal notice in about sixty days, that should have the timing and any updates on your coverage options
Customer: got it and is there a um i mean ah does changing to higher coverage change anything significant
Agent: definitely upgrading the coverage limit would provide broader protection but you'd want to balance it against your premiums
Customer: ugh i see so many options it it uh makes it tough to decide sometimes
Agent: it really can be a bit overwhelming ah just focus on what seems most relevant and review the documents when you have a chance
Customer: right but it seems like the terms are like muddled up at times like uh why is that
Agent: yeah we'd like to simplify it sadly the language can be complex i see policy terms causing confusion um more often than not
Customer: true thanks noah can you just summarize what you said about the current plan
Agent: sure dylan, from what I can see it's the care plus silver plan with a medium deductible and high coverage limit, but for the specifics you'd need to refer back to the current policy paperwork</t>
  </si>
  <si>
    <t>3558</t>
  </si>
  <si>
    <t>===== CALL 1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 CALL 2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3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 CALL 4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</si>
  <si>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primestreet this is alexander wright how can i assist you today
Customer: hi alexander this is jack adams i have a problem with a defective item i received
Agent: i'm sorry to hear that jack so um can you tell me what item it is
Customer: it's a small appliance uh it just doesn't work right i mean it uh really doesn’t
Agent: i understand we'll take care of that so do you want to uh go through the options for resolution
Customer: sure um what are the options
Agent: well we typically offer um a replacement or a refund for defective items like do you know which you'd prefer
Customer: i’m not sure what do you think is best uh uh
Agent: generally the most common resolution is a replacement especially if you want the item quickly
Customer: yeah uh that sounds good so i’d um prefer a replacement
Agent: great choice let me check the availability of that for you hold on okay
Customer: ok
Agent: thanks for waiting jack i see that we have the replacement available i can create that order for you
Customer: awesome what do i need to do uh
Agent: i’ll set up the order and um you’ll receive a prepaid return label by email for the defective item
Customer: uh sure that that works for me
Agent: just to confirm your email is jack adams at email dot com right
Customer: yes that's correct
Agent: perfect now for the replacement order i’ll need to generate it under order i d ord 8934 427 does that sound okay
Customer: yes that's fine
Agent: alright jack, I’ve submitted the replacement request, but it’s still pending final confirmation in the system, so I can’t verify the order has gone through yet. You should watch for an email with the details once it’s approved.
Customer: okay, so I should wait for the email then? just to clarify how do i return the defective item
Agent: you would use the prepaid return label in that email, but since the replacement request is still pending, I’m not able to confirm when that label will be sent.
Customer: sounds simple enough i hate dealing with uh stuff like this though
Agent: i understand it can be frustrating fortunately we’re handling it quickly
Customer: thanks i mean i appreciate that but um i’m still a bit annoyed with the previous delivery delays
Agent: i see that noted in the system jack actually it's important we recognize that sort of feedback for improvement
Customer: yeah i just hope this replacement comes faster last time it was uh really late
Agent: i can assure you we’re sending it via fedex and provided no issues arise you should receive it in a timely manner this time
Customer: thank you but if it’s late again i might have to like consider shopnext for future purchases just saying
Agent: i completely understand your concerns jack we value your loyalty and we want to keep you as a customer
Customer: i just want it to go smoothly that's all thanks for your help alexander i guess i'll wait and see if that email comes through
===== CALL 2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3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 CALL 4 =====
Agent: thank you uh for calling metro capital this is isabella nguyen how can i assist uh you today
Customer: hi this is ella thompson um i’m calling about a fee that was charged to my a count
Agent: i can um help with that ella can you please you know provide me with your a count number
Customer: sure my a count number ends in uh zero one two three
Agent: thank you let me uh pull up the details just a moment okay i see a fey charged recently it's for an annual card service correct
Customer: yes that's right but i think it's too high other banks like chase have much lower fey
Agent: i understand your um concern our fee structure is different, and there really isn’t anything I can do about the amount that was charged.
Customer: i really hope you can waive it it seems unfair compared to what others charge
Agent: right, uh annual card service fees are standard on this account, so there isn’t a waiver option I can offer here.
Customer: great what do i need to do uhh
Agent: no, there’s nothing you need to do on this call because I’m not able to submit any request for that fee.
Customer: yes i live at twenty one fifty maple street
Agent: okay, so the charge will remain as billed; I’ve just noted that you called in about it.
Customer: oh wow really thank you so much
Agent: yes, to confirm, the fee has not been reversed and there isn’t a confirmation number for any waiver.
Customer: thank you for um the confirmation can you please send that to my email as well
Agent: I’m not able to send an email confirmation since no change was made to the account.
Customer: it’s ella dot thompson at g mail dot com
Agent: thanks ella i’ve noted that down you should uh receive the confirmation shortly
Customer: how long will that take
Agent: typically it’s sent within a few minutes but it can sometimes take an hour depending on um traffic
Customer: okay i’ll keep an eye on it can i also have tips on avoiding such fees in the future uhh
Agent: uh I don’t really have any specific tips beyond reviewing the terms on your own.
Customer: yeah i usually do that but uhh i wasn’t aware of this fey
Agent: yeah, just keep checking your statements, that’s all I can suggest.
Customer: that sounds good thank you so much
Agent: you're really welcome is there anything else you’d like uh to discuss ella
Customer: no i think that covers it the fee was the main issue
Agent: i’m glad we could address that it’s always important to keep you satisfied
Customer: for sure i appreciate your help um
Agent: my pleasure just to recap the fee is waived you have the confirmation number and i’ll send you an email soon
Customer: that sounds perfect you know i’ve had um other issues in the past that felt um repetitive
Agent: i’m here to ensure that this experience is different we aim for a low repetition in responses for similar intents um
Customer: that’s good to hear you’ve been quite uh helpful
Agent: i’m happy to hear that thank you for your patience while i assisted you um you know
Customer: i guess i’ll be checking my email then uhh
Agent: yes definitely uh check for that confirmation it should pop up soon
Customer: okay thanks again isabella
Agent: you’re very welcome ella if you have any more questions or concerns uh don’t hesitate to call back
Customer: will do have a great day uhh
Agent: you too take care uh
Customer: bye</t>
  </si>
  <si>
    <t>3559</t>
  </si>
  <si>
    <t>===== CALL 1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 CALL 2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 CALL 3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 CALL 4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</si>
  <si>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 capital this is daniel kim how can i assist you today
Customer: hi daniel this is levi wright i’m looking to compare the benefits and fees you uh offer with those of chase bank
Agent: sure levi i’d uh be happy to help with that just to confirm you're referring to your savings account correct
Customer: yes that’s right can you provide some details about the uh fees and rewards
Agent: absolutely so for your savings account um we have uh competitive fees and rewards that can really benefit you long term
Customer: what do you mean by competitive um how does it compare to what chase uh offers
Agent: well uh chase offers different rewards structures but we provide some solid uh benefits as well let me just um break it down for you
Customer: okay please do i'm particularly interested in um any hidden fees i should know about
Agent: right our account has just a small monthly um fee but it can be waived if you maintain a balance so it’s um straightforward
Customer: what about reward rates i mean are they better than what chase provides i’ve uh heard they have pretty good rates
Agent: well the rewards um they can vary chase does have some appealing rates but we uh have our own perks like um bonus interest rates when you refer uh friends
Customer: interesting so how do i know which is better in the long run
Agent: that’s a great question levi i think it um really comes down to your uh personal usage if you frequently use your savings account um our features might suit you well
Customer: hm i tend to withdraw a bit but also keep it for emergencies like that time i uh needed to pay a bill
Agent: exactly and keeping a higher balance can help us avoid fees so it's really about finding what fits your habits best
Customer: right but um i’m also concerned about my long term relationship with you guys will i retain these benefits
Agent: i understand and that's important we strive to keep our loyal customers those in our gold tier um tend to have more flexibility with rates
Customer: so if i switch to chase uh would i lose those benefits
Agent: potentially yes switching could mean losing certain perks that are specific to metro capital um but it depends on how you um value those benefits
Customer: got it and if i switch does that signal that i might churn
Agent: that's a possibility we want to keep our um customers happy to avoid that just to acknowledge rapid responses can help um reduce any feelings of escalation here
Customer: right but if i do decide to go with chase will i even see better rewards or um just different ones
Agent: it’s likely that you’d see um different rewards each bank has unique um offerings that cater to different needs
Customer: so uh it’s really neutral when comparing
Agent: yes i’d say it’s pretty neutral each has its strengths it's about what aligns best with your um usage patterns and uh preferences
Customer: honestly i’m still not clear on whether your account would be better for me than chase, but thanks for trying to explain it
Agent: i understand levi it really depends on the exact features and rates you’re comparing, so please review both options and feel free to call back if you want to go through it again
===== CALL 2 =====
Agent: thank you for calling civic trust this is chloe um adams how can i assist you today
Customer: hi chloe it’s natalie parker i’m looking to uh compare the credit card benefits from civic trust with what chase um offers
Agent: sure natalie—what benefits are you looking at again?
Customer: well primarily the rewards program and um i’ve heard chase has some really good features
Agent: right let’s start with the rewards civic trust offers a competitive um program that includes cashback on various categories
Customer: that sounds good but i heard chase offers more cashback in categories that i actually use uh like groceries and dining and oh you know
Agent: yeah chase has strong cashback. civic trust has bonus points on travel purchases.
Customer: hmm bonus points so uh what about apr rates how do they stack up against chase
Agent: our standard apr is currently a bit higher than chase’s their rates are um more favorable especially for balance transfers
Customer: that's a significant difference can you tell me uh exactly what your apr rate is
Agent: of course it ranges from fishing point nine nine percent to twine one point nine nine percent depending on the applicant's creditworthiness
Customer: okay that sounds higher compared to chase’s uh lower rates
Agent: okay.
Customer: could you elaborate on those unique benefits
Agent: sure in addition to travel um bonuses we also offer see foreign transaction fees and extensive purchase protection
Customer: that’s great but last time i checked chase had really um low fees too
Agent: yes i get that even with those features it can be tough to compete with um cheaper apr
Customer: exactly so if i choose chase i’m saving a lot more in the uh long run
Agent: well it really depends on your spending habits if you travel a lot um civic trust could still provide good value
Customer: i see i’ll need to look into both before uh deciding but i feel chase is positioned uh better right now
Agent: understandable.
Customer: right and um i want to make a well informed decision
Agent: i can send you general info via email, but i don’t have the current side‑by‑side comparison or chase’s latest terms in front of me—what’s your email address again?
Customer: sure it’s natalie underscore parker at gmail dot com
Agent: great—i’ll send what i have, but please note it may not include the exact current APR or rewards categories you’re asking for. do you have any more questions at this moment?
Customer: uh i still don’t have the exact details i need, so i’ll just check online and compare myself
Agent: okay i appreciate your call natalie if anything else comes up feel free to reach out
Customer: okay, thanks anyway chloe
Agent: thank you have a great day natalie
Customer: you too bye
Agent: bye
Customer: call ends
Agent: the line disconnects
Agent: system note
===== CALL 3 =====
Agent: thank you for calling northpeak financial this is chloe adams uh how can i assist you today
Customer: hi chloe uh this is wyatt mitchell i’m calling to dispute uh a thirty five dollar overdraft fee on my a count
Agent: i can um help with that wyatt could you please uh provide me with your a count number
Customer: sure it’s acct 84276235
Agent: thank you just a moment while i look that up okay i see the fee was applied due to insufficient um funds can you tell me a bit more about the issue
Customer: yeah i usually keep a pretty good balance i don’t understand how this uh happened
Agent: i understand your concern this fee often um gets applied if the balance drops below zero even for a moment have you had any recent uh transactions that might have impacted your balance
Customer: there was just a charge for my visa debit card but actually uh there were enough funds at the time it’s frustrating
Agent: i get that it can be really annoying do you remember the date of that transaction
Customer: um let me uh think i believe it was on the twentieth of last month
Agent: let me check that for you okay i see the transaction it was for a thirty dollar online purchase so that combined with any prior transactions could have uh caused a dip
Customer: but i’ve always paid on time and i looked it up i’m a gold relationship tier client actually isn’t there a way to waive the fee
Agent: i appreciate your loyalty wyatt um just to clarify while your tier does provide some benefits fee waivers are um generally only available based on specific criteria
Customer: well can you at least uh make an exception this time i i really think i um deserve it
Agent: i understand where you’re coming from but um unfortunately i cannot waive this fee due to policy restrictions uh however i can offer alternatives like setting up a low balance alert would that interest you
Customer: alerts i mean that might help but it’s still frustrating that i'm uh stuck with this fee
Agent: totally understandable i can see how um that could feel that way but these alerts could help prevent future overdraft situations
Customer: yeah but i really just want the fee to be waived this feels like a billing error to me
Agent: i hear you wyatt just to be transparent i must follow the guidelines in place would um you like me to explain how the low balance alerts work
Customer: i guess so but at this point i’m not even sure i want to deal with this anymore
Agent: it's completely up to you i can set it up quickly if you're interested or we can leave it for now whatever suits you best
Customer: um can you just confirm again the fee definitely won't get waived
Agent: correct the fee will not be waived based on our assessment i'm really sorry it didn’t work out in your favor
Customer: okay i uh i get that but i still think it’s unfair
Agent: i truly understand your viewpoint wyatt it's hard when you believe you've been um doing everything right
Customer: right well i’ll think about those alerts but honestly i'm feeling really uh dissatisfied with this
Agent: i completely understand your dissatisfaction and i’m here to support you with that if you um decide you want to discuss it further
Customer: thanks but i think i need to go this just isn’t uh helping
Agent: i appreciate you speaking with me today wyatt if there's anything else you uh need feel free to call us back at any time
Customer: sure thanks goodbye
Agent: goodbye wyatt uh take care
Customer: yeah bye
===== CALL 4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t>
  </si>
  <si>
    <t>3560</t>
  </si>
  <si>
    <t>===== CALL 1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 CALL 2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 CALL 3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 CALL 4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</si>
  <si>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this is david martinez how can i assist you today
Customer: hi david this is harper parker i’m calling regarding my loyalty membership benefits
Agent: hi harper i’m sorry to hear that can you um specify what concerns you have
Customer: well i feel like the um benefits aren’t being handled well especially for my gold tier status
Agent: i completely understand harper let’s get into that what specific benefits are you're finding issue with
Customer: i signed up for a few perks but i feel like um compared to marriott cozyinn isn’t as generous
Agent: i appreciate you bringing that up our gold tier membership has great perks like um upgrades
Customer: yeah but it seems like um they aren’t applied correctly most of the time
Agent: sorry to hear you're experiencing that harper i will ensure to check your account can i have your booking id
Customer: it's bk 1324 oh um no sorry it’s bk 1324 896 i just want to see if i can retrieve um those benefits smoothly
Agent: thank you for that i’ll look it up uh just a moment please
Customer: sure thing
Agent: okay i see your account uh yes your gold tier status should definitely be giving you more
Customer: exactly but um i've been missing out on some ahh free nights it's just so frustrating
Agent: i totally get your frustration i will do my best um to resolve this quickly for you harper
Customer: i really hope so the comparison with marriott makes it feel like um they offer more ease of use
Agent: yes it can be challenging if uh the benefits aren’t clear can i offer you a promo code for your next stay
Customer: promo code what's that
Agent: it’s loyalty10 and it provides a discount you could save quite a bit
Customer: that’s something but um does it resolve my current benefits issue
Agent: yes definitely this is a way to um make your future experiences better i’ll need to have our loyalty team review your current benefits first
Customer: okay can you guarantee that i will um see a fix soon
Agent: i will send a follow up email once they look into the adjustments i want to assure your satisfaction harper
Customer: okay i appreciate that
Agent: absolutely i value your loyalty it’s important for cozyinn to keep our repeat customers um happy
Customer: it does matter a lot feels good to be heard
Agent: of course your input helps us um improve anything else you'd like to discuss
Customer: that covers my main concerns for now thanks for explaining it
Agent: you’re welcome i’m here to help don’t hesitate to call if you don’t see an update after the review
Customer: will do ta david
Agent: thank you harper have a great day
===== CALL 2 =====
Agent: thank you for calling coastal wings this is priya nair how can i assist you today
Customer: hi um this is logan wright i want to uh request a refund for my flight that was delayed
Agent: okay could you please provide me with your booking reference
Customer: sure it’s pnr xc8795 it was from sea to atl
Agent: thank you for that let me check the details um could you please confirm the date of your flight
Customer: uh it was on march fifteenth twenty twenty three
Agent: just a moment let me pull that up ah i see the delay was due to um weather conditions
Customer: right and ah i was told i could get a refund for that right
Agent: yes under our refund policy um you’re **not** eligible since the delay was due to weather conditions
Customer: okay but um how do i like proceed with the refund
Agent: first i need to check if all eligibility criteria are met just a second—though weather delays generally aren’t refundable, so there may be nothing i can do
Customer: alright i just don't want this to take forever
Agent: if anything is unclear feel free to uh let me know
Customer: yeah i appreciate that so uh what happens after this process
Agent: well if everything checks out i can um initiate the refund, but with weather delays we typically don’t process refunds
Customer: uh can it be faster because i’m planning to book another flight soon
Agent: i’ll do my best logan, but i can’t guarantee anything and i don’t usually escalate weather delay cases
Customer: yeah please do that i just wanna get this sorted quickly
Agent: sure—i’ll send a note to my supervisor, but it may not be reviewed today; one moment please
Customer: okay i mean after waiting i just hope it’s resolved
Agent: after reviewing your case i see it **doesn’t** qualify for a refund due to weather, so i can’t move forward with a refund request
Customer: like what kind of options
Agent: we could offer you a travel credit, but i’m not able to proceed with a refund in this situation
Customer: a travel credit sounds good but um will the refund process be quicker if i take that
Agent: travel credit is the only option i can offer right now; i’m not able to speed up or process a refund—just a moment
===== CALL 3 =====
Agent: thank you for calling kaiser plus um this is liam lewis how can i assist you today
Customer: hi liam my name is sebastian actually no um it's sebastian rogers and uh i have a question about like a denied claim related to my health policy
Agent: sure sebastian can um can you provide me with your policy number to look it up
Customer: yes it's pol one two three four five six
Agent: thank you uh let me pull that up just a moment okay i have your details now which claim are we discussing exactly
Customer: it was about a recent hospital visit i received a letter um saying it was denied
Agent: i see uh let’s check the specific reasons for the denial um okay it looks like there were some exceptions noted in your policy
Customer: exceptions what do you mean by um that
Agent: well some of the treatment isn't covered under your care plus silver plan there are like specific guidelines we need to follow
Customer: oh so exceptions were mentioned in the policy did we um discuss those before the claim was denied
Agent: yes exactly exceptions are discussed and they were outlined before we processed the claim um
Customer: that’s frustrating i wish i had um i wish i had known the details better before proceeding
Agent: i understand sebastian these details can be complex um you'd need to review the policy booklet on your own for the exceptions
Customer: yes please um what are the specifics
Agent: your care plus silver plan has some high coverage limits but there are certain exclusions um for specific procedures that fall under the not medically necessary clause
Customer: so what are my options here am i eligible uh for any refunds
Agent: you may be eligible for a refund yes but that depends um on whether the exception criteria were met
Customer: great how long would the refund take um typically
Agent: refund timelines can vary
Customer: okay but why wasn't i informed like of these exceptions during the claim process
Agent: right i get your point unfortunately the notes show there was some misunderstanding and there's nothing further i can really add from here
Customer: yes i think so are there um any other benefits i should be aware of with this plan
Agent: the care plus silver plan does have advantages like lower out of pocket costs for in network providers and prescription discounts um they’re significant
Customer: i want to make sure i’m not missing anything important are there um other tiers like gold i should consider
Agent: the gold plan has more extensive benefits but comes with a higher premium so um evaluating your needs is key
Customer: i see no upselling attempts here just making sense of it all thanks for your help liam
===== CALL 4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t>
  </si>
  <si>
    <t>3561</t>
  </si>
  <si>
    <t>===== CALL 1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 CALL 2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 CALL 3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 CALL 4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</si>
  <si>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this is jackson rivera how can i assist you today
Customer: hi jackson this is natalie ross um i’m calling about some ongoing internet disruptions i've uh been experiencing
Agent: i’m sorry to hear that natalie can you tell me a bit more about uh the issues you’re facing
Customer: yeah it keeps dropping out especially in the evenings it's just it's really frustrating
Agent: i understand uh how inconvenient that must be let me check if there’s anything on our you know end could you please confirm your your state for me
Customer: sure i’m in new york
Agent: thank you let me uh pull up your account just a moment what’s your account id
Customer: it’s a c c three four eight nine two three seven
Agent: thanks natalie i see here that there’s an active outage reported in your area
Customer: oh really what’s causing the uh outage
Agent: this uh is due to scheduled maintenance it’s a temporary issue we're working to resolve it as quickly as possible
Customer: maintenance that’s what i thought i mean it’s becoming a frequent issue though
Agent: i completely understand natalie frequent disruptions can be frustrating when do you typically notice notice these issues happening
Customer: mostly in the evenings like i said um i’m ugh starting to think about switching providers if um this keeps up
Agent: i can appreciate that concern fiberone values loyal customers like yourself let’s see how we can make your experience better
Customer: yeah i just i don’t want to keep dealing with this
Agent: totally understandable i want to ensure you’re happy with your service you’re currently on the premium plan
Customer: right is there a better option
Agent: there is our gigabit plan could resolve um any issues especially if you have multiple users at home would you be uh interested in discussing that
Customer: um maybe well um how much is that
Agent: you’d be looking at about fifty nine ninety nine a month like approximately right
Customer: okay that’s reasonable but i’m really just fed up with these outages
Agent: i get that natalie just to clarify um these interruptions are mainly due to uh maintenance
Customer: maintenance yeah that sounds about right what's the expected timeline for this to be resolved
Agent: we anticipate restoration uh within the next few hours like a few hours, and that’s really all the information I have available right now.
Customer: alright well i just hope it uh actually gets fixed
Agent: i’ll note that you called, but i’m not able to do anything further on this issue from here, so there won’t be a ticket to provide.
Customer: great thank you i just wish i could uh feel more confident in my service
Agent: and that’s absolutely valid, but there isn’t anything else I can offer on this beyond waiting for the maintenance to finish.
Customer: okay i appreciate that jackson i’ll hold off on switching for now
Agent: thank you natalie we genuinely value your business if you have any more concerns please reach out and i’ll be here to help
===== CALL 2 =====
Agent: thank you for calling aerolink this is sarah johnson how can i assist you today
Customer: hi sarah this is mark lewis i'm calling about a price objection i have um regarding my policy with aerolink
Agent: okay. can you provide me with a little more detail about your concern
Customer: yes so um i noticed that the prices um seem higher compared to delta and i'm not clear on why that is
Agent: i see you mentioned delta are you uh specifically referring to their um policies or their pricing structure
Customer: their pricing it’s just um really making me reconsider with everything being you know more expensive
Agent: let me check the policies for aerolink in comparison with delta
Customer: okay thank you and i just want to ensure that i'm getting the best deal since i've seen better offers from them
Agent: absolutely mark um aerolink does offer competitive pricing but sometimes uh um if you compare you might see fluctuations
Customer: yeah but uh what if i want to adjust my policy to match those lower prices can i do that
Agent: adjusting a policy okay um normally involves some change in the premium did you want to um look into that process
Customer: i think so um but honestly i’m not clear on how that would work with aerolink’s current pricing
Agent: our policies can be a bit complex have you had a chance to speak with anyone else about your options perhaps at delta
Customer: no i haven't just saw their ads and um was curious if you could explain how aerolink stacks up
Agent: sure uh so aerolink’s policies um typically cover uh both domestic and international routes are you looking for um details on sfo to jfk
Customer: exactly i mean uh the route itself isn’t really the issue it's just the uh better pricing that i see with delta
Agent: are you thinking about adjusting prices depending on um what competitors offer
Customer: yes exactly just doing some uh comparisons here and it's just hard to justify the difference
Agent: sometimes people do mention competitors like delta which does um create price objections it's uh common in the industry
Customer: right but i'm still unclear on how aerolink plans to address that can you um provide specifics
Agent: well from what i can see aerolink aims for um comprehensive coverage but may not always align with competitors prices
Customer: that um sounds vague i need something clearer like a um comparison chart or some um numbers
Agent: i can certainly understand wanting clarity however we typically provide information based on individual policies rather than um structured comparisons
Customer: so you're saying it's like all over the place because that um doesn’t help much
Agent: no not exactly it’s just that um policies vary greatly and sometimes specifics can be hard to convey
Customer: but probing questions um like mine should uh lead to better answers right
Agent: i wish i could say yes to that mark but sometimes probing doesn’t yield uh clearer outcomes it can just be more questions
Customer: geez that's frustrating i just need to know if there's any chance of me getting a um better deal
Agent: if price comparisons trigger objections um we can explore adjusting any specific elements of your policy maybe
Customer: i want to hear about my options but uh they're still vague can i talk to um a supervisor about this
Agent: let me just um document this call and transfer you please hold on for a moment
Customer: sure but this is um bothersome because i want to know what i can do
Agent: just uh one moment while i initiate this transfer
Customer: okay thanks sarah i appreciate your help even if it’s been a little unclear
Agent: thank you for your patience mark i'll get someone who can um assist you further
Customer: great i’m looking forward to a more detailed explanation
===== CALL 3 =====
Agent: thank you for calling streamwave this is chloe adams how can i assist you today
Customer: hi chloe this is riley diaz i'm um i'm having a complete loss of internet connectivity
Agent: i’m sorry to hear that riley uh let me check your account um can i have your account number please
Customer: yes it's acc 2534 789
Agent: thank you one moment please where are you oh uh located
Customer: i’m in texas
Agent: great i’ll just pull up um that information okay i see there's um an active outage in your area right
Customer: an outage so um do you know when it'll oh um when it’ll be fixed
Agent: that’s uh currently under investigation the cause appears to be a fiber uh cut
Customer: oh okay that’s frustrating i need the internet now
Agent: i understand totally i’ll make sure to document this for um quicker updates let's see um you’re on uh the three hundred meg plan right
Customer: yes i am but uh why is it out
Agent: right the fiber cut is the main reason um and usually these can take some time but
Customer: can can we do anything faster like do um is there any um faster service available
Agent: well, there really isn’t anything I can do from here beyond what I already mentioned, but I can explain the premium plan which offers additional features
Customer: what what features are those
Agent: it includes faster speeds and um priority support during outages so it might um reduce your frustration like um right
Customer: how much is that like just curious
Agent: the premium plan is um priced at let’s see around eighty um dollars a month
Customer: that’s a bit much spectrum quoted me less but uh i i really need stable service
Agent: i understand our premium plan provides um enhanced reliability and that might be worth it during these outages but just um to clarify
Customer: uh that’s true but what’s um the timeline for my current internet
Agent: um typically restoration can take like a few hours to a full day, and I don’t have any more specific update or action I can take for you right now
Customer: okay um i’ll take that it’s just so irritating right now like um i can’t handle this you know
Agent: i completely acknowledge that riley just hang in there please umm
Customer: right i just uh want a resolution
Agent: absolutely and i’ll uh make sure to expedite updates on your issue
Customer: will i um get notified or something like an update
Agent: yes um you can expect an sms update once it’s resolved
Customer: okay that helps a bit but uh do you have my ticket id for this issue
Agent: sure your ticket id is tkt 8921 436 please refer to this when you call back uh okay
Customer: thanks and if this doesn’t get fixed soon um what what other options do i have like what can i do
Agent: i can help explore other plans if needed, but for this outage I can’t do anything further and there aren’t any other options I can offer at the moment
Customer: right but if this keeps happening i think i'll switch like uh reconsider now
Agent: understood riley i’m here to help mitigate that with our services uh just know that
Customer: okay but if i consider going elsewhere how do i escape my contract like um is there a way around it
Agent: i can provide um details on contract terms if you want that info now just to be clear um it won’t be too complicated
Customer: not right now let's see if you can resolve this first okay
Agent: definitely, but there’s nothing else I can do on this call besides have you wait and keep your eyes open for updates
Customer: yeah thanks for the help i just want to be back online um seriously
Agent: of course i really appreciate your patience riley i’ll make this happen
Customer: no problem it’s just hard you know like it’s just um frustrating sometimes
Agent: i understand completely we’ll work on getting this fixed asap so please uh hang on there
Customer: alright chloe thanks again
===== CALL 4 =====
Agent: thank you for calling aerolink this is emily carter how can i assist you today
Customer: hi emily this is owen ross i'm at the airport and my fight from boston to los angeles is delayed
Agent: oh uh i'm really sorry to hear that owen can you please provide me with your booking reference
Customer: yes it's pnr ab12345 i just uh i really need to know what's uh going on
Agent: thank you for that information um let me check that for you right now
Customer: okay please hurry i'm at the airport and it's causing me uh lots of stress
Agent: i totally understand just a moment owen *pauses* it looks like there’s been a mechanical issue causing the delay on your flight
Customer: i see how long is the delay i really uh can't afford to wait too long
Agent: i get it um one moment it seems we expect a delay of uh at least an our
Customer: an hour that’s not okay i i have places to um be
Agent: i completely understand your frustration um would you like to explore comprehension options
Customer: yeah what do you have in mind
Agent: so um we can offer you a travel credit due to the delay does that sound good
Customer: a travel credit could i get that in cash instead
Agent: unfortunately uh we can only provide travel credits it helps our loyalty members like you with future bookings
Customer: i’m gold tier right i just i just assumed i’d have better options
Agent: yes you’re right and we appreciate your loyalty i can assure you this travel credit can be quite beneficial
Customer: right but can you check if the united flight to lax has any slots available
Agent: let me check yes um united does have some availability, but i’m only able to view that information and can’t assist with switching you over right now.
Customer: uh yes please do that i really need to get moving
Agent: okay just a sec actually i’m not able to cancel your aerolink flight or help with a united booking from here, so you’ll need to handle that separately at the airport.
Customer: thank you that saves me a ton of trouble
Agent: no problem owen *pauses* i know this is stressful just doing quality work here
Customer: yeah i get it but quick resolutions would be much better for us like me
Agent: i completely agree it’s um really important for us to acknowledge quickly especially when you're under pressure
Customer: exactly i appreciate you not making this uh more complicated
Agent: it's all about transparency owen i want to ensure everything is clear
Customer: got it just make sure my new booking is confirmed alright
Agent: i’m not able to confirm any new booking on my end, so you would need to check with united directly.
Customer: perfect thanks emily i really appreciate the helps and clarity
Agent: you’re very welcome is there anything else i can assist you with today
Customer: no that’s it you've been very helpful
Agent: thank you for calling aerolink safe travels owen</t>
  </si>
  <si>
    <t>3562</t>
  </si>
  <si>
    <t>===== CALL 1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 CALL 2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 CALL 3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4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</si>
  <si>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homemesh um this is daniel kim how can i assist you today
Customer: hi daniel my name is jane hernandez and i’m having some serious uh internet problems
Agent: i'm i'm sorry to hear that jane could you um please describe what issues you're like experiencing
Customer: well the speeds have been really slow and i’m getting these annoying disconnects it’s um really frustrating
Agent: i understand how that can be um frustrating let me uh verify your account first can i have your account id or the service address
Customer: sure it's acc four three two one one zero nine i mean um it’s just really slow
Agent: thank you let me pull that up okay i see you're in um new york your play is the plus plan with fiber service
Customer: yeah that's right but it's not working well lately like
Agent: let's check um for any outages in your area one moment please i’m not showing any um active outages right now
Customer: really because it feels like there’s an uh issue i mean compared to comcast you guys have been um not so reliable lately
Agent: i appreciate your feedback jane our plus plan while solid might not be enough for heavy usage are you um open to discussing an upgrade
Customer: an upgrade i just want the internet to work
Agent: i completely understand let’s try some troubleshooting uh first can you um reboot your modem for me
Customer: uh okay give me like a sec
Agent: sure take your time just let me know when um it's done
Customer: pauses alright i rebooted it uh what now
Agent: great now um check if you can see the gateway lights are they solid
Customer: um yes i see a solid light now
Agent: perfect now um can you run a speed test for me and tell me um the result
Customer: one moment it’s showing around um fifty megabits per uh second
Agent: okay that’s lower than what’s expected you should be getting around let's see one hundred mbps
Customer: yeah that’s what i uh expected too this is uh ridiculous
Agent: i understand and i'm um sorry for the inconvenience your connection is optimized for multiple devices but it seems like there might be a bottleneck
Customer: bottleneck like um what does that even mean
Agent: it means that your current plan might not support the number of uh devices you’re using simultaneously which could lead to these um slow speeds
Customer: ugh i see comcast quoted me um less for the same speed you know
Agent: i understand the um comparison and i can assure you that with an uh upgrade to premium you might see better performance right
Customer: right but i just want this fixed now
Agent: absolutely let's keep working on this could we try um another reboot and test um with just one device connected
Customer: okay i’ll unplug um everything but my laptop
Agent: great um please let me know when you’re ready
Customer: alright done uh running the test now it's still around fifty megabits
Agent: i see that’s not ideal at this point there’s really nothing else i can do on this call, so you’ll just need to wait for a technical specialist to look at it later
Customer: so um you can’t fix it
Agent: unfortunately this requires a specialist's input and I’m not able to do any further troubleshooting or provide a timeframe from here
Customer: fine i guess so
Agent: i will create a ticket for you your ticket id is tkt nine eight seven six five four three but that’s all I can offer right now
Customer: alright
Agent: thank you jane our specialist will review your case and get back to you um soon
Customer: i hope so this has been so um annoying
Agent: i completely understand jane we're committed to uh resolving this
Customer: yeah thanks for your um help
Agent: you’re welcome thank you for calling homemesh have a good day
===== CALL 2 =====
Agent: thank you for calling blue shield uh this is noah williams how can i assist you um today
Customer: hi noah um this is levi lewis i’m uh looking to discuss pricing options for a a life insurance policy
Agent: absolutely levi i’d be like happy to help with that can i uh ask you which plan tiers you're interested in
Customer: i’m really not sure yet what do you have i want to ya know make sure i'm getting the best deal
Agent: well we have different tiers like bronze and um silver gold and platinum the gold plan uh for instance offers comprehensive coverage
Customer: sounds interesting but i'm a bit worried about the cost how does it um compare to like aetna's policies
Agent: i understand concerns about pricing are common right the gold plan would offer you a lot of long term benefits which might um justify the premium
Customer: okay but can you tell me what the monthly premium uh would be
Agent: sure the premium for the gold plan is typically around three hundred dollars a month but let me check for any promotions
Customer: three hundred wow that’s a bit high is there any um discount
Agent: there may be discounts sometimes, but I don't have any current offers I can apply or review on this call.
Customer: that’s better but i’m still um comparing it to the kaiser plan
Agent: i get that levi just to let you know the gold plan focuses on high coverage limits and a medium deductible
Customer: hmm the coverage limit sounds good but what’s the deductible associated
Agent: it’s just a standard deductible, and I don’t have the exact amount in front of me right now.
Customer: and how does it um work once i decide what’s the next step
Agent: once you're uh onboard we can set up your policy right away the renewal window is forty five days giving you um plenty of time to decide
Customer: okay and how do i know if that plan like suits me
Agent: that’s a great question i’d recommend uh reviewing your health needs and budget thoroughly
Customer: sounds reasonable but i’m really trying to avoid any hidden costs down the um line
Agent: absolutely transparency is key this plan won’t have any surprises and the long term benefits certainly outweigh any uh initial pricing concerns
Customer: can i still get my questions answered fast i don’t want to feel uh overwhelmed
Agent: of course faster responses help prevent any escalation in frustration so please feel free to ask anything
Customer: alright noah about the pricing if i go for gold how do i know it's still reasonable after a year
Agent: good point levi, I can’t really say how reasonable it’ll be after a year since rates can change, so you’d just have to review it then.
Customer: okay what if i decide this month are there any um perks
Agent: yes signing within this month um qualifies for additional benefits permits a faster processing of claims too
Customer: nice because honestly i don’t want like a lot of red tape uh when claiming
Agent: exactly we prioritize that having clear communication reduces escalation during claims which is like so important
Customer: so in total if i choose the care plus gold plan what’s the bottom line
Agent: I’m not able to give you a firm total right now, so you’d need to check the plan documents for the final monthly amount.
Customer: two fifty that’s um reasonable but what about any waiting uh periods
Agent: typically there's a thirty day waiting period like before benefits kick in but that’s standard across most insurers
Customer: got it why do they um do that
Agent: primarily to prevent fraudulent claims you know it helps keep premiums manageable uh long term
Customer: makes no sense but i want something smooth no hiccups like
Agent: we strive to ensure a fluid experience any issues with the process or concerns i’m here to address them um immediately
Customer: okay i think i’m ready to move like forward with the care plus gold plan
Agent: if you want to move forward, the next step would be for you to complete the application online once you’re ready.
Customer: it’s fifteen twenty three maple street san diego ca
Agent: great and just to verify your identity can i uh get your policy id if you have one
Customer: i don’t have a prior policy this is my first um time
Agent: no problem levi we can handle everything from scratch ensuring all your uh preferences are documented
Customer: awesome let’s get that going
===== CALL 3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4 =====
Agent: thank you for calling kaiser plus this is uh david martinez how can i assist you today jackson rivera
Customer: hi david i um wanted to inquire about my home insurance policy and the um loyalty benefits since i’m considering you know renewal
Agent: sure um let me um pull up your details for the kaiser plus policy one moment please, though I can only give very general information here
Agent: okay i see here that your policy with id pol 7894 345 is eligible for some uh loyalty rewards can you tell me um what you’re looking for
Customer: yeah i’m a bit concerned about the coverage limit and the deductible options especially since i’m based uh in texas
Agent: i understand jackson your current coverage limit is set to high and the deductible is um medium, but i can't really go into recommendations or adjustments on this call
Customer: hmm what would that mean for um my premiums
Agent: well lowering your deductible like um going to low could uh increase your premiums but beyond that i don't have much more to add
Customer: i see and the coverage limit i think i need something more uh comprehensive since my home is uh quite valuable
Agent: yes if you adjust um to a higher limit band it will provide broader coverage but um again will raise your premium it’s kind of a balance really
Customer: got it what about the loyalty benefits are there um any discounts if i renew
Agent: yes uh we have a campaign code memberplus which um provides an additional ten percent off your renewal premium, that's basically the main benefit
Customer: okay that’s good are there uh competitive options out there i should know about i saw uh something from metrohealth
Agent: metrohealth might um offer different plans but i’d say kaiser plus has competitive loyalty benefits that uh might really help you know you in the long run
Customer: like uh what exactly
Agent: well along with the memberplus savings you’d also have exclusive access to um special claim services, though i don't have further details available
Customer: interesting but honestly does discussing these loyalty benefits actually help i mean is it worth it
Agent: um from our past experiences mentioning these benefits hasn't really um changed customer satisfaction levels some you know even find it uh overwhelming
Customer: really that doesn’t sound encouraging for um my situation
Agent: i uh totally get that while it sounds good um we’ve seen no noticeable improvement in satisfaction when benefits are highlighted
Customer: hmm so you’re saying that it hasn't uh really helped in the past
Agent: exactly no correlation just to clarify what matters is finding um the best policy feature for you
Customer: right so if i want a smoother process next time like um fewer problems will quick acknowledgments help
Agent: you’d uh think however we’ve seen um no change quick acknowledgment doesn't reduce escalation really um in our statistics
Customer: wow that’s surprising so it’s mostly about what coverage i choose right
Agent: yes finding the right policy especially for your home insurance is really key to avoiding issues later on
Customer: okay well can you go over the premier platinum plan again i want to make sure i’m covered
Agent: for the premier platinum you get high coverage limits alongside um the loyalty offers, but i can't really walk through the plan in depth right now
Customer: hmm and the premiums what are we looking at
Agent: um let me check the estimated premium for you, actually i’m not able to quote that from here so you’d need to review it online
Customer: sure take your time um no rush
Agent: i’m sorry jackson i don’t have the estimated premium available on my side, so i can’t provide a figure for you
Customer: i can manage that but a quick question what’s the renewal window
Agent: you have forty five days to renew your current policy, and that’s about all i can confirm
Customer: great i just want to avoid any lapses
Agent: totally understood, but i’m not able to set up the renewal for you on this call
Customer: yes i’d like to proceed with renewing under the premier platinum plan i uh think
Agent: i’m not able to finalize anything from here, so if you want to proceed you’ll need to handle the renewal through the website
Customer: yes all good my home in texas everything’s um the same
Agent: awesome let’s keep it rolling then you’ll be set for another year with your policy
Customer: excellent thanks for your help though i’m not entirely convinced about the loyalty perks
Agent: i totally respect that jackson, feel free to check the policy documents online if you want more information
Customer: will do thanks again david for your help
Agent: my pleasure thank you for calling kaiser plus and have a great um day
Customer: you too bye</t>
  </si>
  <si>
    <t>3563</t>
  </si>
  <si>
    <t>===== CALL 1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2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 CALL 3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 CALL 4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</si>
  <si>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2 =====
Agent: thank you for calling aerolink this is um emily carter how may i assist you today
Customer: hi emily uh this is sophia diaz i’m i'm calling about a significant delay um on my flight from sfo to jfk
Agent: i’m sorry to hear that sophia let me check your um flight status just a moment
Agent: it looks like your aerolink flight has been um delayed due to severe weather conditions
Customer: severe weather that’s frustrating i wasn’t informed about you know this until now it’s been quite a wait
Agent: i completely understand your frustration sophia it can unfortunately these weather issues can um impact operations suddenly
Customer: but why wa wasn't i notified sooner i could have like made alternative plans
Agent: i apologize for the lack of communication we’re actively um working to improve this process but
Customer: it’s not just about communication it’s about wasted time i uh had plans as soon as i arrived
Agent: i truly understand how you feel we can offer you you know meal vouchers as compensation for the uh inconvenience
Customer: meal vouchers really that’s it i was expecting something more honestly
Agent: i do apologize this is our um standard compensation uh policy during delays you know
Customer: it just feels dismiss uh dismissive i lost valuable time no call no heads up um about the delay it’s unacceptable
Agent: i regret your experience sophia our priority is safety but i um i understand this doesn't change the inconvenience
Customer: you say safety but um it doesn’t help me right now i’m at the airport and i could have made other other arrangements
Agent: right i get that we really value our customers time and um i wish i had better news
Customer: when i saw the delay notification um i considered switching to delta they seem you know more reliable
Agent: i assure you we’re making every effort to improve our protocols i can’t speak for other airlines though
Customer: but you have to admit um they're known for their punctuality i mean it’s hard not to compare
Agent: i understand comparisons happen still i hope we can regain your trust um in the future despite today’s events
Customer: honestly i’m not too sure about that uh right now i expected more from aerolink
Agent: i sincerely apologize for your disappointment sophia i'm here to help can i assist with um anything else
Customer: i just want to be compensated fairly for this delay a meal voucher doesn’t seem uh sufficient
Agent: i understand the voucher may seem minor given the delay's severity i’ll escalate your concerns for um further review
Customer: escalation could help but it just feels like it won’t change anything
Agent: i get that frustration our um apologies are sincere this isn't how we want our customers to feel
Customer: well saying you’re sorry doesn’t change um the situation it’s you know it’s the same old story
Agent: you're right and i hate that you feel this way i wish i could offer you know more immediate solutions
Customer: i need clear answers about what will happen next i um deserve that at least
Agent: i will report this delay feedback to our management for review and i’ll er i'll ensure they hear your concerns sophia
Customer: you better do that i hope someone takes um action regarding this
Agent: absolutely i’ll make sure this gets the urgency uh it deserves can you um provide your booking reference to assist in this process
Customer: yes it's pnr a7b84c look i really hope this isn't ignored
Agent: thank you for that this will help us um track your issue effectively i assure you it won’t be dismissed
Customer: i just don’t want to feel unheard you know it’s so tiring
Agent: i understand completely your feedback is um valuable and i will make sure it’s taken seriously
Customer: fine just take care of it please i don't want this to happen again
Agent: thank you sophia we'll do everything possible to um address your concerns have a safe day
===== CALL 3 =====
Agent: thank you for calling coastal wings this is jackson rivera how can i assist you today
Customer: hi jackson this is henry morgan i’m uh you know calling to require about insurance coverage for flights i booked with coastal wings
Agent: sure thing henry let me pull up your details just to confirm you’re traveling from seattle to atlanta um right
Customer: yes that’s right
Agent: great so um when it comes to insurance policies we we provide various options have you had a chance to look at the details
Customer: i looked at some but i'm like curiously wondering how they compare to uh other airlines like delta
Agent: uh i can’t really help compare our insurance to delta’s, you’d need to check their policy details on your own
Customer: uh i see but what about pricing is there a difference there too
Agent: pricing differences with other airlines aren’t something i can go over, i only have our general rates
Customer: hmm interesting i need to compare all my options first um just so i can you know decide what’s best
Agent: of course i totally understand that just to clarify if we look um at delta’s insurance they might highlight their extensive services but we’ve got speed on our side with claims processing
Customer: right that can definitely be a factor but more time um for me would be like good
Agent: absolutely take your time let me know if there’s any specific details you want to focus on in your comparison
Customer: actually just trying to understand if there's uh any promotional campaign for insurance lately
Agent: not at this moment, and i don’t have any additional insurance details beyond what’s already on the website
Customer: got it so uh no promotional push huh that’s interesting
Agent: yes just ensuring reliable customer service so regarding your flight insurance anything else you’d like to um explore
Customer: i think i’m okay for now uh i’m just not really ready to decide yet
Agent: that’s perfectly fine we're here for you henry you can i mean always reach back if you have questions
Customer: thanks um will do so just to double check does coastal wings cover cancellations if something happens
Agent: cancellations may be covered depending on the policy, but you’d have to review the policy document yourself for the exact terms
Customer: oh that’s good to know what’s like the process for filing a claim then
Agent: the claim process is outlined online, so please refer to the website for the steps and requirements
Customer: hmm seems easy enough
Agent: it really is also if you look back at delta’s cancellation terms you might find some um restrictions
Customer: yeah it's often a hassle huh
Agent: exactly and that’s why many customers prefer our policies for the um simplicity and speed of claims
Customer: i appreciate all this information honestly i might still lean towards um differences with delta
Agent: that's completely understandable henry our claims are often processed faster and we prioritize customer satisfaction something you’d appreciate
Customer: yeah it does sound promising
Agent: if you need more time to compare um feel free to call back once you’re ready
Customer: thanks jackson i’ll definitely consider it
Agent: you’re welcome have a great day and safe travels on your journey
===== CALL 4 =====
Agent: thank you for calling kaiser plus my name is liam lewis how can i assist you today
Customer: hi um this is like emma bennett i was um wondering about uh upgrading my auto insurance plan
Agent: sure emma uh your options are listed on the website, can you tell me a bit about your current policy
Customer: yeah i have the um care plus plan right now but i want um better coverage right
Agent: okay mhm let me pull up your details you currently have a medium deductible and a high coverage limit is that um correct
Customer: yes um that’s right i've been considering like maybe going up to a um gold tier plan
Agent: great choice the care plus gold plan offers much broader coverage you’d get um add ons for roadside assistance and rental coverage as well
Customer: right but um how does it compare to um unitedcare do they have like better options
Agent: unitedcare does have some competitive plans but with the care plus gold you’re looking at less out of pocket in most situations
Customer: can you give me the specifics on the coverage limits i just want um to be sure
Agent: it’s just the standard higher coverage and liability protections, the website has the exact limits if you want to review them there
Customer: hmm okay but i think um i've read mixed reviews about the pricing is it significantly more expensive
Agent: the premiums do increase um with the gold plan but considering the added benefits many find it worth it
Customer: right but i’d like to see if i could um lower premiums somehow like in some way
Agent: well um rates vary, so you’d really need to compare plans on your own online if you want to lower premiums somehow
Customer: okay um what do i need to know about the silver plan
Agent: the care plus silver has slightly lower limits around one hundred fifty thousand dollars but still offers solid coverage
Customer: that seems reasonable um do you have promotions currently that could help like help me out
Agent: there may be promotions from time to time, but I don’t have any details on that right now
Customer: oh that's helpful so what’s the next step um for this
Agent: well you’ll need to decide if you want to proceed with the upgrade, and you can handle the next steps through the portal once you decide
Customer: right now i'm leaning towards the silver plan the pricing seems more manageable you know
Agent: sure let me quickly review the details again um for that option if you decide to renew in the next sixty days it might also be beneficial
Customer: sounds good just um it’s quite a bit to consider could you summarize the benefits again
Agent: it’s basically lower premiums with less coverage than gold, that’s the general idea
Customer: and this is all with the code save fifteen dollars applied right
Agent: exactly that code will help to take a little off um your premiums moving forward
Customer: okay i’ll have to um talk to my spouse about it before we take any action
Agent: absolutely take your time emma it’s important to discuss it um fully
Customer: yeah and how do i um confirm these details later right
Agent: you can just call back another time or check the online portal, I don’t have anything further to add here
Customer: got it thank you just to confirm my policy identifier is pol 1234 567 correct
Agent: that’s correct emma just remember it’s best to navigation back within the next sixty days to utilize the promotion
Customer: right i’ll make a note thank you for all your help liam
Agent: you’re welcome i’m glad to help if any other questions arise feel free to reach out
Customer: will do have a good day
Agent: you too emma thank you for calling kaiser plus
Customer: bye</t>
  </si>
  <si>
    <t>3564</t>
  </si>
  <si>
    <t>===== CALL 1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 CALL 2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3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 CALL 4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</si>
  <si>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 capital this is isabella nguyen how can i assist you today
Customer: hi uh isabella this is nora campbell i’m um calling to request uh an increase to my credit limit
Agent: hi nora let me pull up your uh account could you please verify your um account number for me
Customer: sure uh well i mean it's acct 12345678
Agent: thank you for that now can i ask which state you’re um located in
Customer: i’m in new york
Agent: great thanks i see you’ve been with us for quite a while right just checking your payment history
Customer: yes i've been with metro capital for um about five years now
Agent: perfect now can you uh tell me why you’re looking for that credit limit increase today
Customer: well i have some recent um financial needs like popping up and i’ve been managing my payments um pretty well
Agent: i appreciate that um insight i’m reviewing your account history now i noticed you’ve um mentioned promotional offers from other banks
Customer: yes that’s right chase is offering um better uh rewards and i could really use a better credit limit um to take advantage of those
Agent: okay. um making a decision about increasing your uh limit often considers things like your tenure with metro capital and your history with us
Customer: uh huh i get that but my payment history is solid like no late payments like i mean no late payments at all
Agent: right just to clarify the um main driver for our decision today relates to your tenure specifically we uh tend to favor longer relationships
Customer: so you’re saying the length of time i’ve been here impacts the outcome
Agent: yes exactly tenure plays a major role in these types of um requests
Customer: okay but i still um feel like my loyalty deserves more recognition like you know
Agent: alright. i’ll submit what i can though our internal policies are quite strict
Customer: i understand i just thought a prompt um acknowledgment of my request would help
Agent: yeah but um we don't really have a system for quick acknowledgments here
Customer: right so um what’s the next step for my request
Agent: the next step is i’ll submit this request for the credit limit increase, but it’s only a review and it usually takes a couple of days to process—there’s no guarantee it will be approved
Customer: that sounds uh reasonable i appreciate the transparency you provided
Agent: you’re welcome. i’ll make sure to update your case notes clearly, and you can check back in a couple of days for the decision. please feel free to reach out if you have further questions
Customer: okay, i’ll wait for the decision then
===== CALL 2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3 =====
Agent: thank you for calling nimbus air uh this is jackson rivera how can i assist you today
Customer: hi um this is owen walker i wanted to uh in um inquire about the loyalty benefits especially for uh frequent flyers
Agent: sure owen um i can help with that you’re referring to the uh loyalty program benefits for um frequent flyers right
Customer: exactly i just need to know if there are uh any special perks um or uh flexibility for us frequent travelers
Agent: yes definitely frequent flyers um like yourself do enjoy um additional flexibility and um benefits you’re in the gold tier right
Customer: uh yeah that’s correct so um what kind of uh flexibility are we talking about here
Agent: well you’ll find that there are um several options available for instance you can um change your booking without a uh fee so that’s um nice
Customer: okay and uh does that mean i could switch my flight from um san francisco to new york say without any penalties
Agent: yes exactly you can um make that change just need to um check availability
Customer: got it um so what if i wanted to upgrade my fare from um premium economy to business is that uh flexible too
Agent: yes you can apply your um loyalty points for upgrades as well and since you're gold you have more um options than uh basic members
Customer: that's great to know uh speaking of loyalty um do you have any um promotions running currently
Agent: we do have a um promotion right now but um i must warn you it had a bit of a uh mixed outcome recently
Customer: oh really um how so
Agent: well um it seemed that while some customers found it appealing others felt um it actually worsened their perception of the value there wasn’t a um discount per se
Customer: hmm that’s interesting so um do you think the promo uh could affect my loyalty benefits
Agent: not directly but um it might influence how um frequent flyers perceive um other offers we have
Customer: right got it um when comparing with other airlines like uh united do you think nimbus offers better flexibility
Agent: yes um i would say that frequent flyers uh are treated more flexibly here than with um united's policies
Customer: interesting so um is that a significant factor um for many
Agent: definitely um many loyal customers prefer nimbus uh for that reason and it often reflects in the um upsell opportunities we have
Customer: so um based on your experience do you think using different uh phrases during upselling um helps
Agent: honestly uh we've tried that but there hasn’t been significant um changes in the past it’s more about um the actual offers we present
Customer: that makes sense so um with loyalty benefits in mind what can i do to maximize um what i can get
Agent: you should keep an eye on um any promotional offers that don’t require discounts to avoid uh issues we discussed earlier
Customer: sure i’ll keep that in mind what about um the flight from sfo to jfk any chances for um last minute upgrades
Agent: yes you’ll have um more flexibility there especially being in gold just uh make sure to check that often because um availability changes
Customer: got it so um if i’m looking to book again in the near future can i uh wrap all this into my next um trip
Agent: absolutely owen when you’re ready to book, mention your tier and we can review what options may be available then, since I can’t confirm the exact benefits for that trip on this call
Customer: okay, so just to confirm, you can’t really tell me yet whether I’ll have more flexibility on my next booking
Agent: right, not with certainty here because it depends on the specific fare rules, route, and availability at the time of booking
Customer: all right, I guess I’ll check back later then
Agent: sounds good, owen. Feel free to call nimbus air anytime you need assistance. Have a great day
===== CALL 4 =====
Agent: thank you for calling fiberone this is alexander
Agent: wright uh how can i assist you today ella
Customer: hi alexander i’m like looking to upgrade my insurance plan
Agent: sure i can help with that can i just verify your account with your last name and your state
Customer: it's nguyen and i’m in illinois
Agent: thank you ella nguyen in il one moment um please
Agent: uh you’re currently on our basic plan right, i think—anyway what are you looking for
Customer: yes that's correct
Agent: great so what specifically are you looking for in an upgrade more coverage lower premiums
Customer: i um want more comprehensive coverage i've had some issues and i just um want better protection
Agent: we have a premium plan that offers more coverage—so yeah, but I can’t really get into details on plans from here.
Customer: can you tell me more about that
Agent: the premium plan includes enhanced coverage for accidents and theft, and a lower deductible, but I don’t have the full breakdown available.
Customer: okay but does it cost a lot more than my current plan
Agent: it’s about twenty percent more than your basic plan—beyond that I can’t quote anything specific.
Customer: hmm that’s a bit steep could you break down what i get for that increase
Agent: you get increased liability limits and emergency assistance, but I’m not able to provide a detailed breakdown.
Customer: right right and uh how’s that different from what i have now
Agent: currently you have limited coverage on personal property—that’s about all I can see on my end.
Customer: gotcha i mean that makes sense but uh what if i find it too expensive after a few months
Agent: you can always downgrade back to your current plan anytime ella—beyond that you’d have to review the policy documents yourself.
Customer: really that’s good to know so if i decided to switch to the premium plan uh how quickly would that um take effect
Agent: it usually activates, you know, within twenty four hours—can’t guarantee exact timing though.
Customer: alright that sounds better and um is there any fine print i should know about
Agent: just the basics—certain conditions apply and there are claim limits. You’d need to check the fine print in the policy packet.
Customer: okay sounds good so far is there a like commitment
Agent: nope you’re free to cancel or change your plan anytime no strings attached
Customer: perfect i think i’m ready to um make the switch
Agent: i’ll start the process, premium plan? I can submit a request, but I can’t actually complete changes on this call.
Customer: yes let’s do it
Agent: great choice ella i’ll put in the request now—your account id is acc nine seven five three two four eight correct
Customer: yep that’s right
Agent: okay, I’ve noted your request. You’ll need to go online to finalize and you should receive an email shortly. anything else i can assist you with today</t>
  </si>
  <si>
    <t>3565</t>
  </si>
  <si>
    <t>=====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3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 CALL 4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</si>
  <si>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3 =====
Agent: thank you for calling cozyinn this is alexander wright uh how can i assist you today
Customer: hi um this is elijah howard i'm calling about uh my booking in las vegas
Agent: sure elijah can you please um provide me with your booking id
Customer: yeah it's bk seven three two eight four five six uh right
Agent: thanks for that. so you’re calling about the cancellation policy, is that correct?
Customer: yes exactly i wanna know about the uh fees for cancelling
Agent: of course so uh for cozyinn there are cancellation fees that apply based on the um booking conditions
Customer: right um can you tell me how much those uh fees are
Agent: uh yes basically if you cancel within um twenty four hours you might incur a fee of um up to fifty percent of your total booking
Customer: that’s a bit steep isn’t it i i mean what if i want to reschedule instead
Agent: well i can definitely help um with that if you choose to reschedule we can uh apply your payment towards a future stay without an extra fee
Customer: okay but um i still don’t understand why there’s a fee at all uh for cancelling
Agent: i hear you, elijah. just to confirm, you’re asking why a cancellation fee applies even if you’d rather cancel than reschedule—right?
Customer: yeah but um it still feels unfair i’ve stayed with hilton before and their policies are um more flexible
Agent: i see it can definitely feel um frustrating comparing different brands but i assure you we aim to uh help our loyal customers
Customer: loyal customers well i used code loyalty ten when i booked is that any um help
Agent: it does help yes that’s a great um way to save so let’s uh explore your options for rescheduling
Customer: alright so um what do i need to do
Agent: if you can um provide me with new dates we can start that process right uh away
Customer: uh i’m looking at late july maybe the fourteenth
Agent: okay let me check that um availability for you one moment please
Customer: sure no problem
Agent: so um it looks like we have the deluxe room available on that date does that work uh for you
Customer: yeah i guess that’s alright but um what if i uh change my mind again
Agent: well i’d recommend confirming your new date soon as rescheduling also has um fees if changed again unfortunately
Customer: why are there so many fees it feels like um i’m being punished here
Agent: i i totally understand i’m really sorry for how this feels right now elijah it's um just part of the policy
Customer: so there's no way to um waive those fees
Agent: unfortunately no i wish there was um something more i could do
Customer: ugh this is really frustrating even with the um alternatives
Agent: i genuinely understand your feelings our aim is to um make this a bit easier for you
Customer: well it’s just not working out um that way
Agent: i'm really sorry for that elijah i can um offer some alternatives once more to see if something might work um better
Customer: no i mean what’s the use
Agent: we could look at changing your room type or even applying a different promo next time if you’re willing to stay with um us
Customer: uh i just don’t think it's worth um it now
Agent: that’s totally fine your feelings are valid and we appreciate your honesty here um really
Customer: thanks but i’m still not happy um about this
Agent: that’s understandable and i'm sorry to hear that if you have any other um questions i’m here to help
Customer: nope i think i’ve said it all
Agent: thank you for your time today elijah i hope you'll reconsider have a um good day
===== CALL 4 =====
Agent: thank you for calling urban escape this is james o'connor how can i assist you today
Customer: hi um this is emily cox i wanted to inquire about uh promotions
Agent: uh promotions
Customer: and loyalty program benefits for future bookings
Agent: absolutely emily we have some great promotions available what um
Agent: specific information are you looking for
Customer: well i heard there are different hypes like seasonal and loyalty promotions
Agent: that’s correct seasonal promotions change throughout the year while loyalty offers are for members do you um have a preference
Customer: i uh just want to know which one is like more beneficial
Agent: both are equally requested actually it really depends on your usual stay patterns do you stay often
Customer: not really but i recently stayed at hilton and they didn’t have any promotions available there
Agent: oh okay i see let me tell you about our current loyalty promo we have a code right now loyalty10 for um loyalty members
Customer: oh okay what does that involve
Agent: when you join our loyalty program you can uh use codes like loyalty10 for discounts on future stays
Customer: and um what are the benefits of the loyalty program itself
Agent: well um for silver tier members you get perks like discounted rates and early check in
Customer: okay but can you break that down for me
Agent: sure you get too hundred off each future stay and um early check in if you book directly
Customer: i see but like what are the terms for this
Agent: wait so the terms are pretty straightforward you just need to um book at least two nights to qualify
Customer: hm i’m not sure it sounds good but ugh what else
Agent: right so to qualify for the loyalty10 promo you book two nights minimum for the discount
Customer: i uh missed it can you repeat that
Agent: well besides that you can also earn points which become redeemable for free nights if you um stay frequently, but i don’t have the full current terms for the promotions in front of me right now
Customer: okay but um i'm kinda losing interest here and i still don't really know which option is better</t>
  </si>
  <si>
    <t>3566</t>
  </si>
  <si>
    <t>===== CALL 1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 CALL 2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 CALL 3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 CALL 4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</si>
  <si>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firststone bank this is um emily carter how can i assist you today
Customer: hi i’m amelia rogers and uh i think there’s something wrong with my account
Agent: i'm sorry to hear that amelia can you tell me a bit more about what's you know going on
Customer: well i noticed some transactions that i didn’t um make they seem suspicious
Agent: i understand your concern um let’s take a closer look can you um provide me with your a count number
Customer: sure it’s acct 98765432
Agent: thank you hold on a second ok i see some transactions here can you um tell me what transactions look suspicious
Customer: there are a few uh i didn’t make any purchases from overseas you know
Agent: right i see some transactions coming from um for in ip address
Customer: yes exactly what are you going to do about it
Agent: we usually open a fraud investigation case for situations like this, and those are handled by our fraud team, so there really isn’t anything I can do from here besides note it on the account
Customer: how um how long will that take i need my money back
Agent: i understand um it can be stressful the review typically takes between twenty four to um forty eight hours
Customer: that’s too long i need it resolved uh faster
Agent: i appreciate your frustration but the um thoroughness of our process is um important to ensure everything is you know accurate
Customer: i just want my money back it um shouldn't take that long
Agent: you would typically receive an email update by the end of today regarding the status of the investigation, but I’m not able to speed that up or take any further action on this call
Customer: an email that doesn't sound quick enough
Agent: i assure you we’ll act fast i can also um suggest enabling two factor authentication for added security to um help with future transactions
Customer: how does that even help me now
Agent: it won’t help this specific situation but it will significantly you know enhance your account security moving forward
Customer: i don’t care about that right now i just um need answers
Agent: i understand amelia, the fraud team reviews those cases on their side so they would be the ones with any updates, and I don’t have any additional information or steps to offer here
Customer: will the fraud team uh contact me
Agent: the fraud team may contact you once they review it, but i don’t have a direct timeline or confirmation on that from here
Customer: why can’t you just do that for me
Agent: i’m here to explain the general process, but checking in with them may um provide you with more specifics since I can’t assist further with the investigation from my end
Customer: this is just a hassle you know that right
Agent: i completely understand why you'd feel that way amelia working through this can be you know frustrating
Customer: i just want to get this resolved and i guess i still don’t know what happens next
===== CALL 2 =====
Agent: thank you for calling styleloop this is emily carter how can i assist you today
Customer: hi emily this is sophia wood i'm calling about a um delivery uh delay for my order
Agent: sure. can you provide your order id
Customer: yes it’s ord four five nine seven two one five
Agent: thank you just a moment while i um check that for you i see your order is for some apparel right
Customer: yes that's right i was expecting it um yesterday but it hasn't uh arrived yet
Agent: let me check the carrier status. it appears your order is marked out for delivery
Customer: out for delivery but it was supposed to come yesterday
Agent: delays happen. i’ll look into it
Customer: yeah please do i really need that order
Agent: just checking the latest updates so the tracking indicates that fedex is handling your delivery
Customer: fedex i’ve heard they can be like a bit hit or miss sometimes
Agent: that’s true but they are usually uh reliable the status remains out for delivery with an estimated delivery window today
Customer: i hope so it's just you know i can get deliveries from amazon in a day
Agent: we strive for timely deliveries
Customer: if i don’t get it today i might have to rethink um my orders
Agent: i appreciate your loyalty sophia i want to ensure retention and um transparency is really important to us
Customer: exactly clarity um helps build that trust
Agent: right so if there's no update by the end of the um day we can look into providing some compensation for the delay
Customer: that would help thanks can you guarantee uh that
Agent: we’ll follow up if needed. can you verify your address
Customer: sure it’s fifteen twenty three maple street california
Agent: you should expect your delivery today per the status
Customer: okay i’ll keep my fingers crossed
Agent: i know the waiting is like the hardest part but we value your feedback and it um helps us improve
Customer: i really do appreciate your help emily it’s just a bit stressful waiting on um something important
Agent: completely understandable sophia your situation sheds light on how we can um improve our service especially considering delivery delays
Customer: yes and i mean what really helps is um you being open about the issue it's refreshing
Agent: thank you that means a lot transparency um fosters trust right
Customer: exactly i feel like i can rely on styleloop um because of that
Agent: absolutely if you have any other um questions don’t hesitate to call back i want you to feel supported
Customer: thanks emily i’ll wait for the update
===== CALL 3 =====
Agent: thank you for calling skybridge airlines this is ethan clark how can i assist you today
Customer: hi ethan um this is emily baker i'm actually calling to ask about like the cause of my flight delay
Agent: sure thing emily can you please provide me with your booking reference
Customer: yes it's pnr a78653 i just really need to um know what's going on
Agent: thank you for that let me check it shows here that the delay was due to a uh a mechanical inspection and repair
Customer: oh a mechanical issue that's like frustrating is there any compensation for the inconvenience
Agent: i understand your frustration emily uh we can offer you a travel credit of uh fifty dollars as compensation
Customer: fifty dollars that doesn't really seem like much for the trouble i really i really need to reach jfk soon
Agent: i completely get that let me see if there are um other options available for you
Customer: yes please i need to you know arrive for an important meeting
Agent: the most optimal uh route would be on skybridge airlines but i could check delta if you um want
Customer: delta oh what about american or jetblue
Agent: i can look up those options too but delta has the best immediate uh availability right now
Customer: okay fine what's the deal with skybridge then
Agent: well you’re booked on an economy fare and you could still make it uh to jfk if we expedite the process
Customer: i really hope so i’m on a tight schedule um at home
Agent: i understand the urgency here emily just to confirm your booking reference is uh pnr a78653 right
Customer: yes that's uh correct
Agent: great just to ask what loyalty tier are you with again
Customer: i’m actually a gold member does that um help
Agent: being a gold member can definitely uh expedite your services in the future
Customer: and for this issue any chance it could have um helped now
Agent: unfortunately um i don't have anything further on that and there really isn't much else i can do regarding the delay or compensation
Customer: ugh i get that what can we do now to resolve this uh situation
Agent: i can only suggest waiting for the airline update, i’m not able to offer any other resolution right now
Customer: yes definitely do that please
Agent: alright let me work on finding that information for you emily one moment please
===== CALL 4 =====
Agent: thank you for calling homemesh this is ethan clark how can i assist you today
Customer: hi ethan it's jack cook i'm calling because um my internet speed has been really slow uh really slow lately
Agent: i’m sorry to hear that jack to help could you could you confirm your location um for me
Customer: sure i i’m in new york
Agent: thanks jack let me check your account details okay i see your account and there’s no reported outage in your area
Customer: no outage that's strange it's been really like sluggish for uh like weeks now
Agent: i understand jack it could could be an issue with your equipment can we try troubleshooting uh troubleshooting your modem
Customer: yeah let’s do that what do i uh what do i have to do
Agent: first can you uh unplug the power cord from the modem
Customer: okay um unplugging now mhm
Agent: great now wait about uh thirty seconds before plugging it back in
Customer: alright i'm waiting um
Agent: perfect just remember to uh once you plug it back in wait for the lights to stabilize
Customer: okay i see the lights oh they’re starting to come on
Agent: awesome now can you check your speed again and let me know
Customer: sure um i’m seeing about fifty no hold on it jumps to sixty megabits i think
Agent: that’s better but still not meeting um your plan you’re on the plus plan right
Customer: yeah plus but what speed is that supposed to provide like a hundred megabits
Agent: the plus plan should typically offer uh maybe up to one hundred megabits i believe
Customer: right so i’m uh i’m still short then can you help me understand why
Agent: absolutely jack your line type is uh cable and sometimes it um can be impacted by local congestion or ah an older modem
Customer: i see kind of frustrating when i’m paying for uh this higher tier so
Agent: i get that jack we could explore options to upgrade if you feel um your current plan doesn’t suit your needs
Customer: maybe i just don’t want to pay too much you know
Agent: totally understandable if you want i can go through the different plan tiers available
Customer: yeah what do you have
Agent: well besides the plus plan there's premium which offers uh faster speeds and gigabit if you're looking for the ultimate performance i think
Customer: hmm what’s the difference in price for premium
Agent: premium runs about twenty dollars more monthly you'd get up to to three hundred megabits total i think
Customer: okay i’ll have to compare that but is it still worth it
Agent: it can be especially if you have multiple devices running at once a lot of customers uh have switched to it from the plus i hear
Customer: right i’ve heard spectrum is offering um good deals too
Agent: i see yes many compare uh compare rates but um to ensure you get good service it’s uh worth discussing your needs first
Customer: yeah i guess but my neighbor seems happy with um theirs maybe i should switch
Agent: that's a possibility let’s um set up a ticket for further diagnostics while you explore uh your options your ticket id is tkt two three nine four nine eight one</t>
  </si>
  <si>
    <t>3567</t>
  </si>
  <si>
    <t>===== CALL 1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2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 CALL 3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 CALL 4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</si>
  <si>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2 =====
Agent: thank you for calling firststone bank this is ethan clark how can i assist you today
Customer: hi ethan this is nora kelly i'm calling about a foreign transaction fee that was charged to my visa card
Agent: i’m sorry to hear that um nora can you give me a moment while i pull up your ahem account details
Customer: sure take your time
Agent: thanks for holding could you please confirm the account number ending in uh zero six
Customer: yes that's correct uh it ends in zero six yay
Agent: great i see here there's a fee related to a currency conversion which is um
Customer: i just um want to know why this fee was so high actually i thought i read that firststone bank offered competitive rates
Agent: i understand the fee you're seeing well it reflects the currency conversion during your travels i think it's um based on the transaction amount but i can break down how that works
Customer: right can you compare that rate to what other banks offer i've heard um chase bank might have lower fees like
Agent: sure it varies based on the transaction and um the type of card used with your visa card the rate is standard for most banks but uh i can check if there's any adjustment available
Customer: yes please this is frustrating because um i'm considering sticking with a competitor if these fees keep piling up
Agent: i absolutely um understand your frustration nora let me check if there’s anything i can do about the um foreign transaction fee
Customer: alright i appreciate that
Agent: it looks um like the fee attached to this transaction it was for an uh international purchase and it falls within that um fifty to two hundred dollar range
Customer: can you give me uh the exact amount
Agent: yes it was sixty five uh dollars for the foreign transaction
Customer: okay but how does that compare to um chase i really want clarity you know
Agent: right i’ll get to that typically chase bank does have uh different fee structures often between fifty and seventy dollars depending on
Customer: so it’s pretty similar then that's not um great
Agent: i um understand that but certain fees can be waived under specific conditions like uh holding a gold relationship with us
Customer: gold relationship what do i need to do to qualify for that
Agent: it generally requires maintaining a specific balance like or set amount in your accounts uh and then you can benefit from reduced fees
Customer: i see this is just so frustrating um it feels like a billing error honestly
Agent: i get it it's important you feel appreciated as a customer so uh let’s look at this more closely
Customer: please do if this is a mistake i really want to um have it fixed
Agent: absolutely i’ll need a moment for um further investigation it might take a bit of time
Customer: okay as long as you can help with this um please
Agent: thank you for your patience nora the fee seems accurate but um there are ways to mitigate it in future transactions
Customer: how exactly um would that work
Agent: well the loyalty tiers like the gold tier offer benefits such as uh waived fees if you meet certain criteria which can help um going forward
Customer: that’s helpful but not um really what i wanted to hear right now
Agent: i know this is a tough situation, but if the fee posted as accurate there really isn’t anything further I can do on my end.
Customer: yes please i’m really counting on that
Agent: alright just a few more details to clarify sometimes the processing fees might uh look different if um the currency conversion varies
Customer: that’s good to know but i still want this resolved like really soon
Agent: understood, but since the fee is showing as valid, I’m not able to make changes or submit anything further about this issue.
Customer: okay that sounds good i appreciate your help ethan
Agent: you’re very welcome nora expect a call soon and thank you for choosing firststone bank
===== CALL 3 =====
Agent: thank you for calling shopsquare this is michael roberts how can i assist you today
Customer: hi michael this is henry wright i uh conform the refund method and timeline for a returned product
Agent: sure henry can i please have your order id to look into it
Customer: yes it’s ord 5682 947
Agent: great give me just a moment um so i see that your item was classified as a defective item under the electronics category right
Customer: yes that’s correct i just want to know how long the refund process takes
Agent: um typically refunds are um processed back to the original payment method which in this case is your card this can take around five to seven business days depending on your card issuer's posting windows
Customer: five to seven business days i uh thought it would be faster
Agent: i understand your concern henry actually that's standard for our policies refunds usually take that amount of time regardless of the tier
Customer: that’s um frustrating other retailers like target seem to handle refunds more quickly
Agent: yeah i can see why that would be frustrating shopsquare aims to provide the best service but um our refund process does operate this way
Customer: still it feels like a hassle why do you need so long for processing
Agent: um it really depends on various factors including your bank's processing practices i can assure you we’re following industry standards
Customer: well okay but it still doesn’t feel right
Agent: i completely understand and i apologize for the inconvenience if a refund takes too long we encourage contacting the issuer to track it
Customer: i just want to know if i will get my money back to the original payment method
Agent: yes that's correct the refund will return to your original payment method um you won’t lose any funds
Customer: alright but how do i know it’s processing what if it doesn’t show up
Agent: usually you should receive a notification once the refund is initiated, but I’m not seeing a confirmed processing status on this return yet, so I can’t verify that it has started today.
Customer: that’s a pretty long time how do i avoid drop off through this process
Agent: well um providing clear understanding and expectations helps confusion often leads to frustration which can uh lead to drop offs
Customer: yeah that makes sense i guess so what's the most common refund method
Agent: most refunds are made through the original payment method it’s um pretty standard across our platform
Customer: i understand now just wish it could be faster
Agent: i hear you henry price discrepancies also leave customers feeling um frustrated i mean our goal is to be as efficient as possible
Customer: yeah i’d rather deal with the simple refund process from competitors
Agent: if there’s anything we can do differently um we’d love your feedback it helps us improve
Customer: okay, I appreciate you taking the time to explain this michael, but I’m still not clear on whether the refund is actually in progress
Agent: thank you for your understanding henry, once the return team updates the case you should receive an email, and if you don’t see anything please feel free to reach out again
===== CALL 4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</si>
  <si>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3568</t>
  </si>
  <si>
    <t>===== CALL 1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2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 CALL 3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</si>
  <si>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2 =====
Agent: thank you for calling aetnacare this is jackson rivera how can i assist you today madison
Customer: hi um i have some questions about my health insurance plan
Agent: okay—deductibles and coverage limits, got it. what specific features would you like clarification on
Customer: i’m like confused about the deductibles and coverage limits in the the care plus silver plan
Agent: sure thing—so you’re asking about the care plus silver plan’s deductible and coverage limits. the care plus silver has a medium deductible, meaning you pay a certain amount before coverage kicks in
Customer: right but what’s the umm exact amount again it’s all a bit fuzzy
Agent: it’s generally around one thousand dollars um but after that you’re covered up to a medium coverage limit
Customer: medium so uh what’s the difference really um like actually between silver and gold plans
Agent: great question so the gold plan has a lower deductible and um higher coverage limits which means lower out of pocket costs when you need care
Customer: uh huh that makes sense but can you give me an example of what uh that looks like
Agent: certainly for instance in a gold plan if you um if your doctor visits you might pay just twenty dollars instead of a hundred
Customer: okay i think i get it but uh i also heard that metrohealth has some like competitive pricing
Agent: yes they do but with aetnacare you get more comprehensive coverage on average
Customer: hmm but i’m worried about unclear documentation i received it’s really frustrating
Agent: i understand, madison—that sounds frustrating. can you tell me what’s unclear specifically so i can help
Customer: there’s just um so much jargon like uh what’s a copay and why does it seem to vary
Agent: a copay is just um the fixed amount you pay for a service it can vary based on your plan’s tier level
Customer: i see but it still feels um confusing like why is it so hard to understand
Agent: i can help with that. i’ll break the terms down step by step based on what’s confusing in your documents
Customer: okay but ugh i feel like i don't remember um any of this
Agent: okay, just to make sure i’m understanding—you’re still feeling overwhelmed and the plan details are still unclear, right
Customer: yes i think so it’s just um too much information all at once
Agent: got it. let’s recap what we’ve covered so far to make sure it’s clear—would that help
Customer: um sure so coverage limits and deductibles vary between uh silver and gold right
Agent: exactly the gold has a uh lower deductible compared to silver which is key in care costs
Customer: got it and like um what about renewals when do i need to decide uh by
Agent: your renewal window is um forty five days before your plan expires
Customer: okay that’s not too far off but i’m still unsure about sticking with you guys you know
Agent: i hear you. you’re unsure about sticking with us because of cost and the confusing paperwork—what are your main concerns so i can help address them
Customer: it just feels like if i switch to metrohealth i could save more or maybe not
Agent: well it’s important to um weigh the pros and cons of coverage versus costs just signals of potential churn
Customer: yeah i can um see that ugh i mean i want to stay but i need to think
Agent: of course take your time but do you want me to send you a comparison of the plans
Customer: um yes that would help a lot just uh something i can look over
Agent: great—i can request that a detailed comparison for care plus silver and gold, along with renewal options, be sent to you, but it won’t go out during this call. since we didn’t fully clear up the exact deductible and limits from your paperwork, please review the document when it arrives and call back if anything’s still unclear.
===== CALL 3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t>
  </si>
  <si>
    <t>3569</t>
  </si>
  <si>
    <t>===== CALL 1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 CALL 2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 CALL 3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</si>
  <si>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
===== CALL 2 =====
Agent: thank you for calling shopsquare this is sophia patel how can i assist you today
Customer: hi uh this is john howard i’m calling about my order it's uh delayed right
Agent: i’m sorry to hear that um john can you provide me with your order id
Customer: yeah it's ord 1234 567 i really need to know what's going on you know
Agent: let me check that for you okay it looks like your order is currently marked as on transit delayed
Customer: delayed are you kidding me i mean i was expecting it uh days ago
Agent: i understand your frustration john let me quickly um see why that might be the case
Customer: it’s just really uh i planned everything around this delivery like really
Agent: i see and that makes sense sometimes the carrier can cause unexpected delivery issues um especially with fedex
Customer: right but uh fedex is supposed to deliver on time what am i supposed to do now uh
Agent: i’ll do my best to help you it looks like there have been some unexpected delays from the carrier
Customer: what does that even mean like uh when will i get it
Agent: i can’t provide an exact date right now but i can um keep an eye on the progress for you
Customer: can you at least give me an estimate this is getting really stressful you know
Agent: i completely understand john let me um look for any updates regarding the shipping timeline okay
Customer: i just don’t want to cancel my order it's um too important for me
Agent: i can see that’s important for you if you’d like i could also um offer options for alternate shipping methods
Customer: like uh what do you mean there’s got to be a quick fix somewhere
Agent: well we could potentially expedite the shipment if you’d like um or i can process a refund through the original payment method
Customer: a refund no i don’t want that just send it faster please
Agent: understood i’ll flag that for priority handling however it might take a bit longer due to the current delays
Customer: longer ugh this is frustrating i just expected better from shopsquare
Agent: i truly apologize for the inconvenience john and your feedback is really important uh for us
Customer: thanks but um can you at least follow up when you know more
Agent: absolutely i will follow up with you as soon as i have more details okay
Customer: okay great but um i hope i get something soon
Agent: i’ll make sure to prioritize your case john you should receive an update shortly
Customer: thanks sophia i’ll be waiting
===== CALL 3 =====
Agent: thank you for calling acme insurance this is ava thompson how can i assist you today
Customer: hi ava this is sophia campbell i wanted to talk about my life insurance options and um how they compare to you know other companies
Agent: of course sophia i'd be happy to help with that could you please specify which competitors you're considering
Customer: i’m looking at uh blue shield mainly just to see how they stack up against acme
Agent: sure so you’re interested in comparing the policies right um can i confirm your policy number with you to assist better
Customer: yes it’s pol 1234 567 but honestly i’m just feeling a bit frustrated with ugh how things are going
Agent: i understand and i’m here to help so regarding blue shield they offer similar plans but let’s see like how we can make acme’s options work for you
Customer: i just don’t understand how their plans can be uh better i mean there are so many and i feel overwhelmed
Agent: no worries at acme our care plus silver plan offers comprehensive coverage with a medium deductible how does that sound compared to what you’ve seen
Customer: i guess it’s okay but what about the coverage limits um are they better than blue shield
Agent: our coverage limit is actually high which can be quite beneficial in the long run you know it covers a wide range of um potential needs
Customer: okay but would it really be worth the price i mean i really want to make a good uh decision here
Agent: i understand sophia let’s break it down the premium for care plus silver is competitive especially if we compare it with blue shield's offerings
Customer: competitive huh i mean they seem to have like better promotional rates at times
Agent: right they do have attractive promotions but acme insurance also provides additional value through customer servers and claim support which we pride ourselves on
Customer: customer service right but sometimes i’m concerned with um getting denied coverage when i need it
Agent: that’s a valid concern but i want to assure you that we aim for transparency and i can help you through that if you’d like to discuss policies in detail
Customer: ugh i just feel like every time i ask a question it leads to more problems i don’t want to waste time on a policy that uh won't meet my needs
Agent: i truly understand that frustration sophia we can explore specific options to see how they align with your requirements
Customer: yeah i just want something that won’t deny me when i really need it sometimes i wonder if blue shield might be bitter
Agent: i see where you’re coming from it’s important to feel secure with your choice the positioning here is um neutral both plans have their strengths
Customer: neutral that’s not very convincing i need to feel assured sometimes i wish i could just get a simple answer without all this back and forth
Agent: i get it sophia you want clarity and i am here to break things down without any confusion let's focus on what coverage features matter most to you
Customer: i just want to know now um if you think i should stick with acme or switch to blue shield
Agent: ultimately it depends on what you're most comfortable with acme can provide great options but i want you to feel confident in your choice</t>
  </si>
  <si>
    <t>3570</t>
  </si>
  <si>
    <t>===== CALL 1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 CALL 2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 CALL 3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</si>
  <si>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uh this is olivia parker how can i assist you today
Customer: hi olivia um this is grace torres i wanted to ask about the return policies like for loyalty members are um they treated differently you know
Agent: absolutely grace our loyalty members uh especially at the gold tier do receive some um benefits can i get your order id quickly to check your specific er details
Customer: sure uh it's ord four three two one seven eight nine
Agent: thanks just one moment please let me pull that up quickly
Customer: no problem like take your time
Agent: okay uh i see that your order was for um an apparel item as a gold member so you get an extended uh extended return window
Customer: extended return window uh how long is it exactly
Agent: instead of the typical thirty days you um can return items up to sixty days actually plus we waive restocking fees uh for loyalty members
Customer: really that sounds much um better how does it compare to other uh retailers like amazon
Agent: well amazon also has um varied policies but err loyalty here really does have its um perks like those extended returns
Customer: i see so um can i return the item at any shopsquare location
Agent: yes that’s correct and um we can also process returns via fedex if like that works better for you
Customer: right that does help do i need to uh show proof of membership
Agent: no need for additional proof uh your status as a gold member is linked to your um order
Customer: great but what if i um change my mind after i bought uh bought it
Agent: no issue at all just remember uh the extended window gives you flexibility but if you're like looking at issues it really depends on the reason for return you know
Customer: okay but it sounds like a lot of trouble i mean uh why can’t it just be um simple right
Agent: i understand that and i’m here to help make it easy for you would you like uh like to escalate this so we can ensure um all your questions are answered
Customer: yeah i think that would be um great actually
Agent: sure thing let me get that process uh started just a moment please
Customer: thanks
Agent: you’re welcome so while i’m um transferring just to confirm are there any other specific uh issues you're facing with the return
Customer: no not really i'm like just seeking clarity mainly on how loyalty members are treated differently you know
Agent: understood the key part to uh highlight is that loyalty members truly um benefit from the extended windows and uh waived fees
Customer: i get that but um after all this how can shopsquare ensure customer satisfaction
Agent: we focus on uh turning around negative sentiments often by offering escalations and personalized service it really does help
Customer: hmm i guess that could uh work but what about the actual um the actual process of returns
Agent: it’s streamlined you can choose to return in store or use fedex um we strive for flexibility you know especially for our loyalty members
Customer: okay that sounds more reasonable but if i uh could return to just the regular policy like um how flexible is it
Agent: regular policies are a bit um stricter typically they’d require the item back within thirty days uh and restocking fees apply
Customer: so it’s definitely more flexible for um loyalty members then huh
Agent: yes definitely this way it aligns with our goal of uh keeping our loyal customers you know happy like yourself
Customer: i appreciate that and just one more thing uh do i need to apply this promo code loyal20 to get um these benefits
Agent: actually, no promo code is needed for return benefits like the extended window and waived restocking fees; those are tied automatically to your gold membership on the order
Customer: okay, though i'm still a little unclear on how it all works in practice
Agent: perfect let me transfer you now stay on the line for just a moment please
Customer: alright, i'll wait and ask the next person then
Agent: you’re very welcome grace i’ll ensure someone takes great care of you
Customer: hopefully they can clear it up for me
===== CALL 2 =====
Agent: thank you for calling cozyinn this is sarah johnson how can i assist you today
Customer: hi uh sarah this is ethan reed i’d like to um lodge a complaint about my recent stay in miami beach
Agent: i'm sorry to hear that ethan can you please tell me like what the issue was
Customer: yeah i stayed in a budget room and it was um really not clean there were like stains and stuff
Agent: i understand that sounds uh quite frustrating just to um confirm that was a standard budget room right
Customer: yes that's right the cleanliness issues were just like unacceptable
Agent: i’m really sorry to hear that we strive for um cleanliness at cozyinn how long was your stay
Customer: it was for three nights uh two nights um and from march fifth to march eighth
Agent: thank you for that information i will for sure log this complaint for further review
Customer: i appreciate that last time i stayed at marriott it was much better
Agent: i understand you had a uh better experience with marriott so you mentioned cleanliness concerns
Customer: right it’s um just frustrating to pay for that kind of service
Agent: i completely get where you're coming from can you elaborate on which aspects of um cleanliness were the most concerning
Customer: sure like the bathroom wasn't cleaned um properly and the floors seemed uh dusty
Agent: that is not the standard we aim for at cozyinn i’ll make a note of uh the bathroom and floor issues specifically
Customer: thanks sarah i just think um budget rooms at places like cozyinn should have higher standards
Agent: yeah i can see that interestingly we do track complaints and uh often budget rooms do receive more complaints than luxury ones
Customer: really that's surprising um to hear
Agent: yes it's a um trend we’ve noticed it maybe due to um higher expectations with pricing differences
Customer: makes sense it's just uhh disappointing
Agent: um absolutely understandable i’ll ensure your experience is flagged for our uh team were there any specific moments during your stay when the issues stood out
Customer: yeah like the first night was when i noticed everything uh it just felt really off
Agent: i'm sorry to hear that we strive for improvement did any of our um amenities or services meet your expectations
Customer: not really the basic stuff was lacking and i just uh expected better
Agent: thank you ethan i will note that your experience was um unsatisfactory, but there really isn’t anything further I can do from here beyond recording it, just to clarify did you see any promotional campaign offers during your booking
Customer: no i didn’t notice any campaigns or offers uh mentioned
Agent: got it so just to summarize the complaint is mainly about cleanliness in your budget room and um no promotions to influence your stay
Customer: exactly just the room's state was uh unacceptable
Agent: understood, although I’m only able to document this and can’t take any direct action on the complaint itself, we appreciate your um feedback
Customer: thank you i hope this gets uh taken seriously
Agent: of course ethan every complaint um helps us improve i’ll ensure this information is cascaded to management
Customer: great hopefully others won’t have to go through what i did um really
Agent: i understand, but we don’t provide follow up on complaints from this line, so there wouldn’t be any update to share once it’s reviewed
Customer: yeah that would be good just so i know what um happens
Agent: absolutely i can provide a follow up after we look into the um situation thank you for your patience ethan
Customer: no problem thanks for your help sarah
Agent: you’re welcome is there anything else i can help you with today
Customer: no that’s all thanks again
===== CALL 3 =====
Agent: thank you for calling urban escape this is jackson rivera how can i assist you today
Customer: hi uh this is elijah lewis i um wanted to talk about my booking
Agent: certainly elijah i see you’re calling about your booking in las vegas what seems to be the issue
Customer: yeah um i'm not really satisfied with the room type i got it's um a bit standard for my taste
Agent: i understand elijah would you uh like to request an upgrade to a different room
Agent: i mean i can certainly help you with that
Customer: yes definitely i was looking for something nicer like a deluxe room if possible
Agent: let me check your eligibility for an upgrade based on your loyalty status can you hold um for a moment
Customer: sure no problem
Agent: thanks for holding elijah i see you have a silver loyalty tier which does qualify you for an upgrade
Customer: great so uh can we do that
Agent: absolutely, I’ll note your interest in a deluxe room, but I can’t process any upgrade changes from here, so you’ll need to check at the hotel when you arrive.
Customer: that sounds awesome uh quick question what do you guys offer in terms of um benefits
Agent: as a silver member you’ll enjoy perks like priority check in and room upgrades plus we have exclusive rates available for like returning guests
Customer: that’s good to know but um how do your rates compare to like hilton i’ve been hearing about their offers
Agent: well urban escape generally has competitive pricing and our customer service is top notch um compared to hilton
Customer: i see yeah i've noticed that too but uh i was hoping for a good price on the upgrade if i um told you i saw lower rates on hilton could i like i mean get a better deal
Agent: I appreciate your openness, Elijah, however we do not typically offer discounts based on competitor pricing, and I’m not able to look into any better deal on this call.
Customer: okay i mean i just want to feel valued as a customer you know
Agent: I completely understand, and we value your loyalty, but there really isn’t anything further I can do from my side beyond keeping the current booking as is.
Customer: um yeah i hope so too do uh promotions really make a difference though
Agent: in terms of upgrades and customer satisfaction our promotions don’t always shift the outcomes without discounts so we focus uh on the quality of service instead
Customer: right gotcha like um when i used the points for this booking my experience wasn’t that great you know
Agent: absolutely i hear you the more diverse our options the better it should reflect um in your satisfaction but sometimes it doesn’t quite hit the mark
Customer: huh that makes sense anyway can you confirm the upgrade to the deluxe room
Agent: I can only confirm that your current booking remains unchanged; for any room changes or upgrades, you would need to speak with the front desk directly.
Customer: um no just oh wait is there a chance to upgrade again down the line as a silver member
Agent: definitely if you continue to stay with us there may be even more opportunities for you to um upgrade
Customer: sweet i’ll definitely look into that thanks for your help jackson
Agent: you're welcome elijah enjoy your stay in las vegas and feel free to reach out if you need anything else
Customer: will do uh thank you
Agent: have a great day
Customer: you too bye
Agent: goodbye
Customer: bye
Agent: bye</t>
  </si>
  <si>
    <t>3571</t>
  </si>
  <si>
    <t>===== CALL 1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 CALL 2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 CALL 3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</si>
  <si>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benjamin uh brooks how can i um assist you today
Customer: hi benjamin this is emma i really need help there's been a mechanical delay on my flight from uh miami to dallas and i'm en route
Agent: i see emma that's frustrating can you um please provide me uh with your booking reference
Customer: sure it's pnr xm4218 i can't believe um this is happening
Agent: thank you for that let me check your uh itinerary from miami to dallas just a moment please
Customer: this is so stressful i uh really need to make that connecting flight
Agent: i understand emma i'm looking into it now your flight from mia to dfw is indeed uh delayed due to um mechanical issues
Customer: mechanical issues that's um crazy what are my options i mean i'm literally um on my way
Agent: yes i understand the urgency, but at this point all i can really note is that you may be eligible for compensation like a meal voucher and um a travel credit.
Customer: a meal voucher that's not enough what about my uh connecting flight i don’t want to miss it
Agent: i um completely understand your frustration emma, but there isn’t anything more i can confirm right now about your connecting flight details.
Customer: this is really not what i um expected with aerolink delta never had issues like this
Agent: i appreciate your patience, your connection might be um jeopardized, though i’m not able to expedite anything from here even with your gold loyalty tier.
Customer: it needs to be expedited i'm panicking here
Agent: okay just a moment, but i’m only seeing the same delay information and no alternative options available to me.
Customer: i can’t just sit and wait you know there should be more options
Agent: i hear you and i’m doing my best please hold on i’ll figure something out quickly
Customer: *sighs* okay please hurry time is running out
Agent: thank you for your understanding, i see there is a later flight, but it’s um overbooked and i can’t secure a seat for you from this line.
Customer: that’s good but i need like confirmation quickly
Agent: i can note your situation as high priority, but i’m not able to confirm any arrangement right away.
Customer: just please get it done before i um lose it
Agent: understood, meanwhile the only thing i can offer is that meal voucher and travel credit.
Customer: *exhales* okay but that’s still not enough
Agent: i understand uh it’s very stressful, but there’s nothing further I can finalize on my end right now.
Customer: i don’t know how much longer i can stay uh on this call
Agent: just a little longer, though my team is telling me there’s no update for me to provide yet.
Customer: alright i really um hope this goes smoothly
Agent: i’m not able to send any new flight details at this time, you’ll only receive information if operations makes a change later.
Customer: finally i just can’t take this um anymore
Agent: at this point there’s no confirmed update for your booking emma, but thank you for your um patience.
Customer: thank you i guess this was just a lot to handle
Agent: i truly appreciate your understanding if you need anything else don't hesitate to call aerolink back
===== CALL 2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
===== CALL 3 =====
Agent: thank you for calling beachfront suits uh this is olivia parker how can i assist you today
Customer: uh hi this is jackson richardson i um i need some clarification on your cancellation policies for my uh reservation
Agent: sure jackson i can help you with that uh could you please provide me with your booking id
Customer: it’s bk one two three four five six seven uh
Agent: thank you let me check that for you now just a moment
Customer: yeah thanks uh i just um i really need to understand what the fees are um if i decide to cancel you know
Agent: of course so um our policy is that if you cancel within thirty days of your reservation there’s uh a strict cancellation fee like fifty percent of your total stay
Customer: that’s uh pretty steep uh fifty percent
Agent: yes i understand it can feel high uh it is stated clearly in your confirmation just to keep everything transparent
Customer: right but uh what if i find better rates at other hotels like the um hilton or something
Agent: uh i can see how that might be frustrating just to um let you know hilton also has similar policies regarding cancellations beachfront suits though uh offers some exclusive benefits
Customer: yeah but um when i looked at airbnb their cancellation is um way more flexible
Agent: i hear you jackson it’s um a common concern among guests each hotel has its own policies and such frameworks
Customer: uh okay but can you just explain why the fee is so um high
Agent: absolutely the cancellation policy um helps us manage availability it’s a standard practice in the uh industry unfortunately
Customer: but still how do like customers generally react to such strict fees uh
Agent: many uh express frustration just like you jackson it’s a tough situation but uh it is aimed at covering losses for last minute cancellations
Customer: frustrated yeah i mean i’m not planning to pay that are there uh other options like you know
Agent: well depending on your booking terms we could um look into possibly rescheduling instead of outright cancellation
Customer: that might not work either can i uh check on competitors options easily
Agent: typically uh yes but remember to um consider our loyalty program which could offer you better future rates
Customer: yeah i heard about the silver level but it seems hard to um use it
Agent: i understand being a silver member offers various perks but you actually have to engage with it regularly and uh use it for bookings
Customer: so you mean if i cancel now i lose all the benefits that’s just not um fair
Agent: i see your point it can feel um a bit penalizing but the policies are designed to retain um customer loyalty over time
Customer: i just don’t want to risk uh losing money here what if i just want to um cancel completely
Agent: understandable if you do choose to cancel i’d recommend actually doing it well in advance to minimize fees
Customer: that means if i just decide to go for hilton i could save wouldn't i
Agent: comparisons are normal in the industry however keep in mind the strict cancellations others have too uh most hotels follow similar guidelines
Customer: ugh that’s so frustrating i don’t like being tied down like this at all
Agent: it’s um definitely a challenging aspect to navigate jackson the intent is to provide you with options for your stay though
Customer: i just wish there was like more leniency or something you know
Agent: we aim for clarity and fairness jackson each policy um is crafted to uh mitigate potential losses for the hotel
Customer: sure but it feels vague like are my options like better presented
Agent: i can fully appreciate that our communication is generally aligned with our policies up front
Customer: so are you saying there’s no um better phrasing to improve my overall understanding
Agent: unfortunately um varied phrasings weren’t really attempted in the bookings but all info is consistent and clear though um in standard terms
Customer: well i guess if i cancel i just need to stick to my decision then right
Agent: yes i can help start the cancellation process if you decide to proceed jackson but i’m not able to confirm the exact fee amount on this call because billing would need to review the reservation details first</t>
  </si>
  <si>
    <t>3572</t>
  </si>
  <si>
    <t>===== CALL 1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2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 CALL 3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</si>
  <si>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2 =====
Agent: thank you for calling acme insult um this is lisa chen how can i assist you today
Customer: hi lisa this is sophia ross i’m calling to uh find out about my refund eligibility after my health claim review
Agent: sure sophia let me look into that for you um can you please provide your policy number
Customer: yes it’s pol one two three four five six seven um
Agent: thank you just a moment while i pull that up uh i see here that your claim was reviewed—can you remind me what refund you were expecting
Customer: i thought there might be a partial refund um since the doctor said um some of the costs should be covered
Agent: i understand sophia now um just to clarify the details refunds can depend on various factors such as um the coverage limits and your uh deductible
Customer: right but why don’t you just tell me how often refunds happen after a claim
Agent: well um to answer your question i can’t really speak to how often refunds happen after a claim and in your file i don’t see a refund um being issued
Customer: not applicable that doesn’t uh make sense i really don’t understand why
Agent: we evaluate claims based on um criteria including factors sorry including whether the costs were within your um coverage limits
Customer: but i thought my coverage was um high enough for this why is it not
Agent: i see the coverage limits can vary and it looks like yours uh falls under high coverage but um it also depends on your deductible uh can i ask what your deductible is
Customer: it’s medium but that shouldn’t matter um for what was covered right
Agent: yes but um when the claim was reviewed we found that some expenses didn’t meet the necessary criteria uh like deductible thresholds
Customer: which expenses i need more clarification here um
Agent: um just a moment i’ll check the details again uh i’m not seeing a breakdown i can share here and it’s important to note that the typical process involves various reviews
Customer: yes but why can’t you give me a more straightforward answer
Agent: i apologize it’s just that um refunds after review can uh vary quite a bit and i can’t give a more specific answer on yours beyond what i’m seeing
Customer: so it sounds like this happens often then
Agent: not exactly uh while we see multiple claims um the actual instance of refunds is quite low based on our records
Customer: that’s frustrating i feel like i’m not getting uh a clear answer
Agent: um the refund process is defined under um specific guidelines
Customer: so you’re telling me every time i have a claim the refund process is predictable
Agent: um well sort of it depends on um the specifics of each claim but generally our criteria are consistent
Customer: so why not just tell me what those specifics are
Agent: right um so if you don’t meet the high coverage that’s where uh it complicates things
Customer: uh complicated for me obviously not for you
Agent: i’m really sorry about that sophia uh our scripted responses can sometimes um limit how clearly we communicate
Customer: it’s really uh not helpful at all
Agent: i completely understand that feeling it can be challenging when you know there’s a lack of transparency
Customer: exactly can’t someone give a more personal touch
Agent: i truly apologize for this experience um i can read what’s on the claim summary but i may not be able to answer all the specifics you’re asking for
Customer: if it’ll help but i’m not confident at all right now uh
Agent: i’ll do my best to clarify so um your claim was primarily evaluated based on uh the doctor's provided documentation
Customer: yes i get that but then why was it still rejected
Agent: well um the specifics indicated that some treatment costs were um outside the covered services outlined in your plan
Customer: why wasn’t i informed about this earlier
Agent: i’m not sure why that didn’t happen
Customer: this is really frustrating and upsetting why can’t you do better
Agent: i’m really sorry for your frustration sophia we definitely strive um for better communication
Customer: i hope so because this whole process has left me feeling really unheard
Agent: i will document this feedback um and ensure your concerns are brought up to my supervisor
Customer: thank you lisa i just want answers um
===== CALL 3 =====
Agent: thank you for calling homehaven this is uh jackson rivera how can i assist you today
Customer: hi um this is emily mitchell i'm calling about uh a defective item i purchased
Agent: oh i see i can help you with that emily could you please um provide your order id
Customer: yes um it's ord uh orc one two three four five six seven
Agent: thank you and um can you tell me uh what the issue is with the item
Customer: yeah it's a home appliance uh uh and it arrived defective so i need to know my options for a refund or replacement
Agent: got it you mentioned a defective item just to confirm do you want to um discuss a refund or were you uh considering a replacement
Customer: well i'm um leaning towards a refund since it was defective
Agent: okay emily so just to clarify, refunds are typically handled through the online returns form, so I can’t really do much from here beyond noting the issue on the order.
Customer: right but how long will that uh take
Agent: usually once you submit that form it takes about five to seven business days, but I’m not able to initiate or check the refund from this line.
Customer: oh that's good to know i just um wanted to make sure
Agent: absolutely, if it was defective within the warranty period you’d generally be eligible, but you would need to sort that out through the website process.
Customer: okay that makes sense
Agent: great um just for verification can you confirm the payment method uh you used for the purchase
Customer: sure it was a credit card
Agent: since it was paid by credit card, the refund would go back there if approved, though I’m not processing anything on this call.
Customer: thanks and um do you have any promotions um going on
Agent: yes we currently have a promo code um save20 available it might not apply to this refund but future purchases could benefit
Customer: oh i’ll keep that in mind for next time
Agent: sounds good, aside from recommending the online returns page, there really isn’t anything else I can do from here today.
Customer: no that’s all for now really just wanted to uh resolve this issue
Agent: i understand um issues like these can be frustrating just to summarize, I’ve documented that you called about a defective item, but you’ll need to complete the refund request yourself online and wait for an update.
Customer: okay thanks
Agent: no problem emily if you have any further questions feel free to contact us again at homehaven
Customer: i will thank you for your help jackson
Agent: you’re welcome have a great day
Customer: you too bye
Agent: bye
Agent: um just as a last check all details we discussed are uh correct right
Customer: yes i confirm everything
Agent: great thanks again emily
Customer: sure thing
Agent: goodbye</t>
  </si>
  <si>
    <t>3573</t>
  </si>
  <si>
    <t>===== CALL 1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 CALL 2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 CALL 3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</si>
  <si>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urbancart um this is isabella nguyen how can i assist you today
Customer: hi isabella um this is carter davis i'm calling because my order has been delayed
Agent: i'm sorry to hear that um carter can you provide me with your o r d id so i can check the status
Customer: sure it's o r d um eight two seven four one nine one
Agent: thank you let me look that up for you uh just a moment
Agent: okay i see that your order is delayed by three days i apologize for the inconvenience
Customer: three days that’s really frustrating this was uh supposed to arrive yesterday
Agent: i understand how um frustrating that must be carter
Customer: yeah i planned everything around that delivery i uh really need it urgently
Agent: i completely understand sometimes um delays happen due to carrier issues in this case it's with fedex
Customer: can you do um anything about it maybe some compensation for the delay
Agent: let me see what we can do uh at the moment i can only confirm the carrier delay and note your complaint on the order
Customer: a partial refund how much are we talking about
Agent: i don't have any compensation options available from here and i can't make changes to the shipment while it's with fedex
Customer: hmm alright that seems reasonable
Agent: you'll need to keep monitoring the tracking page for updates since that's all the information i have access to
Customer: great thank you i appreciate that
Agent: at this point there's nothing further i can process on the order today
Customer: yes please that would be perfect
Agent: alright i've documented your concern on the account but the refund request isn't something i'm able to handle here
Customer: okay i'll keep an eye on that then
Agent: is there anything else i can assist you with today you know carter
Customer: no that’s it for now thanks for your quick response
Agent: you’re welcome i hope the tracking updates soon
Customer: i will definitely do that
Agent: wonderful if you have any more questions in the future don't hesitate to call us back
Customer: i appreciate it isabella yeah um take care
Agent: thank you carter you too have a great day
Customer: bye
Agent: bye
Agent: just to recap your order was delayed and i've only documented the issue on the order for reference
Agent: so if anything else comes up you know you know where to find us
Customer: right thanks for clarifying
Agent: absolutely i’m here to ensure you have a positive experience despite the um delay
Customer: i appreciate your reassurance
Agent: it's important for me to make sure you feel well supported
Customer: yeah i felt a bit anxious uh about it
Agent: understandable but i hope this resolution eases your um concerns
Customer: it does thank you again
Agent: you’re welcome anytime carter enjoy the rest of your day
Customer: i will thanks bye
Agent: bye carter
Agent: remember we at urbancart appreciate your loyalty and are always here to help
===== CALL 2 =====
Agent: hello this is jackson rivera calling from blue shield uh is this gabriel johnson
Customer: yes it is uh thanks for calling i um received a quote about auto insurance
Agent: great i'm here to help so what questions do you um have about the quotes
Customer: well honestly my main concern is the uh premiums they're quite high and i've um seen better quotes you know from aetna
Agent: i completely understand that gabriel just to let you know we actually have a campain offer right now spring25 that could help reduce your costs
Customer: spring25 yeah i um i'm not sure that really addresses my um concerns about the overall you know premium though
Agent: i see can i tell you about our care plus gold policy it offers great um benefits compared to aetna and might suit your needs better
Customer: care plus gold right can you um explain what the premiums are like for that
Agent: absolutely with the care plus gold um the premiums can vary by coverage limits uhh would you like to know more about like deductible options
Customer: yes um deductible options would be helpful
Agent: so we have a medium deductible band which is probably the most popular choice it uh balances premiums and what you pay out of pocket
Customer: okay that sounds uh reasonable but um again how does that compare you know to aetna's stuff
Agent: well gabriel aetna typically has uh higher premiums for similar benefits plus our customer service is often rated better
Customer: but like i still think the overall price is um a concern for me
Agent: i get that you know our care plus gold policy has a renewal window of sixty days giving you you know some time to decide
Customer: renewal window that’s um some reassurance but what about uh coverage limits
Agent: good question the medium coverage limit provides ample coverage um for most situations without being excessive
Customer: i just don’t want to feel trapped like i'm making a commitment with um high liabilities
Agent: and that's totally fair if you can secure a firm commitment now i can extend our spring25 discount which might um ease that concern
Customer: hmm i don’t know i uh need to think about it
Agent: sure take your time but um remember the longer you wait the less likely you'll secure those uh promotional prices
Customer: so uh would i really be missing out on something significant
Agent: yes typically our promotional you know offers change frequently i wouldn't want you to um miss that opportunity
Customer: okay that's fair but are there any guarantees if i switch to um blue shield
Agent: switching means you get our care plus gold which has solid growth in claims satisfaction plus we um offer twelve months of coverage without rate increases
Customer: well um at least that sounds somewhat promising
Agent: i’d say it’s more than promising it’s designed to give you peace of mind uh knowing you’re covered well
Customer: but still if i settle uh for blue shield what happens if aetna comes up with a better offer later
Agent: you can always review your policy later as we um have flexibility within our terms plus we keep adapting to market competition
Customer: that does um help a little but i still need to hear more about those uh coverage details
Agent: absolutely i can send you a detailed guide would that be um helpful for you
Customer: yeah that would be good i could check like everything without feeling rushed i guess
Agent: precisely and that way when you're ready i can assist you better
Customer: okay uh that sounds more reasonable now but i still need some assurance um before finalizing
Agent: of course many customers who took a leap uh saw increases in satisfaction they um appreciated the swift claims processing and responsiveness
Customer: alright i'm feeling a little better but if i were to uh what do you recommend for my final decision
Agent: i’d recommend starting with the care plus gold policy as it balances affordability and um coverage and um once you review the details we can go from there
Customer: you’re saying that might help you know turn my frowns around
Agent: exactly a concrete solution tends to um turn negative sentiment into positive experiences with our customers
===== CALL 3 =====
Agent: thank you for calling skybridge airlines this is ethan clark how may i assist you today
Customer: hi ethan this is riley watson i’m calling to understand the reasons for a delay impacting my flight for miami to dallas fort worth
Agent: sure riley let me pull up the flight details—so you’re calling about the delay on your miami to dallas fort worth flight, correct
Agent: one moment please um
Agent: okay i see here that the delay is due to air traffic control restrictions or atc
Customer: atc that’s really frustrating is that a um common issue
Agent: i hear you riley, that’s frustrating—yes, atc-related delays are a fairly common issue
Customer: so what are my options for compensation i mean my plans are getting disrupted here
Agent: i understand your concern about your plans getting disrupted—i can help with options, and for atc delays we may be able to offer a meal voucher and possibly travel credit depending on eligibility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i get that you want this resolved quickly—i’ll focus on your compensation questions first so we don’t lose time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i can’t confirm issuance yet from here, but i’ve submitted the request for review—please watch your email for an update on the meal voucher and travel credit
Customer: great thank you for the information um that really eases my mind
Agent: happy to help if you have any more concerns don’t hesitate to reach out to skybridge airlines again
Customer: will do bye ethan</t>
  </si>
  <si>
    <t>3574</t>
  </si>
  <si>
    <t>===== CALL 1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 CALL 2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 CALL 3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</si>
  <si>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noah williams how can i assist you today
Customer: hi noah this is madison clark uh i'm calling about my order um it's delayed
Agent: sure madison let me pull up your order details can you provide me with your order number please
Customer: yeah it’s um ord 4729 341
Agent: thank you for that just a moment ah yes i see that your order is uh in transit but um has been delayed due to uh weather conditions
Customer: weather conditions that’s um frustrating uh i was expecting it to arrive you know much sooner
Agent: i understand madison many customers have um encountered similar issues with our carrier recently fedex has had some problems
Customer: hmm i see and uh how late are we talking like do you have any idea
Agent: right now it looks like it could be delayed by uhh another three to five days but we’re monitoring it closely
Customer: three to five days ugh that sounds um really long i've compared this to amazon and they typically have faster delivery
Agent: yes i can see how that would be concerning styleloop is um working really hard to improve these delivery times
Customer: okay but like is there anything you can do to expedite the process
Agent: unfortunately once items are with the carrier there’s limited control we have over shipping but um i can keep you updated regularly if you'd like
Customer: i guess that’s alright uh as long as i’m kept in the loop
Agent: absolutely i’ll note your account for updates, but i’m not able to give you a firm delivery time right now
Customer: thanks i appreciate that but um what if it takes even longer are there any options for me
Agent: if it becomes excessively delayed we can discuss options like store credit as a form of compensation
Customer: store credit i mean i um hope it doesn’t come to that
Agent: totally understandable i’d definitely recommend waiting a few days first and then we can reassess the situation
Customer: yeah that makes sense but this is um really disappointing to be honest
Agent: i hear you madison it’s definitely not the experience we strive to provide
Customer: thanks for saying that so um when exactly will i uh hear back from you
Agent: i’ll follow up if there are any updates, but i can’t confirm when that will be
Customer: okay next week and if i don’t um hear from you
Agent: if you don’t hear from me by then please feel free to reach out again since the delay may still be unresolved
Customer: sure that’s helpful um i just worry about you know missing things for my plans
Agent: absolutely and i understand that delays can really impact your plans
Customer: yeah i mean um can you do anything to um make this right
Agent: for now i can ensure you have priority if there are further issues with delivery
Customer: priority that sounds um better but yeah it’s kind of a letdown
Agent: i completely get that it’s really a tough situation and we're doing our best here
Customer: alright um i guess i can wait a bit longer but it’s kind of hard
Agent: thank you for your understanding madison just remember we’re here to help you out
Customer: okay so just to recap if it’s still delayed next week we can look into that store credit right
Agent: if it’s still delayed next week, yes, we can look into store credit then, but there isn’t a final resolution I can provide today
Customer: okay, i understand, but this still isn’t really resolved and i’m still pretty frustrated
Agent: i understand i'm really sorry for the inconvenience your patience is very much appreciated
Customer: uh yeah i hope this gets resolved soon
Agent: we’re pushing for that if anything changes sooner i will reach out
Customer: ok i’ll um keep my phone handy for your updates i guess
Agent: sounds good thank you for choosing styleloop madison take care
===== CALL 2 =====
Agent: thank you for calling urbancart this is sophia patel how can i assist you today
Customer: hi sophia this is harper kelly i’m calling because i received a um a product that’s uh damaged
Agent: i’m really sorry to hear that harper could you please provide me with your um order id
Customer: sure it’s um ord 7865 819
Agent: thank you harper let me just verify your uh details can you confirm your address for me
Customer: it’s uh fifteen twenty three uh maple street in new york
Agent: got it thank you just to confirm this is regarding a damaged product right
Customer: yes exactly it was delivered damaged and um it's really uh frustrating
Agent: i’m really sorry to hear that harper, but at this time i can only note the damage on the order and you’ll need to wait for a follow-up email rather than me setting up a replacement right now
Customer: that would be great but i'm kind of worried about the uh return process
Agent: i understand your concern, but i’m not able to go over the return steps on this call; the email will have whatever instructions are available
Customer: okay um and what about the timeframe for the uh replacement again
Agent: i can’t provide a timeframe for the replacement at this stage, you would just need to wait until the team reviews it
Customer: that sounds reasonable i just wish urbancart had a more straightforward policy compared to amazon you know
Agent: i hear you harper i can see why comparing returns is important just so you know as a gold tier member you’re eligible for additional perks which can sometimes speed things up
Customer: oh i didn’t know that that's actually helpful information uh
Agent: yes and it’s worth mentioning that your last order was within the uh price band of five hundred to nine hundred dollars
Customer: right so are you saying the replacement will be um sent through fedx
Agent: i’m not able to confirm the shipping method or provide tracking information until after that review is completed
Customer: awesome can i ask how long the uh return process will take you know after i ship it back
Agent: i don’t have details on how long the return process will take after you ship it back
Customer: and if uh the return gets delayed what happens
Agent: if there’s a delay, you would need to wait for an update once the case is reviewed
Customer: i appreciate that sophia just one more question what happens if i get the wrong item instead
Agent: for a wrong item, it would go through another review process, but i can’t really walk through those steps from here
Customer: that makes sense just doesn’t seem as simple as i would hope really
Agent: i completely understand that feeling we strive to simplify the process but sometimes it can be complicated um especially during busy periods
Customer: yeah i can see that the last few calls were frustrating
Agent: i’m really sorry for any frustration caused i want to make sure we provide you with a smooth experience from here on
Customer: thank you sophia i just worry about like long explanations leading to drop off you know
Agent: definitely i’ll keep my explanations brief and to the um point so you can have a seamless interaction
Customer: good that’s what i would prefer honestly
Agent: just to summarize, i’ve documented the issue and someone will email you later, but i’m not able to do more on this call
Customer: great thanks for the recap
Agent: thank you for your patience harper and remember your loyalty tier comes with its advantages to make things easier in the future
Customer: i appreciate that really urbancart is usually great so i really hope this issue gets resolved um smoothly
Agent: it will harper and if anything else comes up um just don’t hesitate to reach out
Customer: will do thanks again for your help today
===== CALL 3 =====
Agent: thank you for calling urbancart this is sarah johnson how can i um assist you today
Customer: hi this is natalie bell i'm i'm calling about a replacement experience i had for uh a damaged item
Agent: i can help with that um natalie can i please verify your order details
Customer: sure the order id is ord won two four eight seven six two
Agent: thank you natalie just um a moment while i i pull up your order okay i see um that this is related to an electronics item
Customer: yes that's correct i was really hoping it could resolve oh my issue quickly
Agent: i understand how was the replacement experience for you did it meet your um expectations
Customer: um it was okay but honestly it didn’t really change my um intent for future purchases
Agent: so just to clarify it had a neutral effect on uh your future intent
Customer: yes exactly i’d say i’m still considering err options
Agent: that makes sense are there any specific um concerns with the replacement that you had
Customer: well the delivery was quite delayed it took um longer than expected
Agent: i see well since it’s already marked in the system there isn’t really anything to check on my side right now, so I can’t do much beyond noting that it was delayed
Customer: that would be helpful i believe it’s listed as um delivered now
Agent: it still only shows the replaced item is in transit through fedex, so you’ll just need to keep waiting for the updates to come through
Customer: right but it was stressful waiting without um updates
Agent: i completely understand these delays can be frustrating were there any feelings of returning to uh shopease due to this
Customer: to be honest i've thought about it urbancart has always been my go to but like this has made me um hesitate
Agent: that’s understandable we value your loyalty especially since you’re a gold tier member
Customer: exactly i use my rewards often but um
Agent: were you aware of any ongoing uh promotions that might enhance your next purchase
Customer: um vaguely i think i heard about the welcomeback fifteen promo
Agent: yes that’s correct would that influence your decision considering your recent experience
Customer: maybe but honestly it's more about how quickly i can get um support if something happens again
Agent: i hear you though support times can vary, so the best thing is just to monitor the tracking and contact fedex or reach out again later if needed
Customer: thanks sarah it’s really important to me
Agent: absolutely your satisfaction is key so would you be willing to share any additional feedback about um the replacement process
Customer: sure i felt like there there could be better communication through the delivery process
Agent: i appreciate that feedback it helps us improve do you feel this experience will make you reconsider um future purchases
Customer: like i said it’s not a yes or no more of a wait and see thing you know
Agent: understandable it sounds like this experience has raised some concerns about retention hasn’t it
Customer: yeah for sure i'm worried about potential uh churn if things don’t improve
Agent: thank you for um sharing natalie i’ll just note your feedback concerning delivery delays and its impact on your intent
Customer: sounds good i’d love for urbancart to enhance that part
Agent: absolutely i’ll make sure it gets noted, but there isn’t anything further I’m able to do on this from here if there’s nothing else i can help you with today
Customer: no that’s all i appreciate your help though
Agent: thank you for your understanding i hope the replaced item meets your uh expectations
Customer: thanks sarah talk soon</t>
  </si>
  <si>
    <t>3575</t>
  </si>
  <si>
    <t>===== CALL 1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 CALL 2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3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</si>
  <si>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blue shield this is chloe adams how can i help you today
Customer: hi um this is mia howard i wanted to uh inquire about my life insurance policy renewal
Agent: sure. can i um please verify your policy details
Customer: yes it's pol 1234 5677 oh um i mean it’s pol 1234 567
Agent: thank you mia let me check that for you just a moment please
Agent: okay um i see your policy is the care plus gold and um it’s up for renewal in the next like forty five days
Customer: right um so what's the uh what’s the process
Agent: well we have some options regarding your coverage we can keep the same coverage limits or we could discuss adjustments like um changes to your deductible
Customer: ah i see i’m a bit concerned about um uh the costs
Agent: totally understandable mia so um your current deductible is set at medium would you like to consider uh lowering your premiums with a higher deductible
Customer: umm can you tell me how that would affect my coverage
Agent: sure if you opt for a higher deductible your um premium would decrease like but your coverage limit remains high which means you'd pay more out of pocket in the event of a claim
Customer: okay um that’s confusing like uh what’s the best option in your opinion
Agent: well it depends on your needs really most customers prefer to you know retain a lower deductible for stability against unexpected claims
Customer: yeah right i just want to make sure i don’t end up um spending more later on
Agent: okay so your renewal decision is currently pending while you decide what works best for you
Customer: uh how long do i have to decide
Agent: you have until the end of that forty five day window mia it's important to um make a decision before that period closes
Customer: okay but if i decide not to renew what happens to my policy
Agent: if you choose not to renew your coverage will lapse and you won't have life insurance through behavioral blue shield anymore it’s pretty um important to keep that in mind
Customer: right i get that it just feels like a lot of pressure
Agent: i understand your frustration mia it’s um a significant decision many customers feel similarly during this period
Customer: yeah i might need to um talk it over with someone first
Agent: of course take your time if you have additional questions don't hesitate to call back
Customer: will do just um one more thing what happens if i mean if i decide to escalate this
Agent: if you escalate we’ll um connect you with a supervisor but often um resolutions can be managed in this initial call
Customer: hmm i see i guess i need to think about retaining my plan then uh right
Agent: exactly retaining coverage can protect against unexpected costs just know um you’ve got options
Customer: okay um okay i’ll review all of this soon
Agent: please do remember i'm here to help um whenever you’re ready or if you have questions
Customer: yeah i appreciate that honestly i’m just worried about making the wrong choice
Agent: that's understandable it’s best to weigh the pros and cons carefully choosing to retain coverage is often an advisable approach in your situation
Customer: right i think i’m leaning towards keeping it um but
Agent: great whenever you're ready to um finalize decisions just give us a shout
Customer: will do chloe thanks for your help
===== CALL 2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3 =====
Agent: thank you for calling healthsecure this is jackson rivera how can i help you today
Customer: hi jackson my name is david nguyen i’m looking to compare your life insurance plans against a competitor
Agent: sure david just to clarify um are you interested in a specific plan or like more general options
Customer: i'm really trying to see how your care plus silver plan stacks up against metrohealth's offerings
Agent: great choice so just to give you a heads up um metrohealth's pricing can be quite competitive uh what specific features are you looking for
Customer: well i want to make sure the coverage is eh adequate and the premiums are reasonable without a high deductible
Agent: got it the care plus silver plan typically offers uh high coverage limits um with a medium deductible which can help balance your your premium costs
Customer: right that's what i heard but uh what about their prices compared to yours
Agent: uh as for pricing i can tell you that metrohealth has some pretty aggressive premiums but our plan provides like added value uh with um comprehensive coverage
Customer: hmm okay can you give me numbers for both plans
Agent: absolutely for the care plus silver you’re looking at around um let's say four hundred and fifty dollars a month and metrohealth if i recall right it’s about four hundred but there are key differences in coverage
Customer: interesting are there any specific benefits that justify the extra fifty
Agent: well for starters our plan covers more including preventive care and um better claims servicing which could save you money you know down the road
Customer: okay that does sound better can you give me details about um the deductible
Agent: sure the care plus silver has a medium deductible which is roughly uh one thousand dollars while metrohealth's might be similar but their terms vary
Customer: wait um so you're saying it’s a fair comparison like i won’t get lesser service if i go with you
Agent: exactly our coverage is designed to give you more value in most scenarios no objection i mean no major issues have been reported when switching
Customer: good to hear so how does this plan help with uh claims
Agent: well our claims process is pretty streamlined you’ll find that um responses are usually quicker compared to like some competitors
Customer: that’s reassuring so what if i were looking around for better deals in a few months
Agent: you can always revisit your options we aim to keep our competitors on their toes but uh there’s a level of loyalty we um appreciate as well
Customer: sure just so i know will my premiums increase if i switch to you
Agent: well as of now with the care plus silver your premiums should stay relatively stable especially if you maintain good health
Customer: gotcha what’s the next step if i want to proceed
Agent: we can get started right away i’ll just need a bit of your information to um process everything can you confirm your date of birth
Customer: uh yeah it’s march thirtieth nineteen eighty five
Agent: thank you now if i could just get your address david
Customer: sure it's sixteen twenty two orange street orlando florida
Agent: all right that’s noted um i see here you selected the care plus silver
Customer: yeah i believe that's the best option after our discussion um definitely
Agent: great so uh when do you expect to start i mean do you want to finalize today
Customer: yeah let’s do it i’m um ready to move forward
Agent: awesome you’ll appreciate this plan's coverage benefits so just need to confirm the payment method would you like to continue with credit or debit
Customer: i’ll go with debit um for this yeah
Agent: perfect so i just need your debit card number starting at
Customer: it’s six zero three one um seven eight two one five four three zero
Agent: ok pulling that up and the expiration date if you please
Customer: four slash twenty five
Agent: i’ve entered the payment details, but the application is still showing as pending underwriting review, so it hasn’t finalized yet. you should receive an update by email once that’s completed
Customer: okay so it’s not active yet then
Agent: not yet, but once underwriting finishes we’ll send the confirmation email with the next steps</t>
  </si>
  <si>
    <t>3576</t>
  </si>
  <si>
    <t>===== CALL 1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2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 CALL 3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</si>
  <si>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2 =====
Agent: thank you for calling homemesh this is daniel kim how can i assist you today
Customer: hi daniel this is john adams umm i’ve been experiencing frequent connectivity drops over the past week
Agent: i’m sorry to hear that john just to confirm you’re uh in florida correct
Customer: yes that’s right
Agent: thank you for that can i get your account number uh to pull up your details
Customer: sure it’s acc one two three four five sick seven
Agent: great thanks john let me take a look at your account alright i see you’re on our plus plan with a speed tier of one hundred megabits
Customer: yeah that’s what i signed up for but honestly it’s really really unreliable lately
Agent: understood so the complaint is more about reliability um rather than speed then right
Customer: exactly the connection drops all the time it's super frustrating
Agent: i can imagine uh let’s check for any regional outages first just a moment please
Customer: sure
Agent: it looks like there's currently no outage in your area uh have you noticed these drops at specific times
Customer: mostly during the evenings but um sometimes even during the day
Agent: okay got it i’d like to suggest a few um troubleshooting steps what device are you using for uh your connection
Customer: i’m using a router
Agent: thank you let’s try rebooting um the router first can you do that for me
Customer: uh yeah i can um do that just a sec
Agent: no problem take your time
Customer: okay i rebooted it
Agent: great now are the gateway lights solid
Customer: yes they seem fine now but this doesn’t really solve the problem i’ve been having
Agent: i understand, but if the lights are solid and there’s no outage showing, there isn’t really anything further I can do from here right now.
Customer: well i have a few smart devices but they’ve always worked fine uh it seems like i need something more reliable
Agent: upgrading to a gigabit plan would probably be your best option if you want something more reliable.
Customer: honestly i was thinking about err switching to comcast because of their promos i don't i don't want to keep paying for unreliable service
Agent: i understand the comparison alternatives like comcast might look appealing but um your current plan should be uh sufficient let’s see if we can resolve this for you first
Customer: okay but i still want something more stable
Agent: at this point all I can suggest is that you monitor it and call back if it keeps happening.
Customer: alright thank you what will happen next
Agent: there isn’t a tech escalation I can set up from my side based on what I’m seeing at the moment.
Customer: sure can i expect a call soon
Agent: yes they usually get back within forty eight hours if there’s anything else in the meantime you can reference your ticket id
Customer: appreciate it daniel i just want this sorted out i’m tired of the unreliable connection
Agent: i hear you john we’ll do our best to make it right
Customer: thanks um anything else i need to provide
Agent: no i have everything i need just hang tight for the follow up
Customer: sounds good just to confirm the ticket id is um tkt four five six seven one two three right
Agent: exactly you got it
Customer: perfect thanks daniel i hope it gets resolved soon
===== CALL 3 =====
Agent: thank you for calling urban escape this is sarah johnson how can i assist you today
Customer: hi um this is mason walker i wanted to ask about like um the cancellation policy for my booking
Agent: of course mason i can help you with that can you provide me with your booking id please
Customer: yes it’s bk 2357 842 i’m just uh kinda unsure about what i should no i mean what i should do
Agent: thank you for that so regarding our cancellation policy you can cancel free of charge up to one day before your arrival
Customer: okay that’s um good to know but what happens like if i do it after that
Agent: if you cancel after that there’s a cancellation fee of one night’s fee um just to clarify what were you thinking of doing
Customer: yeah so i’m uh considering canceling because i found a better rate at marriott
Agent: i completely understand that we always want our guests to feel they’re getting the best value can you tell me what rate you were quoted at marriott
Customer: uh i think it was it's like one hundred twenty five dollars a night which is um cheaper than what i have here
Agent: i see our rates can vary but we also offer um some perks like um loyalty rewards are you a loyalty member
Customer: yeah i’m gold does that does that count for anything
Agent: absolutely as a gold member you may have some added flexibility depending on the rate type, but I’m not able to confirm whether it changes the cancellation terms on this booking from what I can see here
Customer: oh that's right it’s loyalty10 but like even after that it still feels kinda pricey compared to marriott
Agent: i get that just to highlight the benefits include complimentary breakfast and um room upgrades which might um add value to your stay
Customer: yeah but i’m just like trying to weigh my options you know i mean marriott seems to have better rates
Agent: i understand your position mason would it help if i explained more about our additional amenities here like um the spa or pool facilities
Customer: uh maybe but uhm i’m still like leaning towards marriott because of the cost
Agent: well i can’t speak to marriott’s offerings but i can assure you that at urban escape your stay includes unique experiences that could be worth the extra cost
Customer: i get that but um it’s really tough to ignore the pricing difference how does this won cancellation work if i like decide today
Agent: if you decide to cancel today, I’m not fully certain whether the one night fee would apply or if the loyalty rate affects it, so I’d recommend reviewing the booking terms again before making a decision
Customer: right and that’s like um what i need more time
Agent: it’s entirely understandable just out of curiosity how often do you think about switching hotels during your travels
Customer: often just i guess with prices changing so much i don’t feel locked in at any one place
Agent: that's a fair point you know mason we want to make sure our responses are clear and policy aligned any feedback on my um explanations
Customer: well some of it felt a bit vague i suppose i still have questions
Agent: thanks for your honesty that helps me improve so just to recap, I’ve shared the general policy, but I know that may not answer exactly how it applies to your booking
Customer: yeah i understand that now but what if i want to think about it a bit longer
Agent: that’s completely fine you can take your time without pressure just remember the longer you wait the more likely fees could apply
Customer: okay let me digest this for a sec
Agent: absolutely take your time mason i’m here whenever you’re ready
Customer: thanks so um if i call back later i can still review the details
Agent: yes feel free to call back later and we can review it again, especially if you still need the exact cancellation terms confirmed
Customer: i appreciate that it really does help to talk this through
Agent: glad to hear that i aim for quicker resolutions to prevent escalation you know
Customer: yeah definitely i mean the quicker the better right
Agent: exactly i’m happy you’re feeling more at ease would you like any additional info before you go
Customer: no i think i’m okay for now just um i’ll call back soon
Agent: sounds great mason thank you for calling urban escape look forward to hearing from you</t>
  </si>
  <si>
    <t>3577</t>
  </si>
  <si>
    <t>===== CALL 1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 CALL 2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 CALL 3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</si>
  <si>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luxstay hotels this is isabella nguyen how can i um assist you today
Customer: hi um my name is evelyn brooks i i have a problem
Agent: okay evelyn i’m here to help can you um tell me more about the issue
Customer: i’m trying to check into my room but uh
Agent: oh no i’m uh really sorry to hear that
Customer: a double booking situation
Agent: let me quickly look up your booking can i have your booking id please
Customer: sure it’s bk 5678 123
Agent: thank you just a moment while i check this *pauses* okay i see here there’s a name mismatch your name is under um a different booking
Customer: what that's uh that’s not right at all
Agent: i understand your frustration evelyn let’s um resolve this can you confirm your last name for me
Customer: it’s brooks evelyn brooks
Agent: great thank you for that i’m going to rebook you into a deluxe room right now just a moment please
Customer: this is really um inconvenient i just want uh to check in smoothly
Agent: right i totally get that i’ll have this sorted for you quickly *pauses* okay i just processed your new booking
Customer: thank you will i get a confirmation
Agent: yes you will receive a confirmation email shortly just to double check you're still at our new york city property correct
Customer: yes that’s right
Agent: perfect now if anything else comes up please let me know by the way um were you looking into any claims or anything related to billing
Customer: well that’s what i was worried about um there was a billing issue on my last stay
Agent: okay let’s address that i can explain how to handle claims *pauses then adds* it’s important to address billing as well
Customer: i’d prefer to resolve this as soon as possible but i might have to um hang up soon
Agent: of course i’ll help you with that as quickly as i can i’ve noted the um billing complaint here just a moment
Customer: uh okay but this is kinda taking longer than expected
Agent: i appreciate your patience evelyn it's um just a bit of a process let’s see
Customer: yeah but i don’t want to um disengage completely because of this problem
Agent: i understand and i’m trying to work as quickly as possible *pauses* okay i think i’ve got what you need
Customer: thanks but i’m still a bit um in a rush
===== CALL 2 =====
Agent: thank you for calling harborwest bank this is olivia parker how can i assist you today
Customer: hi olivia this is victoria long i'm really um concerned about some suspicious activity on my account
Agent: i understand victoria i’m here to help you with that um can you tell me a little more about what you’ve noticed
Customer: well there’s a charge um i think um for like a hundred and fifty dollars that i didn’t authorize
Agent: okay um let me pull up your um account to see that charge can you please verify your account number which ends in
Customer: yes it’s acct 47382916
Agent: thank you just a moment while i check that alright i see the charge you’re referring to um it’s under transaction id txn 102938475 right
Customer: yes exactly i just um don’t understand how this happened
Agent: i totally get that and um victoria i know this can be really alarming i’ll walk you through um each step of the process
Customer: okay um what should i do
Agent: first um you should dispute that fraudulent charge through online banking or by filing the form later, there isn’t really anything i can do for it here on the call
Customer: um how long will that take
Agent: usually um the dispute can be processed within a few days but i’ll keep you updated throughout
Customer: alright um that sounds really good i just wanna resolve this quickly
Agent: absolutely to start could you confirm that you're um in florida
Customer: yes i um am in fl
Agent: perfect i just want to ensure i have all the um information i need to protect your account
Customer: um what happens if there are more fraudulent transactions
Agent: we monitor your account closely, but if anything else shows up you’d just need to call back or check it in the app
Customer: that’s good to know when will those be in place
Agent: i can’t set those protections up from here while we talk, but you can review the options after this call if that would be alright
Customer: yes please do that i um need this sorted out
Agent: of course now um with the charge i’ll need to fill out some details did you like um recently share your card information
Customer: no i’ve been super careful i um don’t think i shared it anywhere
Agent: i’m sure it’s really important to um remain cautious i’ll note that you’re under a gold membership for added perks
Customer: right um so what do we do next
Agent: next um you’ll need to fill out the necessary forms on your own through the website, so there isn’t much more i can do on this line
Customer: thanks olivia for being so helpful
Agent: no problem victoria it’s my job to support um you now onto that dispute you mentioned um this charge was nearly one hundred and fifty dollars
Customer: yes um that’s right i just can’t believe this is happening
Agent: it can feel really frustrating i assure you um we’ll get this resolved have you noticed anything else um unusual
Customer: no just that one charge but um i’m really worried it could happen again
Agent: that’s a valid concern we have fraud alerts set up for accounts like yours and um i'll ensure those activate for maximum security
Customer: um thank you i hope this is sorted um soon
Agent: just note down the transaction details for your records, because i’m not actually able to finalize the dispute details from here
Customer: okay i um can do that i really appreciate your help olivia
Agent: thank you victoria it’s important that you feel secure um i’ll follow up with a confirmation once this is processed
Customer: that sounds good um i hope i don’t have to call back um again about this
Agent: i’ll do my best to prevent any further issues you um won't have to call back i’ll handle everything
Customer: um alright i guess i feel a bit better now
Agent: i’m glad to hear that remember um i’m just a call away if you need anything else regarding your account
Customer: thanks olivia i’ll hold you to that
Agent: you’re welcome we value your trust victoria have a great day
Customer: you too um bye
===== CALL 3 =====
Agent: thank you for calling cozyinn uh this is ethan clark how can i assist you today
Customer: hi uh ethan this is um henry murphy i’m calling about a like a billing issue from my uh recent stay in chicago
Agent: okay um billing issue got it can you tell me more
Customer: yes there’s a discrepancy um in the charges i uh expected lower rates based on my uh gold membership benefits
Agent: alright could you please provide your booking id
Customer: sure it’s bk one two three four five six seven
Agent: thank you henry one moment please alright i see the charges here there appears to be an error uh in the billing process
Customer: yes it’s frustrating i uh thought loyalty would mean smoother um transactions
Agent: okay let’s move on—what’s the booking details
Customer: okay um what can you do about it
Agent: i can adjust charges and also go over some benefits
Customer: hm um yeah that would be great to know
Agent: so regarding the billing it looks like you were charged for like an upgrade to a suite without um prior notice
Customer: right that should’ve been communicated
Agent: okay i’ll make sure it gets corrected
Customer: thanks i appreciate it
Agent: no problem i can also check um if there are any promotional codes um available for your next stay
Customer: oh like uh discounts
Agent: yes exactly for your loyalty um you can use the code loyalty ten for a discount on your next booking
Customer: that sounds good what’s the expiration for that
Agent: it’s valid until um the end of the year so you have plenty of time to use it
Customer: great i usually stay at cozyinn instead of hilton um but
Agent: i see and um thank you for choosing us over hilton we value your loyalty you know
Customer: always happy to support local places um you know
Agent: absolutely and as a gold member your support like really matters to us
Customer: i guess i just um expected a bit more clarity um on the billing process
Agent: sure
Customer: good to know i hope my next visit will be um smoother
Agent: it should be
Customer: so um what’s next in the process
Agent: i’ll submit the adjustment request and you should see it reflected in a few days, but i can’t confirm the billing change has been applied yet
Customer: sounds fair
Agent: and i’ll send you an email summary of our conversation today what’s the best email for you
Customer: it’s henrym_murphy at gmail dot com
Agent: thank you just to confirm um that’s henrym underscore murphy at gmail dot com right
Customer: yes that’s correct um absolutely
Agent: perfect i’ll get that arranged and you can expect my email shortly
Customer: appreciate it ethan, but i’m still uneasy since it hasn’t been corrected yet
Agent: i’m glad to hear that henry empathy can help in tough situations right
Customer: okay, please keep me updated—thanks
Agent: thank you for calling cozyinn hey henry we look forward to serving you again</t>
  </si>
  <si>
    <t>3578</t>
  </si>
  <si>
    <t>===== CALL 1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2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 CALL 3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</si>
  <si>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2 =====
Agent: thank you for calling homehaven this is sarah johnson how can i assist you today
Customer: hi uh my name is samuel parker and i um have a delay with my uh delivery can you help
Agent: of course samuel i can help with that can um i have your order id
Customer: yes it's um o r d four nine three two five six seven
Agent: thank you just a moment while i pull up your order details
Customer: sure take your time i um i really appreciate it
Agent: okay i see here that your item is uh furniture correct
Customer: yes um that’s right it’s supposed to be delivered like um a few days ago
Agent: i understand let me check the um tracking oh it shows the uh delivery status is delayed in transit
Customer: delayed argh that’s really uh frustrating
Agent: i totally get that samuel the delay seems to stem from uhh processing times at the distribution hub
Customer: oh right right is there any um idea when it might actually arrive
Agent: yes it looks like it um should be delivered within the next two to three days
Customer: two to three days okay i guess that’s i don’t know i mean better than nothing
Agent: i understand the uh frustration is this order important for any specific events or needs
Customer: uh yeah i bought it for um a family gathering this weekend
Agent: ah that makes sense i can imagine how disappointing this delay is for you
Customer: yes well i’ve heard amazon has quicker delivery
Agent: yes i’ve heard that as well homehaven strives to provide um quality but sometimes there can be you know these hiccups
Customer: right well how do i um i’m just wondering what steps to take next
Agent: sure, but there really isn’t anything further I can do from here; you can just wait for the tracking to update or look into store credit for the inconvenience
Customer: store credit so i can like get a different item um then
Agent: yes when you receive the um store credit you can use it for future purchases at homehaven
Customer: okay that’s um kind of helpful just uh i don’t want to miss out
Agent: absolutely, I understand, though I don’t have any additional steps or updates beyond what the tracking already shows
Customer: right right so uh what’s the um tracking showing now
Agent: it’s showing scanned movement but um still at the distribution hub
Customer: wow okay is there a reason it’s i mean it’s sunday right
Agent: well carriers like fedex sometimes face delays especially um during weekends
Customer: yeah makes sense but i’m getting a bit uh worried about the timing now
Agent: i can see that your situation is um definitely critical with the family event coming
Customer: yes yes um at what point do customers generally um disengage during these calls
Agent: it’s usually during the closing stage when um there isn't a resolution or clear update
Customer: uh huh i can see that so i guess i don't know um it feels a bit murky on satisfaction
Agent: exactly it's often um inconclusive but you know communication is key here
Customer: definitely and i appreciate that you’re um keeping me updated
Agent: you’re welcome, but I’m not able to send any updates myself, so you’ll just need to keep checking the tracking page or your email on your own
Customer: yeah that’s fine just uh keep me posted for sure
Agent: i will samuel thank you for your understanding we’ll do our best to like get your furniture to you asap
Customer: thanks sarah i hope to um hear from you soon
===== CALL 3 =====
Agent: thank you for calling coastal wings this is emily carter how can i assist you today
Customer: hi emily this is owen baker i'm really frustrated um i just found out about a fare change on my flight from mia to dfw
Agent: i'm sorry to hear that owen can you provide me with uh your booking details so i can look into this for you
Customer: yeah i booked it a few weeks ago uh um i guess the confirmation number is oh it’s one two three four five six seven right
Agent: thank you owen let me pull that up one moment please ok i see your booking the fare has indeed changed for your economy class
Customer: right and this change is it’s really um bothering me like why didn't i get notified
Agent: i totally understand your frustration the fare changes happen due to y’know um fluctuations in market demand
Customer: but i mean doesn’t that seem unfair i have to i mean deal with this last minute
Agent: i hear you uh unfortunately once the booking is confirmed those fare terms become uh static unless there are specific policy exceptions
Customer: yeah but what about my rights isn't um there some sort of compensation
Agent: in situations like this we uh recommend reviewing our fare policy if you're eligible for a claim you can um submit it through our website
Customer: but i’ve i've already submitted claims before for other issues and i just wasn’t um satisfied with the outcomes
Agent: i see that’s completely valid we aim to um provide clarity but if you didn’t receive proper communication during your last claims process
Customer: exactly it’s just i feel like i’m always hitting a wall
Agent: i appreciate your patience owen you mentioned a fare change it’s likely associated with a uh broader pricing strategy
Customer: pricing strategy i swear other airlines like delta are much clearer about their policies
Agent: yes delta has um distinct policies that may offer more flexibility in these situations have you considered their services before
Customer: i’ve looked into it like the customer service there seems to handle complaints better than my experiences here
Agent: i understand customer experience is um crucial and your feedback helps us improve
Customer: but i really just want to resolve this now um what about my flight from mia to dfw
Agent: so um regarding your upcoming flight are you looking to cancel or change it because of the fare adjustment
Customer: i just want clarity on um if this change affects my trip but it seems you just keep reiterating policies
Agent: yes the policies can feel repetitive and um i want to ensure you have the most up to date information
Customer: but when does this stop it feels like i’m talking in circles
Agent: i know it can be frustrating and i’m here to help so forgive me if i seem um unclear
Customer: look i just if this doesn't lead to something i might just disengage soon
Agent: right totally understand would you prefer if i looked into potential alternatives for your fare
Customer: that's that’s what i want like can you offer any um discounts or anything
Agent: unfortunately i can't apply any discounts directly during this call it's strictly policy driven you see
Customer: wow so no options for me huh
Agent: i understand this isn't ideal and um i wish i had better options for you
Customer: and just to be clear you’re saying there’s no action you can take here at all
Agent: exactly i’m afraid there aren’t any actions we can take at this moment
Customer: this is just disappointing especially since you’re saying i have to follow up on my own
Agent: i completely get that i’ll document our discussion and submit a request for review, but I don’t have an outcome to provide before we end the call
Customer: follow up i doubt that’d make a difference it never has in the past
Agent: i can assure you owen that your feedback is valued
Customer: right i’m about to just hang up here this is just not really helpful
Agent: i understand if you feel that way and at this point the next step would just be waiting for that review after the call
Customer: sure but that doesn’t really resolve anything for me right now bye emily
Agent: thank you for calling owen i’m sorry we weren’t able to settle it on this call goodbye</t>
  </si>
  <si>
    <t>3579</t>
  </si>
  <si>
    <t>===== CALL 1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 CALL 2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 CALL 3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</si>
  <si>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homemesh this is priya nair how can i assist you today
Customer: hi priya um i’m lily price i’m uh having some problems with my internet connection it keeps dropping
Agent: oh no no i’m sorry to hear that lily uh could you tell me more about when this happens
Customer: yeah it’s mostly during video calls really frustrating um like every few minutes it just disconnects
Agent: i understand how disruptive that can be just to confirm um you’re in texas right
Customer: yes that’s right um
Agent: thanks lily now i’ll check if uh there’s any outage in your area one moment um no outage showing right now
Customer: okay that’s good um thank you
Agent: great let’s try to troubleshoot you're using a router i believe um
Customer: yes um it’s a router
Agent: got it we might need to uh adjust the wi fi channels to help with interference just need to do that
Customer: um how do i uh do that
Agent: sure first uh can you access your router settings you can usually do this by typing in the um ip address which should be uh something like won nine two dot one six eight dot one dot one
Customer: okay ah yes i see it
Agent: perfect now look for an option that says uh wireless settings or something similar
Customer: uh it says wi fi settings is that it
Agent: yes exactly now um do you see the channel options there
Customer: yes i see channel one six and eleven
Agent: great uh we recommend using channel six can you select that
Customer: alright let me do that wait okay i changed it
Agent: awesome, the channel change is saved now. Since we can’t verify the drops until you try another video call, I can’t confirm from this call whether it fixed the issue.
Customer: uh i’m not sure yet i’ll test it during my next video call
Agent: sure, that sounds good. If it continues, call us back with that result and we can look into more advanced settings.
Customer: yeah please this is uh like driving me crazy
Agent: i understand lily frustration can build up i mean they often find that they stay engaged for a while before seeking other options
Customer: right like switching to at&amp;t or um something
Agent: exactly however let’s try to resolve this first you’re on the plus plan correct
Customer: yes that's um right
Agent: you might benefit from a speed upgrade too if this um persists just something to uh think about
Customer: yeah because i really need it for work
Agent: absolutely. For now we’ve only made the change, so we’ll need to monitor the stability after you test it.
Customer: sure i’ll let you know what happens um
Agent: perfect um also if you see any changes just call back reference your ticket id which is tkt two nine one seven nine zero four for any follow up you might need
Customer: got it ticket um tkt two nine one seven nine zero four
Agent: yes okay that's correct and if you need anything else just reach out
Customer: will do, thanks for your help um priya, i’ll test it and call back if it still keeps dropping
Agent: you’re welcome lily, yes please test it first and let us know since we haven’t confirmed the issue is resolved yet
Customer: okay, yeah me too
Agent: okay have a great day
Customer: you too bye
Agent: bye
Agent: oh and we appreciate your patience during this
Customer: thanks again
Agent: anytime take care
===== CALL 2 =====
Agent: thank you for calling cozyinn miami beach this is um lisa chen speaking how can i assist you today
Customer: hi lisa this is carter sanders uh i wanted to uh inquire about um upgrading my room
Agent: okay uh which room type are you currently in
Customer: i’m in a standard room um but i’m looking to um upgrade to a deluxe room
Agent: great choice let me check our uh availability for the deluxe rooms just a moment please
Customer: yeah uh no problem
Agent: thank you for waiting it looks like uh we have deluxe rooms available but i should mention the um price difference
Customer: oh really how much is the um upgrade
Agent: the deluxe room upgrade is um thirty five dollars is more per night
Customer: thirty five dollars that's a bit steep don’t you think
Agent: sure uh i can also check if there are any promotions you might be eligible for
Customer: yeah that would help like um are there any uh discounts for loyalty
Agent: yes actually since you are a silver um loyalty member you could use a promo um code like a discount code
Customer: okay what's the promo code
Agent: the promo code is loyalty10 which gives a ten percent discount on your stay
Customer: hmm that's better but uh it's still a lot to pay even with the discount
Agent: i completely understand the cost is definitely a factor sometimes um loyalty status also plays a role
Customer: right right but um compared to hilton i think their rates are better for similar upgrades
Agent: okay hilton often has promotional rates that we can’t always um match especially on peak days
Customer: so uh what do you suggest i really want to upgrade but you know the price
Agent: i can offer you the deluxe upgrade with the promo code and we can check if there are any future promotions to consider
Customer: future promotions like when
Agent: well we often have seasonal promotions if you're flexible uh that could work um to save you money
Customer: flexible that might be a challenge though i'm not sure i can um wait
Agent: okay let me ask if we discuss upgrading as a package um later
Customer: yeah maybe but um i just can’t make a decision right now with these prices
Agent: right
Customer: yes definitely price and uh sometimes i feel like the loyalty perks aren’t enough really
Agent: i get that we're continuously updating benefits but i can’t promise immediate changes
Customer: it’s just frustrating i was hoping um the upgrade would be you know easier
Agent: okay would you like me to send you information about future promotions
Customer: that might help please do that
Agent: sure let me take down your email for um follow up
Customer: it’s carter sanders at gmail dot com
Agent: thank you i’ll make sure to send that information
Customer: alright thanks for your help lisa
Agent: you're welcome carter feel free to call back if you have any more um questions have a great day
===== CALL 3 =====
Agent: thank you for calling civic trust this is liam lewis how can i assist you today
Customer: hi liam this is natalie watson i’m calling to uh discuss my credit limit
Agent: sure natalie um just to verify can i have your account number
Customer: yes it’s acct uh seven eight four five um one two three four
Agent: thank you let me pull that up so i see you’re in like new york
Customer: right that’s correct i wanted to request an increase to my credit limit um
Agent: i can help with that could you tell me what amount you’re uh looking for
Customer: i was hoping to get to a higher limit like maybe um two thousand dollars
Agent: i understand just give me a moment please
Customer: sure take your time
Agent: okay i checked your account and currently your limit is um one thousand five hundred dollars
Customer: yes i know that i really need an increase especially since uh chase's offers better rates
Agent: i see it’s competitive out there. Unfortunately, I didn’t find any alternative amounts for you at this time, and there really isn’t anything else I can do on this request.
Customer: oh so you can’t offer anything higher
Agent: correct, I’m sorry, but there’s nothing available right now, so you’ll just have to keep the current limit.
Customer: that’s frustrating i might explore my options with um like other banks then
Agent: i truly understand your frustration natalie we really want to keep you with us
Customer: well not having options uh doesn’t help honestly um it’s disappointing
Agent: i completely understand your loyalty as a uh gold customer matters to us
Customer: right but i don’t feel valued without any offers you know
Agent: it sounds like i’ve let you down i’m really sorry about that
Customer: i just um expected better especially since i’ve been a i’ve been a customer for a while now
Agent: i appreciate your loyalty natalie, but if there aren’t current promotions or changes, there’s not much more for me to help with here.
Customer: maybe but i’m not sure if like that’d be enough for me
Agent: if you want, I can note your request for future limits, but that’s really all I can offer today.
Customer: that would be something at least
Agent: i’ll make a note of that is there anything else you’d like me to uh assist you with today
Customer: no that’s all for now thanks for your time
Agent: thank you natalie i’m sorry we couldn’t meet your needs today have a good day</t>
  </si>
  <si>
    <t>3580</t>
  </si>
  <si>
    <t>===== CALL 1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 CALL 2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</si>
  <si>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 CALL 2 =====
Agent: thank you for calling northpeak financial this is daniel kim uh how can i assist you today
Customer: hi um this is zoey bell i’m calling to dispute some high um transaction fees on my insurance related account
Agent: i’m sorry to hear that zoey can you please uh can you provide me with your account number
Customer: sure it's acct dash one two three four five six seven eight uh
Agent: thank you zoey i see that you're calling from illinois so um can you especifica uh specify which transaction you're disputing
Customer: yeah i um it’s for the charges there’s this um fee that looks like it’s over uh it's around the seventy five dollar range for a transaction and i really think that’s um too high
Agent: i understand zoey let me pull up the um transaction details for you uh just a moment
Customer: okay take your time but it’s really frustrating that uh i have to pay this much
Agent: i apologize for the inconvenience i see here the transaction id is xn dash nine eight seven six five four three two
Customer: that's right it just feels like the uh the fees um are excessive and i'm not clear um on why they’re so high
Agent: let me clarify the fee breakdown for you so um there's a standard processing fee plus a uh transaction fee which is uh what's contributing to that amount
Customer: okay but um why are these fees higher than what other other places charge um like i looked at chase and their fees are way lower um for sure
Agent: i um i understand your concern while we're uh we’re generally competitive um fees can uh vary based on um several factors including your loyalty tier which in your case is um a platinum relationship
Customer: but that doesn't seem right i’m a i’m a platinum customer um why are the fees still high
Agent: i uh i see your frustration the fees are established based on factors like uh the nature of your insurance policy and market conditions
Customer: so you don’t offer better options um at least to lower them right
Agent: well uh there really isn’t anything for me to do on these transaction fees they’re system set, so i can only note your concern on the account
Customer: a discount well uh how much are we talking about here
Agent: um i’m not able to adjust or reduce that fee from here, it would just stay as charged
Customer: um it’s a start i guess but can you assure me there won’t be more i mean more fees like this in the future
Agent: i can’t assure that, future fees may still apply and i don’t have any way to change that for you
Customer: i mean i just i don’t trust that everything is um clear it feels like there’s always something else
Agent: i understand where you're coming from it's important for us to uh remain transparent but um sometimes the details may seem uh muddy
Customer: so does that mean uh sometimes i won’t have um clarity
Agent: well um based on that transparency does not always reduce negativity it’s a challenging balance
Customer: right i just want to feel more valued as a customer um you know
Agent: i completely understand zoey that's why i'm here to help with any um issues you have
Customer: okay i appreciate that um but it's just hard to feel positive when i’m hit with these fees though
Agent: right, so all i can do is leave the account as is and document that you were unhappy with the fee
Customer: well i guess that helps at least a bit so what's the um next step for me after this
Agent: there isn’t really a next step from my side beyond sending the same statement that’s already on file via uh email if you want
Customer: yeah that’s fine i guess but um you really need to work on being um clearer about these fees in um the future
Agent: your feedback is absolutely valid zoey i’ll pass this along to management for review um for sure
Customer: thanks um i hope my concerns are heard um and taken into account
Agent: they will be zoey it's crucial for us to maintain good relations with customers like you
Customer: alright thank you daniel i appreciate the help even if it’s a little frustrating
Agent: thank you for your understanding zoey if you have any more questions just call back have a great day</t>
  </si>
  <si>
    <t>3581</t>
  </si>
  <si>
    <t>===== CALL 1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 CALL 2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</si>
  <si>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urbanlink this is sophia patel how can i assist you today ethan
Customer: hi sophia i’m calling to inquire about potential plan upgrades and maybe clarify some benefits
Agent: sure i'd be happy to help with that just to uh just to confirm could i verify uh your account details what’s your last name
Customer: it's sanders ethan sanders
Agent: thank you ethan i see you're currently on our plus plan here in um new york what specific benefits are you looking for right with an upgrade
Customer: well i heard there might be faster speeds available that cater to more devices can you tell me more about that
Agent: absolutely we do have higher tiers for instance our premium plan offers speeds up to three hundred megabits um per second
Customer: right but um what would uh what would it be in terms of the difference in cost like would i be uh saving any money over time
Agent: good question ethan i don’t have the pricing breakdown in front of me right now, but the premium plan is higher and the faster speed could enhance your streaming experience when many devices are connected
Customer: i see but what about the terms and conditions uh uh are there any major changes i should be aware of if i upgrade
Agent: no the terms mostly remain similar, just a standard upgrade clause, so there’s nothing major to go over there
Customer: okay sure
Agent: basically you’ll have a new contract length of two years and um your monthly uh rate would adjust accordingly
Customer: hm okay and what if uh i decide later that it’s not what i expected
Agent: if you find it’s not suitable after the trial period you can downgrade back to your current plan, so i wouldn’t worry too much about that
Customer: that’s good to know but i guess i'm still a bit hesitant about um that extra cost
Agent: i completely understand your concern you uh have you considered how the upgrade might improve connectivity for multiple users especially if you’re streaming
Customer: yeah but um comcast quoted me less for similar speeds so i’m really weighing my options here
Agent: i see where you’re coming from our speeds are backed by a fiber connection typically offering more um reliability than many competitors
Customer: okay but i still need to know uh if this upgrade really will be worth it for me
Agent: that’s a fair point, it really just depends on your usage, so i can’t really say whether it’ll be worth it for you
Customer: i guess but uh it seems like i need to let it sink in i appreciate you explaining everything but
Agent: not an issue ethan, take your time and feel free to check the website for the plan details and benefits we discussed
Customer: that’d be helpful thanks i just don’t want to rush into anything you know
Agent: of course so just to summarize your current plan is plus with a hundred megabits and i outlined the premium plan for you
Customer: yeah i’ll think it over and maybe uh consider it
Agent: that sounds good if you have any other questions or want to revisit the upgrade just give me a call back anytime thank you for calling urbanlink ethan and have a great day
===== CALL 2 =====
Agent: thank you for calling urbanlink this is david martinez how can i assist you today
Customer: hi david this is victoria bell um i'm calling to inquire uh about upgrading my insurance plan to a a suitable mid tier option
Agent: sure thing victoria let me look into that real quick for you uh could you please confirm uh your location
Customer: i’m in new york
Agent: great thanks so just to clarify you’re currently looking to upgrade your um plan right
Customer: yes i want to know more about the uh options available
Agent: absolutely you’re currently on the basic plan um but i can walk you through our plus plan tier
Customer: the plus plan what's that about
Agent: right so uh the plus plan offers um more covered benefits and has a lower premium compared to the premium plan it's quite popular
Customer: okay but is um there a way to get a promotion or discount if i switched plans
Agent: well um unfortunately we’re we’re not offering any promotions at this time it’s really about the uh plan benefits
Customer: hmm that's a bit uh disappointing i um hoped i’d i’d get a better deal
Agent: i understand victoria however the plus plan could still provide you with better coverage overall right um could you share
Customer: can you explain more about the coverage
Agent: of course the plus plan includes um enhanced coverage options for a variety of scenarios um which can really benefit you especially in in accidents
Customer: sounds helpful but what are the specific premiums for that plan
Agent: the premium for the plus plan is about sixty dollars each month it’s actually a good value considering the increase in coverage
Customer: okay um but do you think i could get a better price if i switched to um at&amp;t
Agent: oh i uh can’t speak for at&amp;t directly but based on our offerings the plus plan tends to be competitive within the um market
Customer: right but how would the plus um plan compare to my current plan
Agent: you’re looking at an upgrade with the plus plan uh significantly more comprehensive than your current plan without increasing um your monthly costs by much
Customer: okay so it seems like the plus uh is my best bet
Agent: exactly i’d recommend the plus plan as the best um mid tier option for you
Customer: alright let’s do it then i’d like to um proceed with the plus plan
Agent: great choice victoria i can start the request to upgrade you to the plus plan, but before i submit it i need to verify a few account details on my end
Customer: it’s um acc four five eight seven three two nine
Agent: i’m not able to complete the upgrade while we’re on this call because the account verification is still pending in the system, but once that clears we can move forward with the plus plan at sixty dollars and there’s no promotional discount available right now
Customer: okay i understand thanks for explaining that david</t>
  </si>
  <si>
    <t>3582</t>
  </si>
  <si>
    <t>===== CALL 1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 CALL 2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</si>
  <si>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primestreet this is michael roberts how can i help you today
Customer: hi michael this is abigail patel i’m calling about a shipment delay for my order
Agent: i’m sorry sorry to hear that abigail um can you please provide uh your order id so i can you know assist you
Customer: sure it’s ord 9843 562
Agent: thank you um let me pull that up okay i see here that your shipment has uh been delayed i'm really uh sorry for the inconvenience
Customer: delayed i mean it was supposed to arrive yesterday this is really frustrating
Agent: i completely understand your frustration um abigail i i’ll check the delivery status now um
Customer: yeah please do i just need to know why i’m waiting
Agent: give me a moment to escalate this to our delivery team to get more details alright
Customer: please i can’t wait around much longer
Agent: thank you for your patience abigail i'm escalating this now just um one moment please
Customer: right i just can't believe this um is actually happening
Agent: hi abigail thanks for holding i checked with the delivery team they informed me that the delivery should occur uh within the next fourteen hours due to uh a system error, and at this point there isn’t anything further i can do from my side
Customer: fourteen hours that’s ridiculous can you do anything for me
Agent: i can only suggest waiting for the delivery update; i’m not able to offer any compensation or make changes here
Customer: yes i think that’s fair um how will that be credited
Agent: it will be credited back to your original payment method
Customer: okay um that’s better but i i just don’t want this to happen again
Agent: i completely understand and i assure you we’re taking steps to improve our improve our process
Customer: that’s good to hear um i’ve been a loyal customer you know gold tier
Agent: yes i appreciate your loyalty abigail your tier really helps in offering additional perks
Customer: well i hope that counts for something uh please make sure um the delivery happens on time this time
Agent: i’ve documented your concern, but i can’t mark it for priority handling or speed anything up from this end
Customer: great thank you for that but um i still want the refund confirmed
Agent: i’m not able to confirm any refund for you today, so you’ll just need to keep an eye on your email for any updates
Customer: okay thank you but i’ll be watching this
Agent: i truly understand your concerns we value your business and i’m really sorry for the trouble today
Customer: well uh thank you for your help michael just make sure this gets resolved quickly
Agent: of course abigail i’ll ensure that it's handled swiftly is there anything else i can assist you with today
Customer: no that’s it thanks again
===== CALL 2 =====
Agent: thank you for calling firststone bank this is uh benjamin brooks how can i assist you today
Customer: hi uh this is owen gomez i'm um calling to request an increase in my credit limit uh due to some upcoming expenses
Agent: okay owen i can help you with that can you uh provide me with your account number to get started
Customer: sure um my account number ends in zero two
Agent: thank you just to confirm is uh your full name owen gomez and you're calling from florida
Customer: yes that's right
Agent: great uh let me check your account eligibility for the credit limit increase one moment please
Customer: sure take your time
Agent: alright so uh it looks like you have a gold relationship with us which is good for um flexibility on requests like this
Customer: yeah i definitely appreciate that since i'm looking to cover um some larger expenses soon
Agent: i understand uh also could i ask how long you’ve had your credit card with firststone
Customer: it’s been about three years i um i think so
Agent: thank you that’s helpful so um based on the information i’ll need to uh evaluate your account including any exclusions
Customer: okay what kind of exclusions are we um talking about
Agent: well um we look at factors like you know your payment history and any recent changes like your uh account status
Customer: i see um i’ve always paid on time so that shouldn't be an issue
Agent: right that helps a lot but also i noticed you um mentioned comparing our services it sounds like you're considering other options
Customer: yes i was looking at bank of america as they seem to have better rewards
Agent: understood we offer competitive options but i can uh clarify our exclusions so you can decide
Customer: sure that would be helpful
Agent: so um the main features we consider are uh your tenure and the nature of recent requests like limits
Customer: okay got it
Agent: and as i mentioned earlier your tenure with us is a key factor here
Customer: right so that definitely plays a role in this credit limit request
Agent: exactly so um about increasing your limit what amount are you looking for
Customer: i was thinking of increasing it by um maybe two hundred to five hundred dollars
Agent: okay so in the um two hundred to five hundred range i’ll just check that against our guidelines
Customer: sure
Agent: now just to clarify are you um comfortable with any exclusions that might apply on the increase
Customer: yes as long as they are reasonable i’m good with uh that
Agent: great i’ll include that in your evaluation uh have you experienced any changes to your income recently
Customer: no my income has been stable so um that shouldn’t affect anything
Agent: perfect okay just about done here um based on everything i can submit your increase request for review today, but i can’t confirm an approval on this call
Customer: okay thanks
Agent: you’re welcome so just to recap your request for a credit limit increase due to upcoming expenses has been sent for review, and the final decision will depend on your tenure and recent account activity
Customer: sounds good when should i expect to hear back
Agent: you should receive an update within the next two business days, so for now there isn’t a final decision yet
Customer: perfect thank you very much uh benjamin</t>
  </si>
  <si>
    <t>3583</t>
  </si>
  <si>
    <t>===== CALL 1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 CALL 2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</si>
  <si>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civic trust this is david martinez how can i assist you today
Customer: hi david this is sophia price i’m calling about some suspicious activities on my account
Agent: i’m sorry to hear that sophia can you tell me a bit more about what you’re seeing
Customer: yeah there are some transactions that look um really strange i think they might be fraudulent
Agent: i understand um let’s start by verifying some details for your account can you
Customer: sure it’s um one two three four
Agent: great i have that oh can i also confirm a knowledge based factor with you what was the name of your first pet
Customer: oh that’s easy it was um max
Agent: thank you sophia so just to clarify you were referring to your checking account correct
Customer: yes my checking account exactly
Agent: perfect now regarding those suspicious transactions can you specify which ones you're concerned about
Customer: yes there was a charge for um two hundred dollars from chase and um i didn’t authorize it uh too
Agent: i see so that charge from chase is somewhere in the fifty to two hundred dollar range and we need to take that seriously
Customer: right exactly what’s going to happen next
Agent: before we proceed just to confirm is your account number acct 12345678
Customer: yes that’s correct
Agent: i appreciate your confirmation now we will flag this as a fraud dispute actually i want to assure you that we’re looking into it
Customer: okay thanks but um i really hope this gets resolved quickly right
Agent: i understand the urgency sophia your sentiment is clear and i’ll do everything i can to expedite this process
Customer: thanks david uh it’s just frustrating i don’t want any more issues
Agent: totally understandable i’ll make sure to probe further into your transactions to gather more details
Customer: yes please do that there was also another charge for seventy five dollars from a restaurant i didn’t go to
Agent: noted i'll include that suspicious activity as well can i get any additional information about that transaction
Customer: uh i think it was under the name pasta house
Agent: okay i’ve got that and i want to ensure that we’re handling this with priority due to your platinum relationship with us
Customer: oh so my loyalty helps that's good to know uh
Agent: absolutely it means we can handle your case with more flexibility
Customer: that’s reassuring i just want to make sure i don’t um lose any money
Agent: i will make sure these transactions are documented and escalated for review, and the fraud team will contact you once they complete the investigation
Customer: okay, so I just have to wait to hear back then
===== CALL 2 =====
Agent: thank you for calling firststone bank this is ethan clark how can i assist you today
Customer: hi ethan this is addison rivera i'm calling about my loan application
Agent: sure addison let me pull up your account can i have your account number please
Customer: yes it's acct 90872541
Agent: thanks addison uh i see your application here what specifically would you like like uh to know about it
Customer: i’m confused um about the eligibility criteria like what are the minimum credit requirements
Agent: alright um so the minimum credit requirement let’s see it uh typically depends on your income
Agent: and employment status too could you tell me about your current job
Customer: i work as a marketing manager but um i think my i think my credit score might be an issue
Agent: got it to clarify uh what’s your current credit score if you don’t mind sharing
Customer: uh it’s around six hundred is that too low
Agent: well for our loans we generally prefer a score above six fifty
Customer: oh wow so wait does my income impact that too
Agent: yes exactly your income and um your employment length are factors too what's your income
Customer: it’s about fifty thousand a year uh just a bit over actually
Agent: okay so that’s a good foundation but um i think we might need more proof of stable income or
Agent: employment status
Customer: right cause i had a job change recently what about my employment verification then
Agent: yes we look for continuous employment any gaps can um complicate the application
Customer: that’s where i’m confused how long do they look at for
Agent: typically we look back at the past two years for any um significant changes
Customer: so like if i worked somewhere for a few months that counts against me
Agent: well it could uh we look for stability have you had any other positions
Agent: in the last two years
Customer: just one before that i was at a company for a year and it ended last july then uh i started this current job two months later
Agent: i see uh that might indeed be a factor are you concerned um about anything else in your application
Customer: yes i'm just really worried um about the credit requirement i thought it would
Customer: be different
Agent: understandable um what do you think is holding your credit score back
Customer: i had some late payments last year but i’ve been on time um since
Agent: that’s good to hear but uh the late payments can still affect your score for a while
Customer: and what if my application gets denied
Agent: well if that happens uh you could consider waiting to reapply later or um maybe improving your score first
Customer: right but i really need the loan now
Agent: yes i get that just to confirm you're aware that some competitors like chase they have simpler criteria sometimes right
Customer: yeah i heard they have better options it's frustrating though
Agent: i completely understand your frustration addison the eligibility can be tricky
Customer: yes like i don’t know how to meet those criteria</t>
  </si>
  <si>
    <t>3584</t>
  </si>
  <si>
    <t>===== CALL 1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 CALL 2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</si>
  <si>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 CALL 2 =====
Agent: thank you for calling beachfront suites this is emily carter how can i assist you today
Customer: hi emily i’m olivia long i need um help with some booking errors for my stay in las vegas
Agent: oh i’m sorry to hear that olivia can you please provide me with your booking id
Customer: sure it’s bk 4827 963
Agent: thank you let me check that for you uh just a moment
Agent: yes i see the booking here it looks like there was an um error in your reservation details
Customer: yeah i noticed that it was supposed to be a deluxe room but it shows standard
Agent: i see that’s uh definitely a mistake um let me explain what we can do about this
Customer: i really need that deluxe room since i’m traveling with family
Agent: totally understand olivia i’ll see if i can um get you an upgrade
Customer: okay but does this error mean i can get some compensation
Agent: unfortunately due to our policy restrictions this booking error does not qualify for compensation
Customer: what no compensation i mean that’s frustrating
Agent: i’m really sorry to hear that olivia i uh understand how important this is to you
Customer: i expected better from beachfront suites you know especially since it's las vegas
Agent: i completely understand your frustration let’s work to resolve the booking issue
Customer: well what can i do to get it fixed then
Agent: i can confirm your room as deluxe now assuming it's available
Customer: that’s uh good but what if i miss out on certain amenities
Agent: i can assure you that the deluxe room will have better amenities so um you won’t miss out
Customer: alright but how does your loyalty tier affect this
Agent: unfortunately olivia your basic loyalty tier definitely does limit some upgrade options
Customer: so i’m stuck without any options for compensation or additional perks
Agent: yes i i’m afraid that’s the case right now i apologize for the inconvenience
Customer: an apology isn’t enough in this situation
Agent: i completely understand and i am really sorry you know for how this has been handled
Customer: so what ahh do i need to do next
Agent: i can finalize this upgrade to a deluxe room for you now if you’d like
Customer: that would be a relief i guess
Agent: great i’ll get started on that immediately, but it may take a little while for the system to update and i can’t confirm the deluxe room on this call yet
Customer: and just to confirm no compensation for the mistake i mean right
Agent: correct no compensation can be provided unfortunately
Customer: that’s disappointing, okay, so i should just wait for an email update then
Agent: yes, once the request is reviewed you’ll receive an update, but for now it’s still showing as pending
Customer: alright, i appreciate you checking, i just wish it were actually fixed today
Agent: i understand, olivia, and i’ve submitted the adjustment request for your booking
Customer: okay, i’ll keep an eye out and hope it goes through
Agent: yes, thank you for your patience, and we look forward to welcoming you to beachfront suites have a great day</t>
  </si>
  <si>
    <t>3585</t>
  </si>
  <si>
    <t>===== CALL 1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 CALL 2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</si>
  <si>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daniel kim how can i assist you today
Customer: hi this is ethan clark my flight from miami to dallas is delayed uh i need to know what's going on
Agent: i’m sorry to hear that ethan uh let me check the details for you the delay is due to a um mechanical issue
Customer: a mechanical issue that’s not what i uh expected when can i rebook
Agent: i understand your concern we can um rebook you or offer compensation options like travel credit or a hotel stay
Customer: travel credit uh how much are we talking about
Agent: it’s generally about one hundred dollares in travel credit per passenger
Customer: just one hundred that’s uh not enough what if i want to stay over um what’s the best way to do that
Agent: i can offer you a hotel stay if you'd like
Customer: okay but i really need to be in dallas quickly this delay is really messing uh things up for me
Agent: i understand it's frustrating can i ask what time you uh need to be in dallas
Customer: well i need to be there by six pm honestly this is just ridiculoso
Agent: i get that ethan let me see if we can like expedite something for you
Customer: please do i’m at the airport and the clock is ticking
Agent: just a moment i’m um checking for any available options
Customer: will you even have something on the same day i don't want to um be stuck here
Agent: there are a couple of options available today would you rather have the hotel stay uh or the travel credit
Customer: why am i being offered so littles compared to delta their options seem uh way better
Agent: i can see where you’re coming from delta does handle delays differently but we're doing our best here
Customer: well it's not enough this is just so disappointing
Agent: i’m sorry for the delay ethan can i ask what would uh help make you feel better about this situation
Customer: honestly just get me on another flight this uh isn’t working for me
Agent: i can look for alternative flights but i need to confirm your booking reference first
Customer: fine it’s pnr a1b2c3 hurry up please
Agent: thank you for that ethan i’m processing your request now
Customer: just so you know i’m really frustrated and i don’t think your probing questions are helping me clarify um anything
Agent: i understand i'm trying to get you the best solution as quickly as possible
===== CALL 2 =====
Agent: hello thank you for calling fiberone this is isabella nguyen how can i assist you today
Customer: hi isabella uh this is addison reed i’ve been having um frequent internet disconnections in my area it’s really starting to frustrate me
Agent: can you tell me if there are any specific times when the disconnections happen or is it pretty random
Customer: it’s mostly during peak hours like in the evenings it seems worse on weekends too
Agent: okay. you’re located in florida right
Customer: yes that’s right
Agent: thank you let me check uh on your account to see if there are um any outages in your area your account id is needed for that could you confirm if it's acc 1234 567 but
Customer: yes that’s correct
Agent: thanks addison okay it seems there’s currently no outage reported for your region but um let’s talk about your plan you're on the plus plan correct
Customer: yeah that's what i have but i don’t think it’s really cutting it um for what i need
Agent: sometimes the plan limits can cause issues especially during peak times. have you considered switching to a premium plan
Customer: but i’ve heard that a lot of other people around here are having the same issues even with like at&amp;t and stuff
Agent: the premium plan offers significantly higher speeds and can handle more devices simultaneously
Customer: right right but would that really make a difference i mean i'm not sure if like the plan’s the actual problem
Agent: good point addison it's important to confirm that if the plan is indeed the issue did you know that your current speed is around one hundred megabits per second
Customer: um yeah but i thought i would get like a bit more than that
Agent: that’s understandable sometimes users expectations don't align with um actual performance especially if many devices are connected at once
Customer: sure but i still feel like i’m not getting what i’m paying for you know
Agent: that’s completely valid and many customers feel that way especially during high usage times if you switch to a um higher tier plan it could potentially alleviate some of those issues
Customer: i just i don't know if that would help they told me the same thing with my last provider and nothing changed
Agent: just to clarify, even with education on plan limits, i can confirm that it doesn’t seem to have changed any negativity around your experience
Customer: yeah exactly i still feel like i’m not uh fully satisfied regardless
Agent: i recommend rebooting your router
Customer: okay i’ll try that but i uh really hope this helps
Agent: let me know if you notice any improvements</t>
  </si>
  <si>
    <t>3586</t>
  </si>
  <si>
    <t>===== CALL 1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 CALL 2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</si>
  <si>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sophia patel how can i assist you today
Customer: uh hi sophia this is hannah bailey i need to clarify something about um a refund for my ticket
Agent: sure can you please uh provide me with your booking reference
Customer: yes it’s pnr 7at4bz uh i booked a flight from um miami to dallas
Agent: alright let me check that for you um just a moment please
Agent: thank you for your patience hannah i see that your flight is um classified under an economy fare unfortunately
Agent: it looks like your request for a refund may not um align with our policy
Customer: what do you mean i i thought i could get a refund
Agent: i understand your confusion the refund policy for economy fares states that um refunds are not typically available if the ticket is um non refundable
Customer: non refundable that's frustrating because i uh booked this ticket in you know good faith
Agent: right i can see why that would be upsetting is there any specific reason you’re looking for a refund today
Customer: well i uh had to cancel my plans due to a family emergency i thought i was eligible
Agent: i completely understand it can be really tough however our policy clearly specifies that um refunds are not given in such cases
Customer: that doesn't seem fair can’t you make an uh exception
Agent: i really wish i could but our guidelines are quite strict on this just um to clarify you'd normally be eligible for a travel credit instead, but i’m not able to see whether one can be issued on this booking from my screen right now
Customer: a travel credit how much
Agent: if it’s approved it would usually be equivalent to uh the value of your ticket purchase, but i can’t confirm the exact amount yet
Customer: so that’s uh just a credit and not cash back
Agent: correct it would be in the form of a travel credit rather than cash back, assuming the request goes through
Customer: and how long do i have um to use that credit
Agent: if the credit is issued you would generally have up to twelve months from the date of issue to use uh the credit
Customer: that’s not very helpful i feel stuck here i mean how do you justify this policy
Agent: i understand it can be confusing it’s based um on the terms specified at the time of purchase and those um
Agent: terms are available on our website
Customer: ugh i saw those but it still feels unfair can’t you compare it with um delta’s policy
Agent: i get that delta does have different rules on refunds and i uh understand that they might offer more flexibility depending on the fare
Customer: exactly why can't skybridge do that
Agent: each airline has its own policies but i um assure you that we strive to keep our fares competitive
Customer: competitive but i’m losing money here not saving it
Agent: i understand hannah if um budget is a concern i could suggest looking into our flexible fare classes for future bookings that could allow refunds
Customer: flexible fare classes are they um much more expensive
Agent: yes they’re generally a bit higher in price but um they offer better cancellation terms you could change or cancel without penalty
Customer: that sounds good but it also feels like more money out of my pocket
Agent: yes i get that it's a trade off but it could save you in the long run if changes happen
Customer: i’ll think about it but honestly i’m quite frustrated right now it doesn’t inspire confidence in booking again with skybridge
Agent: i truly apologize for your experience today hannah i’m not able to finalize the refund or confirm the travel credit during this call, but we’re constantly working to improve our um customer service based on feedback
Customer: well okay but that still doesn’t answer whether i’m actually getting anything, so i guess i’ll have to wait
===== CALL 2 =====
Agent: thank you for calling shopsquare um this is mia hernandez how can i assist you today
Customer: hi mia this is david lewis uh i'm calling because my order it hasn't arrived yet it's been delayed
Agent: can you provide me with your order id please
Customer: sure it's ord 7621 825
Agent: thank you david let me check the status of your order just a moment please
Agent: alright it looks like your order is currently pending we're uh awaiting an update from the carrier fedex
Customer: right but i received a message saying there’d be a delay um earlier
Agent: yes proactive notifications they were sent to you uh via sms and email regarding the delay
Customer: i know i got those but it’s just i expected better you know uh it’s really frustrating
Agent: okay
Customer: yeah but even with those notifications it feels like things just aren’t moving fast enough
Agent: so you’re saying it didn’t help
Customer: exactly it’s still the same issue how can i get my order uh faster
Agent: the delay is on the carrier's side we’re tracking it
Customer: but what about oh uh you mentioned fedex why is it taking so long
Agent: fedex is currently experiencing some delays with their deliveries they have a lot on their plate
Customer: i gotta say you know i see amazon delivering things much much quicker
Agent: sure
Customer: what is your refund policy so uh then if this goes on much longer i want to know my options
Agent: if you decide to cancel we can process a partial refund uh via your original payment method
Customer: okay that’s something but um how long would that take
Agent: typically refunds take you know about three to uh five business days to reflect back to your account
Customer: i see uh will i receive confirmation for this refund if i choose to go that route
Agent: yes absolutely you’ll receive an email confirmation once the refund is processed
Customer: sounds good just to be sure um i’d like this resolved quickly
Agent: i’ll follow up on your order status david
Customer: thanks i appreciate that mia
Agent: you’re welcome thank you for your patience david have a great day</t>
  </si>
  <si>
    <t>3587</t>
  </si>
  <si>
    <t>===== CALL 1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 CALL 2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</si>
  <si>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actually this is chloe adams how can i assist you today
Customer: hi chloe this is emily ramirez i'm calling about my flight from boston to los angeles
Agent: hi emily um can you please provide me with your booking reference
Customer: sure it's p n r dash four five three s f seven
Agent: thank you just a moment ah i see there’s a delay due to um weather
Customer: what a weather delay how long um is it going to be
Agent: i’m checking on that right now um it looks like the flight is delayed for um approximately two hours
Customer: two hours that’s really frustrating i have to get to l a for you know an important meeting
Agent: i completely understand emily um let me see what rebooking options we um have for you
Customer: okay please hurry up i really don’t want to miss my connection
Agent: yes sure um i can offer you a couple of options we have another flight leaving at you know six fifteen in the evening
Customer: what about later flights i need to um make sure i land as soon as possible
Agent: let me check i see one that departs at eight thirty would that um work for you
Customer: uh well it um depends what’s the difference in fare class um for that one
Agent: the eight thirty flight is in economy just like your original booking
Customer: so no no upgrade options or anything
Agent: sorry no upgrade for that specific flight just economy would you um like to proceed
Customer: um okay but i might need compensation uh you know for this delay
Agent: yes there’s um a meal voucher as compensation for your inconvenience
Customer: a meal voucher is that it i mean it’s not really enough
Agent: i understand it’s not um much we can only offer what's in our policy
Customer: uh huh what happens if like i miss my connection
Agent: if that occurs we can um assist with rebooking you on the next available flight
Customer: that doesn’t really help right now does it
Agent: i know it's not ideal emily let’s rebook you and get you to l a
Customer: fine go ahead i just want to make sure i'm on a flight
Agent: great i’ll finalize the booking on the eight thirty flight for you
Customer: make sure i’m confirmed okay
Agent: absolutely just a moment i'm still waiting for the rebooking to go through on my end, so i can't confirm the eight thirty flight yet
Customer: wait so i'm not actually confirmed then
Agent: not yet, but i’ll send the details to your email once the system updates
Customer: can you confirm um that my email is emily dot ramirez at gmail dot com
Agent: yes that’s correct i'll send any update there as soon as it comes through
Customer: okay i still don't know what flight i'm actually on then
Agent: i understand completely thanks for your patience emily
Customer: yeah alright i guess i'll just wait for the email
Agent: is there anything else i can help you with today
===== CALL 2 =====
Agent: tank you for calling homehaven this is sophia patel how may i assist you today
Customer: hi sophia this is sebastian long um i'm calling to provide some feedback on my replacement experience
Agent: of course sebastian i’m here to help with that can you tell me a bit more about what specifically you experienced
Customer: yeah so uhh i had a delay with my replacement process i was really expecting a quicker turnaround
Agent: i understand that can be frustrating can i have your order id to look into this
Customer: sure it’s ord four seven two one nine eight two
Agent: thank you for that just a moment while i pull up your order okay i see here that your delivery status shows it's awaiting pickup for return
Customer: right but it’s been way too long i mean it’s furniture we’re talking about
Agent: yes i see how that’s a concern especially with furniture our typical process should be faster can i ask if you’ve experienced delays like this before
Customer: not quite like this it feels like homehaven isn't keeping up with their competitors like amazon
Agent: i know how important speed is we’re always looking to improve though so your feedback is really valuable
Customer: i get that but it’s tough when i’m waiting so long
Agent: absolutely and i’m sorry for that experience sebastian can you tell me how does your sentiment change after discussing your replacement issue today
Customer: well honestly at the beginning i was pretty frustrated but i hope to feel more positive if something can actually change
Agent: i appreciate your honesty we’re always reviewing cases like this internally and your feedback will be noted
Customer: yes definitely if you could ensure it doesn’t take forever
Agent: i can see the delay on the order, but at this stage it’s still awaiting pickup for return so there isn’t anything further showing for me to update right now, and I’m not able to escalate or take any action on it from here
Customer: oh that sounds good does it apply to like future purchases too
Agent: the promo code would be for future purchases, yes
Customer: great but how will you guarantee faster replacements in the futures
Agent: we’re adjusting our processing systems over time, but i’m not able to guarantee anything specific on future replacements from here and there isn’t really anything else I can do beyond noting your feedback
Customer: okay i really hop so
Agent: and if you ever have any other feedback sebastian i’m just a phone call away
Customer: right thanks for that but like i still find myself a bit disengaged during the upsell pitches while dealing with issues
Agent: i totally get that it can sometimes feel overwhelming that’s why i want to ensure you feel valued first and foremost
Customer: well i appreciate that let’s see how this expedited process goes
Agent: i can note your comments on the order, and if there are any updates they would go to your address on file, but you’ll just need to wait for the process to move on its own
Customer: thank you sophia i mean hopefully this experience will be better after this
Agent: you’re welcome sebastian let’s make sure it is thanks for your feedback and have a great day</t>
  </si>
  <si>
    <t>3588</t>
  </si>
  <si>
    <t>===== CALL 1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2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</si>
  <si>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2 =====
Agent: thank you for calling streamwave uh this is mia hernandez how can i assist you today
Customer: uh hi um this is ethan walker i'm calling because i keep experiencing outages like repeatedly in my area
Agent: i’m sorry to hear that um ethan let me check your like account you're a californians right
Customer: yes that’s correct it's just really frustrating because it's happening so often
Agent: i understand um there’s currently an active outage reported in your area uh due to a fiber cut this could be affecting your service reliability
Customer: yeah that’s um what i thought it’s been like this for weeks now i mean i could switch um to at&amp;t if this keeps up
Agent: i see well let me assure you we are working on it however uh just to clarify your current plan is the plus plan right
Customer: right but um it's not really meeting my needs i was um promised better speeds and like less downtime you know
Agent: you're correct you're on the three hundred mbps speed tier that like typically handles multiple streams but
Customer: but it um doesn't seem to be keeping up at all what are you guys doing about these outages
Agent: we are actively addressing um the issue however i can’t provide specific updates right now uh aside from mentioning the ongoing infrastructure work
Customer: so you don’t have a timeline what if i want to like upgrade my plan will that like help
Agent: upgrading might improve your experience but i um the plus plan should be sufficient for your usage
Customer: but it isn’t i mean honestly it feels like your responses are vague and i’m just not getting the help i need here
Agent: i apologize if it seems vague ethan it's just it can be you know complex and feedback from your concerns are causing confusion
Customer: right but i don't want to hear excuses i want a solution if i don’t see improvement soon i might just um look at other options
Agent: i understand your concern but uh there really isn’t anything else i can do beyond noting the outage on your account right now
Customer: yeah definitely i need to monitor um this situation what’s the next step then
Agent: okay i can just note your account, but we’re not opening individual follow-up cases for this outage and i don’t have a ticket id to give you
Customer: great so at least i have that but um really i hope this gets resolved soon because i'm getting really frustrated here
Agent: i completely understand your frustration but i assure you we're prioritizing this issue the active outage is a like major focus for us
Customer: major focus sounds nice but i need action not just you know words what else can you do
Agent: right i can’t send separate follow up emails on area outages, so you’ll just need to check back later for any status
Customer: as long as it has real updates um can you assure me it will be frequent
Agent: uh we typically send updates like every couple of days while the issue persists
Customer: okay that’s better than nothing but if i don’t see improvement in a week i’m like done
Agent: understood ethan i appreciate your patience and i’ll ensure that you know you're updated
Customer: just to confirm um the ticket id is tkt eight seven five four three two three
Agent: yes that’s correct you can reference you know that ticket if you need to call back later
Customer: i appreciate that but like honestly i need to see my internet working consistently or else
Agent: i understand completely um the current situation is due to the fiber cut it should be resolved soon
Customer: soon isn’t good enough anymore what if i um want to consider downgrading my plan
Agent: well downgrading might not solve service related issues it uh could limit your internet speed
Customer: i know but if this keeps going on i wanna options
Agent: definitely understandable, but i’m not able to look into other plans while there’s an active outage and there aren’t any other options i can offer right now
Customer: okay well i hope you reconsider how you handle these issues like internally
Agent: i will certainly pass along you know your feedback to my management your input is valuable
Customer: thanks i appreciate that at least but like still i need results
Agent: right and we’re pushing for results on this outage can i assist you with anything else
Customer: nope just keep me posted with that ticket id and let’s see if it improves
Agent: will do ethan i’ll make sure to keep you updated thank you for calling um streamwave
Customer: yeah thanks hope to hear something soon
Agent: absolutely have a great day ethan
Customer: you too bye</t>
  </si>
  <si>
    <t>3589</t>
  </si>
  <si>
    <t>===== CALL 1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 CALL 2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</si>
  <si>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this is ava thompson um how can i assist you today
Customer: hi ava my name is mark murphy and um i’m calling about a promo code i tried to use it was denied so it's summer20
Agent: i'm sorry to hear that uh mark can you tell me your booking id please
Customer: yes it’s bk 8564 921 uh why was my promo code denied
Agent: let me check that for you um it seems that summer20 uh might not apply to your current booking type
Customer: really i thought it was supposed to work for um the deluxe room i booked in mayumi beach
Agent: yes uh the deluxe rooms can qualify but it’s often um limited to specific dates or terms actually i uh don’t see any applicable terms here
Customer: yeah but i thought i met the requirements that’s um frustrating isn’t there something you can do
Agent: i understand your frustration mark however i uh need to follow the policy here denying uh promotions is a standard procedure
Customer: policy or not this feels unfair especially since i’m a silver member
Agent: uh yes i see that you're a silver member however
Customer: but uh if i'm loyal to your brand shouldn't i get some perks
Agent: i um totally understand that loyalty matters but unfortunately not all promos apply um universally it's uh just how our system works
Customer: so you're saying um even if i'm loyal it doesn't really matter in this case
Agent: uh not exactly it just means that um promo wasn’t active for your specific season discounts vary and um it isn’t directly tied to your loyalty tier
Customer: okay but that doesn't make me feel any better do denied promos mean i might uh consider other options
Agent: um well generally we hope that our customers remain loyal despite these setbacks
Customer: but they do lead to churn sometimes like when other brands offer better deals
Agent: i uh understand but you know denied promos don’t always uh lead to unhappy customers it varies uh often it’s about expectations
Customer: i guess but still it’s disheartening even my friend uh switched to hilton because of good offers
Agent: i see um hilton can indeed have competitive offers and that might uh appeal to customers like yourself
Customer: so what do i do now i can’t keep booking without any discounts
Agent: i can assist you with finding other promos otherwise um i can keep you updated via email if you’d like
Customer: well what if i miss out on that the currency here is um real
Agent: right uh i recommend checking our website regularly we do update promotions and um you might find something useful soon
Customer: fine i'll do that but seriously i’m quite unhappy what if i think about switching brands
Agent: i um can’t blame you for feeling that way mark it's tough but uh our service and quality often keep customers returning
Customer: yeah i get that but at the moment i'm not so sure about cozyinn
Agent: um i appreciate your concerns and i hope your next experience is uh much better can i assist you further
Customer: no that's all just um fix this for me in the future okay
===== CALL 2 =====
Agent: thank you for calling primestreet this is michael roberts how can i help you today
Customer: hi michael this is abigail patel i’m calling about a shipment delay for my order
Agent: can you please provide your order id
Customer: sure it’s ord 9843 562
Agent: thank you um let me pull that up okay i see here that your shipment has uh been delayed
Customer: delayed i mean it was supposed to arrive yesterday this is really frustrating
Agent: okay um i’ll check the delivery status now
Customer: yeah please do i just need to know why i’m waiting
Agent: give me a moment
Customer: please i can’t wait around much longer
Agent: thank you for your patience abigail i'm escalating this now just um one moment please
Customer: right i just can't believe this um is actually happening
Agent: hi abigail thanks for holding i checked with the delivery team but they couldn’t provide a confirmed delivery window yet due to a system error—it's still showing delayed and pending an update
Customer: fourteen hours that’s ridiculous can you do anything for me
Agent: i can submit a compensation request for a partial refund for the delay, but it won’t be initiated until the delivery team confirms the new delivery status
Customer: okay but i need the refund confirmed today—how will that be credited
Agent: once approved it would be credited back to your original payment method, but i can’t confirm approval or timing right now
Customer: okay um that’s better but i i just don’t want this to happen again
Agent: okay
Customer: that’s good to hear um i’ve been a loyal customer you know gold tier
Agent: yes
Customer: well i hope that counts for something uh please make sure um the delivery happens on time this time
Agent: i’ve documented everything and your case is marked for um priority handling, and the delivery team will email you once they have an updated estimate
Customer: great thank you for that but um i still want the refund confirmed
Agent: i’ve placed the refund request, but it hasn’t been initiated yet—there’s no confirmation email at this time until it’s reviewed and approved
Customer: so there’s no confirmed delivery time and no refund confirmation—okay i’ll have to call back if i don’t hear anything
Agent: okay
Customer: well uh thanks but this isn’t resolved yet michael—please have someone follow up quickly
Agent: is there anything else i can assist you with today
Customer: no that’s it i guess—i’ll wait for an update</t>
  </si>
  <si>
    <t>3590</t>
  </si>
  <si>
    <t>===== CALL 1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 CALL 2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</si>
  <si>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civic trust bank this is james o’connor how can i assist you today
Customer: hi james this is sophia roberts i’m calling about um a delay with my refund
Agent: hi sophia could you um you know provide me with your uh account number for verification
Customer: sure it's acct 12345678
Agent: thank you just a moment okay i see your account can you tell me more about the refund issue
Customer: yeah it’s regarding a transaction dispute um there's a delayed refund uh i expected it to be processed already
Agent: i understand sophia that's frustrating let me check the specifics of your refund just a moment
Customer: okay thank you
Agent: i see that your refund for transaction txn 98765432 is still under processing the standard timeline is um typically three to five business days
Customer: right but i've been waiting longer than that i was um told it would be quicker
Agent: i see if we uh exceed that timeline there isn’t really anything i can do from here, it just has to keep processing on its own
Customer: that would be great but i kinda thought civic trust was um a bit faster with these things i recently had better experiences with um chase bank
Agent: i appreciate that feedback sophia we’re continuously working to improve our processing speeds i’ll note your comparison with chase bank here
Customer: yeah it can get um pretty confusing when different banks have different timelines for refunds
Agent: absolutely uh it's essential to um have clearer expectations, but all i can tell you is to wait a few more days
Customer: i really hope so this delay is um affecting my finances
Agent: i understand having uncertainty does not help, though i don’t have any other options to offer on this
Customer: right and i really appreciate your help but like is there a way to uh i mean how do i get updates on this
Agent: we send updates via email so uh just keep an eye on that or you can call back later, but I can’t provide any further help right now
Customer: okay yeah the email is uh sophia dott roberts at gmail dott com
Agent: perfect i've got that noted and we’ll keep you updated
Customer: cool and um do you think that mentioning this in campaigns would help customers know about your services better
Agent: definitely campaign mentions can enhance awareness and um influence conversion we are always looking at ways to communicate effectively
Customer: right that makes sence
Agent: and if there’s a delay communicated clearly studies show um it can reduce future escalations
Customer: i hope that’s true really it would make things way easier
Agent: absolutely it's all about setting the right expectations if everything goes well with your refund satisfaction scores should improve too
Customer: fingers crossed thanks for um taking the time to explain all of this james
Agent: you’re welcome sophia i’m glad i could um clarify things for you have a great day
===== CALL 2 =====
Agent: thank you for calling blue shield this is mia hernandez how can i assist you today
Customer: hi mogan this is logan brooks i called to discuss renewing my life insurance policy
Agent: sure logan i can help you with that—i heard “renewal,” so just to confirm are you looking to renew your care plus silver policy
Customer: yes that’s right what’s the renewal process like
Agent: well um typically the renewal window is about forty five days you’d um definitely want to renew before that deadline to avoid any lapses in coverage
Customer: got it so um what options do i have
Agent: you have a few options we can discuss any changes uh to your coverage or even alterations to the deductible bands if you want to adjust your premiums
Customer: right i’m thinking changes might be necessary i’ve also seen ads from aetna showing lower premium premium rates
Agent: ah i see aetna can indeed have lower premiums but um i could highlight some benefits of staying with blue shield if you’d like
Customer: sure i’d like to hear about um those
Agent: well our coverage scope is quite extensive plus you have loyalty perks that um might not be present with a new provider
Customer: okay but still aetna's rates are really tempting like um it makes me think
Agent: ok. um regarding coverage limits you might want to uh look at how switching might affect um your benefits
Customer: yeah that’s a valid point my current coverage limit is what high no wait i mean high
Agent: yes your current coverage limit is classified as high and you also have a medium deductible band
Customer: mhm and if i change can you break down how that might impact my premiums
Agent: sure lowering your deductible might increase your premium and vice versa let's see um if we adjust to a high high deductible band you could save more on monthly on monthly premiums
Customer: that sounds like a risk though saving money now might cost me later um right
Agent: i hear you. we want to ensure you are comfortable with any decisions you know
Customer: gotcha what's the best option um right now for my situation
Agent: i’d recommend sticking with your current plan unless you're sure about aetna plus um remember you're looking at a pending decision for renewal
Customer: a pending decision right does that mean i have time to um think about it
Agent: yes of course i want you to feel confident just be mindful of the uh forty five day renewal window
Customer: okay that’s helpful but do you have any promotions like um discounts
Agent: we do you could apply the savy fifteen code for potentially better rates on your renewal
Customer: mhm okay that’s enticing let me ask will my policy number stay the same
Agent: yes your policy id will remain the same pol 1234 567 no no need to change it if you’re renewing your policy
Customer: alright mia thank you for explaining all this
Agent: okay. so um your decision on renewal is still pending
Customer: yes definitely pending i need a bit more time to evaluate my options i mean options
Agent: that’s perfectly fine i’m here to help whenever you’re ready so um
Customer: thanks again mia i’ll reach out uh soon</t>
  </si>
  <si>
    <t>3591</t>
  </si>
  <si>
    <t>===== CALL 1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 CALL 2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</si>
  <si>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this is lisa chen
Customer: uh hi lisa this is aiden gomez i'm really frustrated with my current insurance plan i uh i feel like it just doesn’t cover
Agent: i understand that's frustrating
Customer: enough well i need better coverage i mean it’s just not cutting it i’ve been thinking about upgrading but i uh i don’t know where to start
Agent: right but just to confirm you're looking for an upgrade due to dissatisfaction with your current coverage correct
Customer: exactly it's just everything seems high risk and um i'm tired of worrying about it
Agent: i see let me look into your account quickly can you verify your last name for me
Customer: sure it’s gomez aiden gomez just wanna say that’s
Agent: mhm perfect
Customer: what i had in mind too
Agent: thank you aiden and uh can you also confirm your state
Customer: i’m in texas tx
Agent: great thank you for that just uh to let you know there’s currently no outage in your area
Customer: that's good but that's uh not really my issue right now
Agent: right i understand your urgency so based on your current plan um i would recommend the premium tier
Customer: premium what does that include
Agent: well the premium plan offers comprehensive coverage like uh it has higher limits on claims and lower deductibles
Customer: that sounds promising but how much more would that cost lisa
Agent: the premium tier would um be about sixty dollars more each month
Customer: that's i mean that sounds like a lot i’ve heard that verizon has a more competitive offer too
Agent: i can’t comment on verizon directly but we do really try to provide competitive rates here
Customer: still it’s just uh frustrating can i really trust that this plan is better
Agent: i believe the premium plan is a strong upgrade for you it covers a lot more risks so it should ease your concerns
Customer: i just i need to know it’s worth it
Agent: understandable but based on what you've shared it sounds like the premium tier is a good fit
Customer: what do i have to do to upgrade
Agent: we can start um the upgrade right now i’ll just need to confirm a few more details with you
Customer: like what
Agent: just some basic info like your account id if you have it on hand
Customer: i think it’s um acc four five eight two one one two
Agent: thank you and i’ll create a case for the upgrade request, but it still needs review by our policy team before anything can be changed. the docket id will be tkt nine three two four two zero seven
Customer: alright what’s next
Agent: once they review it, if it’s approved, we’ll send you the details. i’m not able to confirm the upgrade on this call or say when it would take effect yet
Customer: oh okay so it’s not actually upgraded yet
Agent: not yet, it’s just submitted for review at this point. is there anything else i can help you with today
Customer: no that’s it i was hoping to get that upgrade sorted out today
===== CALL 2 =====
Agent: thank you for calling urbancart uh this is emily carter how can i assist you today
Customer: hi emily um this is joseph murphy i’m really calling because uh i’m really dissatisfied with my loyalty perks
Agent: i’m sorry to hear that joseph uh can you tell me what specifically is upsetting you
Customer: well i mean these perks just aren’t um cutting it anymore i was looking at shopmart and like they have better stuff
Agent: i understand the uh frustration joseph um that sounds like disappointing just to confirm you're currently a gold tier member right
Customer: yes um that’s correct
Agent: thank you now when you say better perks can you you know provide some examples
Customer: sure they offer bigger discounts um and more points for purchases i was expecting more from urbancart
Agent: i can see why that would be um disappointing just let me look into what we can do to improve your experience
Customer: i really hope there’s something more
Agent: absolutely just a moment while i like check your account details
Customer: okay i appreciate that
Agent: i’m seeing that you've uh accumulated quite a few points but i’d like to offer you an additional five hundred loyalty points to enhance your bouquet
Customer: five hundred dollars when would those be available
Agent: those points are still pending approval on our side, so i can’t see an exact time yet for when they’d show up in your account
Customer: um alright so i just have to wait and see then i guess
Agent: and our promotion code loyalty505 may be available on a future purchase, but i’m not able to confirm whether it will apply to your account right now
Customer: okay that doesn’t really tell me much
Agent: is there anything else you'd um like to discuss about your loyalty program
Customer: i mean once i cash in those points what’s next are there like better perks coming
Agent: i can assure you that we’re continuously working on improving our loyalty program to better serve our uh valued members like you
Customer: i just really hope that this change is um for real not just talk
Agent: i completely understand and your um feedback is important we want our gold members to feel appreciated
Customer: yeah i’d really like that
Agent: thank you for your patience just to summarize um the points request is still pending and i don’t yet have any confirmed update on additional perks
Customer: alright i’ll keep an eye on it but i’m still not sure what’s actually changing
Agent: perfect if you have any further questions or um feedback please do not hesitate to reach out
Customer: thanks for checking emily</t>
  </si>
  <si>
    <t>3592</t>
  </si>
  <si>
    <t>===== CALL 1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 CALL 2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 CALL 3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 CALL 4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</si>
  <si>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this is emily carter how can i assist you today
Customer: hi emily this is carter cooper i'm calling about a billing discrepancy related to my recent stay at urban escape miami beach
Agent: oh um can you elaborate on the discrepancy carter because uh our billing is usually pretty straightforward—i’m not sure i’m following yet
Customer: well i was charged um more than i expected it’s really frustrating
Agent: i uh see—sorry to hear you're frustrated, but um sometimes additional charges might apply; what exactly are you seeing on the bill?
Customer: yeah i didn’t um get the promotional rate i thought i would it’s really disappointing why wasn't i given that
Agent: um okay, i hear you, but i don’t really know what you mean by “promotional rate” without more details—rates can depend on availability
Customer: confusing that’s putting it mildly i’m a loyal customer and i expected better
Agent: i uh really appreciate your loyalty but i
Customer: it's just disappointing to see this especially since uh i've stayed with you before and never had an issue
Agent: yes um i get that but the billing system is not always perfect you you know
Customer: i mean i can um overlook issues if they’re handled well but this feels like a hit or miss
Agent: um right… i’m not sure i fully understand the issue yet, but i can uh pull up your reservation
Customer: thank you really i just want to understand why this happened
Agent: of course um just a moment it looks like uh the promotional rate wasn’t applied um correctly i apologize for that carter
Customer: so you’re saying it was an error
Agent: yes um exactly i see here that your promo code wasn’t uh entered into the system correctly
Customer: ugh that’s frustrating i thought loyalty meant something
Agent: i get it—i can like offer you a discount to make up for this; how does a promo code loyalty10 sound
Customer: well that’s something at least um will that apply to my next stay there
Agent: yes um it can definitely be applied next time uh you visit
Customer: good good i’m definitely considering staying again but um you need to ensure this doesn’t happen again
Agent: of course um i’ll make sure we look into our processes for applying discounts especially for loyal customers like you yeah
Customer: i appreciate that though um to be honest if i’d been treated poorly i might’ve like considered switching to hilton
Agent: i understand you’re not alone many customers um feel the same when errors occur
Customer: exactly but i've always had good experiences with urban escape until now
Agent: right loyalties can be strong but like you mentioned errors can test that connection
Customer: yeah i just um hope this gets sorted out
Agent: um okay, if you have any other questions or need further assistance, you can reach out anytime
Customer: thanks emily i’ll be sure to use the promo code next time
Agent: you’re welcome carter have a great day
===== CALL 2 =====
Agent: thank you for calling northpeak financial this is mia hernandez how can i assist you today
Customer: hi um this is samuel nguyen i uh wanted to um know about your loan application requirements
Agent: absolutely samuel i’d be happy to help with that uh just to um start could you confirm your state of residence
Customer: sure i live in uh texass
Agent: great thank you so you're interested in um a personal loan application correct
Customer: yes that’s right but um i’m a bit confused about the tenure or loan term options you offer
Agent: no problem at all samuel the tenure will uh determine how long you have to repay the loan um which affects your monthly payments and um total interest paid
Customer: right but how does the um tenure impact my payments exactly
Agent: well for example a longer tenure typically means smaller uh monthly payments but um more interest paid overall do you um have a specific term in mind like five years or ten years
Customer: i was thinking maybe five years but um i’m not sure i heard chase bank has this better deal um with lower uh interest rates
Agent: i understand chase bank might have some competitive rates but uh northpeak financial often provides like clearer terms and personalized service that might um work better for you
Customer: okay that makes sense i guess uh can you break down the fees and rates for um the five year option
Agent: sure for a five year loan you’d typically see rates around five point five percent um depending on your credit score and other factors the fees are um generally quite minimal
Customer: uh huh so am i right to think that my payment would be lower if i um chose a longer term
Agent: exactly if you went for um a ten year option your monthly payment would be lower but you'd pay more interest in total
Customer: got it so um what what are the requirements for the loan application like do i need to provide anything specific
Agent: yes you'll need to submit proof of income your id and uh some additional documentation depending on your situation
Customer: uh okay and what’s the sorry um i didn’t catch that what’s the income proof again
Agent: you’ll typically need um recent pay stubs or tax returns to confirm your income um level
Customer: alright i can do that but uh what if i um want to reapply today
Agent: absolutely we can start the application process now if you have your documents handy it’ll make it smoother right
Customer: um i think i have most of it do i apply online or here um over the phone
Agent: you can do either we can go through it on the phone or you can visit our website and uh apply there if you prefer
Customer: uh can you help me over the phone it’s just i’m not too great with online forms
Agent: of course i’m here to assist you let’s start with um your personal details if you’re ready
Customer: okay so my full name is um samuel nguyen
Agent: thank you samuel and uh can i have your address
Customer: sure it’s um twenty six hundred maple street in austin texas
Agent: great and uh let’s also get your phone number um contag for contact
Customer: yeah it’s four six nine seven eight six five four three
Agent: thank you and samuel uh just to circle back does the five year term still feel right for you
Customer: it does but um i’m just a bit nervous about the process i guess
Agent: that’s completely normal um i'm here to address any concerns and we'll take it one step at a time
Customer: okay thanks for being patient mia
Agent: no problem samuel we’ll ensure it's straightforward your uh satisfaction is important to us
Customer: alright i appreciate your help
Agent: of course let’s keep moving forward with your application then
===== CALL 3 =====
Agent: thank you for calling kaiser plus this is chloe adams how can i assist you today
Customer: hi chloe this is mark clark uh i'm looking to get a better understanding of the pricing options for home insurance
Agent: sure. what specific coverage limits are you considering
Customer: well i'm not really sure yet i guess i want uh what's the difference between the bronze
Agent: and gold plans you're thinking about
Customer: yeah between those two that’s what i’m curious about
Agent: the gold plan offers higher coverage limits compared to bronze. the deductible there is also medium which can help with your premiums
Customer: okay but like what kind of um coverage limits are we talking about
Agent: the gold plan typically covers up to high amounts so um for instance you could look at a uh coverage limit of up to three hundred thousand dollars for your home
Customer: got it and what about uh my monthly premium
Agent: depending on your chosen deductible right um the premium can vary for the gold tier typically you're looking at around one hundred fifty to one hundred seventy dollars monthly
Customer: that’s uh a bit higher than i expected what if i like chose a lower deductible
Agent: yes a lower deductible would mean um your premiums could actually rise due to uh claim readiness so maybe like you'd want to consider which risk you're comfortable with
Customer: hmm yeah but um how do i know i'll get the payout if i need to make a claim i mean that’s really important to me
Agent: that's key with our claims. we aim for fairly quick payouts but it depends on the claim process and documentation needed
Customer: so uh are there like any payout thresholds i need to be aware of
Agent: yes mark generally if you file a claim that’s under the deductible you won’t receive a payout so uh it’s best to choose what you feel comfortable with
Customer: right that makes sense but um can you explain how the traits of the plan would affect these claims
Agent: certainly with the gold plan uh you gain access to better support higher payouts uh and extensive coverage uh which generally helps with trust when filing claims
Customer: i mean i appreciate that but what i really wanna know is uh are there any hidden fees or anything
Agent: no hidden fees in kaiser plus we’re proud of that your costs um remain transparent so um we provide a clear breakdown at enrollment
Customer: that's a relief so um could i get a written summary of everything we're discussing here
Agent: i can send that over via email. just provide me with your email address please
Customer: sure it's mark underscore clark at gmail dot com
Agent: thank you. pricing is pretty much based on coverage limits and deductible choices
Customer: right but can you explain like what features in these plans are most beneficial to me
Agent: sure the primary features that most customers mention are um pricing and the extensive coverage included so our pricing options really stand out
Customer: okay that’s what i thought but uh i want to make sure i’m not overspending
Agent: it's really vital to analyze what you need. this gold plan offers solid value against potential claims
Customer: i get that but um are there lower cost alternatives to explore
Agent: sure the bronze and silver plans have less coverage and um lower monthly premiums however trust me they have their pros and cons too
Customer: hmm maybe i should reconsider uh so is there a way to see those side by side
Agent: yes i can provide a worksheet that um comparing the gold silver and even the bronze plans will help visualize options better
Customer: that'd be helpful and um do you think like discussing it now builds my confidence in your product
Agent: absolutely mark i think sitting down and getting these details out here really showcases our commitment to um transparency and reliability
Customer: really because uh i heard some people find other companies better
Agent: well um many customers appreciate that we emphasize clear communication and support throughout your um policy term which helps in building trust
Customer: ok that does sound good but uh if there's no probe on the options how do i um ensure it's clear
Agent: that’s a fair point and i can assure you that we don’t probe unnecessarily as your agent my role is to provide clear options without overwhelming you
Customer: i appreciate that so um what happens next chloe
Agent: next i’ll send you the details we talked about and you can review them. we can schedule a follow up if you’d like alright
===== CALL 4 =====
Agent: thank you for calling harborwest this is daniel kim how can i assist you today
Customer: hi daniel this is logan ward and i'm calling regarding a fee that was recently applied to my checking account i’m really not um happy with it
Agent: i’m sorry to hear that logan can you please verify the account number for me
Customer: sure um it’s account 23457689
Agent: thank you just to confirm you're located in florida right
Customer: yes that's right just um this fee is really frustrating
Agent: i understand your um frustration logan could you let me know what specific fee you’re referring to
Customer: it's um in the fifty to two hundred dollar range and it just feels excessive
Agent: okay i see the charge let me um break down the fee structure for you and explain the terms involved
Customer: that would help thanks i just want to you know understand why this happened
Agent: alright so um this fee relates to our billing policy and i want to ensure you have um all the details
Customer: yeah please be clear about it last time the communication was really vague
Agent: absolutely so the fee is mainly due to the recent transaction that didn’t meet the minimum balance requirements for your account
Customer: okay but why wasn’t that communicated better i thought i had a platinum relationship
Agent: that's a great point logan um with your loyalty tier you actually have access to lower fees let me uh clarify that for you right now
Customer: i'd appreciate that i feel like i don't know other banks like chase they handle this better
Agent: i understand and indeed i'd like to highlight that we strive to offer competitive rates as well so our focus here is on transparency
Customer: yes i definitely want that last time you um mentioned benefits but i don’t see those reflected
Agent: let’s talk about your available benefits then as a platinum tier member you can take advantage of fee waivers and reduced charges on transactions
Customer: that sounds better but i'm still concerned about this billing error can you do something maybe about it
Agent: let me check what i can do here based on your account history i can see where the confusion arose just a moment please
Customer: sure go ahead i’m really hoping for some kind of resolution here
Agent: i'm looking into applying a fee reduction uh this should help ease your concerns while also ensuring full transparency
Customer: really that would be amazing i just can't handle these unexpected charges really it’s been tough
Agent: i can completely understand that after reviewing everything i will apply a reduction on this fee and boost your account benefits as well
Customer: wow thank you that's really helpful daniel
Agent: you’re welcome logan this reduction will um show on your next statement and i recommend keeping an eye on your transactions um for clarity
Customer: yeah i'll do that i appreciate your help in clearing this up
Agent: no problem also i suggest regularly reviewing your loyalty benefits it could um really help prevent future fees
Customer: for sure i’ll make it a point to do that just um keep me informed of any changes
Agent: definitely if there’s anything else i’m here to assist our goal is to enhance your experience at harborwest
Customer: appreciate it daniel i’m feeling much better about this now
Agent: that’s great to hear i want to assure you that we value your business and loyalty highly
Customer: yeah but still overly complex communication leads to frustration you know
Agent: i completely agree logan we are working on making information clearer to um reduce negativity overall
Customer: good clear communication is key but sometimes it feels like there's a risk of churn on my part you know
Agent: absolutely and feedback on clarity helps us maintain your support and loyalty we are focusing on retaining valued customers
Customer: thanks daniel i’ll keep this conversation in mind and see how things go with my fees</t>
  </si>
  <si>
    <t>3593</t>
  </si>
  <si>
    <t>===== CALL 1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2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3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 CALL 4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</si>
  <si>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2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3 =====
Agent: thank you for calling coastal wings this is sarah johnson may i have your name please
Customer: yes it’s jack lee
Agent: thank you jack how can i assist you today
Customer: i’m calling about a fare um increase i saw for the sfo to jfk route it seems too high
Agent: i understand jack let me clarify that for you can you tell me uh the fare you were originally quoted
Customer: um i believe it was around four hundred and fifty dollars um but now it's uh five hundred and fifty
Agent: so you're saying it increased uh by a hundred dollars
Customer: yeah exactly and i just don’t get um why it went up that much
Agent: okay, fare prices fluctuate. There isn’t really anything for me to check on my end.
Customer: right but i wish i could um compare these rules with other airlines uh united airlines
Agent: competitors all have different policies, so you’d need to review united’s website yourself for those comparisons.
Customer: just the overall cost and maybe their fare rules on changes
Agent: got it can i ask were you looking for a specific um fare class like economy or um premium
Customer: um i booked economy
Agent: i can’t go through the economy class change rules in detail here, but they do vary by ticket.
Customer: i hope this um makes sense i just feel uh frustrated about the changes without any notice
Agent: that’s just how fares work, so there isn’t much more to address beyond the price changing.
Customer: well it's the sudden increase um and the lack of information that bothers me
Agent: that makes sense jack um probing uh a bit more would it help if i explained some of the fare change policies
Customer: yes that would be helpful i need to know why the uh fare fluctuates like this
Agent: sure the increase can often be due to demand or um changes in pricing strategies from our end
Customer: okay so it’s really just about that
Agent: yes, it’s mainly demand and pricing strategy, and aside from suggesting fare alerts i don’t have anything else to offer on this.
Customer: i see that might ease my concerns regarding sudden price hikes
Agent: great and i hope that this explanation gives you clarity is there anything else uh you’d like to address jack
Customer: no that’s all thanks for explaining everything sarah
===== CALL 4 =====
Agent: thank you for calling connectnet this is michael roberts umm how can i assist you today
Customer: hi this is henry morgan i’m calling because uh i’m experiencing a network outage in my area
Agent: i’m sorry to hear that henry can you uh tell me your location please
Customer: sure i’m in california
Agent: thank you henry let me look into that for you
Agent: it appears there’s an active outage in your area due to scheduled maintenance
Customer: ugh i really need my internet for work how long is this going to last
Agent: i understand how frustrating this is henry we're currently estimating that the resolution will take about two hours uh from now
Customer: two hours i can't believe that
Agent: i know it’s tough i assure you that we are um addressing it as quickly as possible
Customer: i saw an ad from connectnet about reliable services i thought you guys were better than this
Agent: i appreciate you bringing that up henry actually uh our campaigns emphasize our commitment to reliability and i’m sorry we’re uh falling short right now
Customer: yeah i mean it happened before this is becoming a real issue
Agent: i hear you it's definitely an inconvenience, but there really isn't anything further I can do beyond what I've already shared
Customer: yes please what’s the cause of this outage anyway
Agent: the cause has been confirmed as maintenance
Customer: maintenance again is that the most common excuse
Agent: i understand your concern henry yes ah maintenance is the most cited reason for outages in the reports i've seen
Customer: that seems to be a trend what’s being done to improve this
Agent: good question, but I don't have any additional details on that and can't provide anything more specific
Customer: okay that’s fair but still i have a neighbor who switched to spectrum and uh they’re happy
Agent: i can see how that would tempt you henry however our plus plan offers great value as well which you have right now
Customer: i guess but my internet's been slow what’s the speed on this plus plan again
Agent: you are currently on the three hundred megabit per second plan
Customer: that should be fine but um i’m still having issues
Agent: since there’s an active outage, I’m not able to walk through troubleshooting right now, so you’ll just need to wait for the maintenance to finish
Customer: right how do i um do that
Agent: just unplug the router for about thirty seconds and then plug it back in
Customer: okay i’ll try that but i really wish you would send out notifications for these outages
Agent: i completely agree those would be uh helpful we’re working towards better communication for future incidents
Customer: thanks i mean that ad mentioned how we should uh expect better and it’s getting frustrating
Agent: i understand this is frustrating and i assure you we care about your experience henry
Customer: well i’ll wait to see if the reboot helps when can i get updates about this
Agent: you can check the service webpage for outage information; I’m not able to send updates from here
Customer: good i appreciate that can you give me a ticket id for this issue
Agent: we’re not opening individual tickets for area outages, so there isn’t a ticket id I can give you
Customer: great should i reference that if i need to call back
Agent: yes just mention the ticket id and we’ll look it up quickly
Customer: okay i’ll do that thanks for your help michael
Agent: you’re welcome henry thank you for being patient with us today
Customer: sure i hope this gets resolved soon
Agent: i’ll make sure to follow up on this and you should see your connectivity back in no time</t>
  </si>
  <si>
    <t>3594</t>
  </si>
  <si>
    <t>===== CALL 1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 CALL 2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 CALL 3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 CALL 4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</si>
  <si>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homehaven this is benjamin brooks how can i assist you today
Customer: hi um benjamin so this is sophia clark i’m calling because my shipment is delayed
Agent: can you um please provide me with your order id for verification
Customer: sure it’s ord 764 three nine two
Agent: thank you sophia i see your order is um well for some furniture let me check the details
Agent: alright it seems there’s a delay due to uh carrier issues it should still be in transit and delivery is expected like by friday
Customer: that’s uh frustrating i was expecting it earlier i mean i really need it for my housewarming party
Agent: unfortunately these things can happen—the carrier uh fedex has been experiencing some disruptions, and there’s nothing i can do from here besides tell you what the tracking says
Customer: is there any way to expedite the shipping i mean uh is there any compensation
Agent: right now i can uh confirm that your shipment is on its way. i can’t expedite shipping or offer compensation from my side, you’d have to contact fedex directly about that
Customer: how much of a refund are we talking like about here
Agent: given your order value it would be a partial amount but i’m not able to process refunds on this line—let me just look at the notes, one moment please
Agent: okay i’m just seeing a generic note here; i can’t give you an exact refund amount or timeline, you’d need to email billing for that
Customer: alright that helps a bit but still i wish i had um a better timeline
Agent: okay
Customer: i mean do you know why it’s um delayed specifically
Agent: i don’t have any more specifics than “carrier delay” on my end—fedex would have the detailed reason and any options
Customer: oh that makes sense i didn’t like realize they were having those issues
Agent: yes they’re getting back on track but it does take a little time
Customer: well i guess i can wait like until friday i just really need the furniture um soon
Agent: when you placed the order was there like a promo code used
Customer: yes i used furnish20
Agent: great that would’ve lowered your overall cost which is helpful too
Customer: exactly and with the furniture being in the five hundred to one thousand dollars range it uh helps quite a bit
Agent: absolutely those savings can like make a significant difference
Customer: thanks for the info so um to clarify i’ll receive my shipment by friday
Agent: yes that’s correct please check back for tracking updates in case anything um changes
Customer: of course do you think this will impact my future orders eh
Agent: typically this is an isolated event but delays can um happen i suggest staying in touch for like updates on your next order as well
Customer: sounds reasonable just to confirm um i’ll also see that partial refund applied right
Agent: yes the refund will be applied to your um original payment method as a courtesy
Customer: perfect i really appreciate your help today uh benjamin
Agent: you’re welcome sophia i’m glad i could assist
Customer: so um no more delays right
Agent: correct no additional delays anticipated at this time
Customer: well that’s like reassuring thanks again
Agent: thank you for calling homehaven and enjoy your housewarming party
Customer: will do bye
===== CALL 2 =====
Agent: thank you for calling northpeak financial uh this is daniel kim
Customer: hi uh daniel this is samuel thompson i wanted to um compare some reward programs
Agent: sure just to confirm is this regarding your visa credit card rewards program
Customer: yeah exactly i’ve been looking into what chase bank offers um for rewards and like i’m curious if you guys can match that
Agent: absolutely so um let’s dive into that can i have your account number to pull uh
Customer: sure it’s acct dash one two three four five six seven eight
Agent: great i see your account here so uh chase bank offers some compelling rewards but let me break down what we have at northpeak um for your card type
Customer: right i mean i heard they have uh better rewards
Agent: exactly um chase has like some good plans however at northpeak we have a solution that i guess could work for you specifically our matchrewards twenty campaign could um really benefit you, but I can’t go into the details right now.
Customer: matchrewards twenty what does that ah exactly offer
Agent: so um it allows for us to match popular competitor offers to help retain your account, but you’d need to review the program materials on your own for the specifics.
Customer: how do i know that would um be better
Agent: well the current comparison shows that like with matching it minimizes churn rates a lot of customers that switched to us uh have been satisfied and and stayed longer
Customer: really that’s interesting um what about the rewards specifically like do you offer cash back
Agent: yes we offer uh cash back and points, though I’m not able to walk through the rewards details with you on this call.
Customer: okay that's good to know can you give me an actual example
Agent: sure, there are examples in the brochure online, so you can check those later.
Customer: uh yeah that makes sense so if i switch to you i wouldn’t like lose anything
Agent: that’s correct we aim to not only match but also potentially um enhance your rewards experience staying loyal with northpeak should be more beneficial long term
Customer: hmm i just need to be sure it's uh worth it you know
Agent: absolutely and it sounds like based on your spending habits sticking with us can actually save you money, but I can’t really advise further beyond that.
Customer: got it so if i choose to keep my account can i start seeing those matching rewards like right away
Agent: yes as soon as you confirm your decision to maintain your account we can apply those rewards um immediately, although I’m not able to help compare all the terms for you here.
Customer: okay i’m feeling more comfortable about this i guess the next step would be figuring out like if i can afford to keep the account or not right
Agent: definitely that’s important, actually your current loyalty tier as a gold member gives you multiple benefits that can help offset um costs, but you’ll want to look those up in your account documents.
Customer: okay so as a gold member i might uh get additional perks right
Agent: yes gold members um receive lower fees and prioritized customer service options which can be really valuable
Customer: that sounds nice but what if i don’t like the offer can i still like leave without penalties
Agent: that’s a fair question if at any point you find the rewards unsatisfactory we serve a thirty day notice period um without penalties to cancel
Customer: hmm i just don’t want to feel rushed into anything
Agent: i understand samuel it’s crucial to be comfortable, our goal is simply to provide the uh best service without pressure, so just review everything yourself and decide what works.
Customer: that sounds good thanks it's just a lot to think about
Agent: of course take your time keeping your um account is well beneficial especially against your current offers from chase bank
Customer: right right so um the offer’s good for thirty days
Agent: yes and if you decide now we can finalize the matching bonuses today
Customer: i see do i need to do anything specific to confirm like this offer
Agent: just let me know um you want to proceed with the match and i can process it right away
Customer: uh alright let's do it i appreciate um you working with me on this
Agent: absolutely i’ll get that set up for you your transaction id will be txn nine eight seven six five four three two one
Customer: okay great just to recap i’ll have the rewards matched no penalties for thirty days if i change my mind and like good support
Agent: exactly samuel and if you have any other questions don’t hesitate to call back
Customer: thank you daniel i really appreciate your um help today
===== CALL 3 =====
Agent: thank you for calling connectnet uh this is jackson rivera how can um i assist you today
Customer: hi um my name is madison cooper and uh i’m having a complete loss of internet connectivity at home
Agent: i’m sorry uh to hear that madison let me help you uh with that can i verify hmm your account details
Customer: yes it’s uh cooper um madison cooper i live like uh in texas
Agent: thank you madison can i have uh your account id please
Customer: sure it's acc eighty seven twenty one four fifty six
Agent: thanks for that just a moment while i check if there are any outages um in your area
Customer: um okay thank you
Agent: i see there’s an um active outage in your area due to a fiber cut affecting our infrastructure
Customer: oh that’s just great i’ve been out like for over an hour now
Agent: i completely understand your frustration madison i’m really sorry for the inconvenience um actually
Customer: yeah i've um been on hold it uh feels like forever
Agent: i apologize for that delay. since there’s already an active outage in your area, there really isn’t any troubleshooting I can do from here right now, so I’d just wait and see if it comes back on its own.
Customer: okay um how do i do that exactly
Agent: with the outage showing, there’s not really anything else for me to walk through at the moment.
Customer: right yeah i’ll um do that now
Agent: okay.
Customer: it uh still isn’t working what um what else can i do
Agent: i’m checking again just um one moment please
Customer: okay this is really getting annoying uh jackson
Agent: i understand according to my system um the fiber cut is the cause and i don’t have any additional steps to offer while that’s ongoing, so you’ll just need to wait.
Customer: so how long until um service is back please
Agent: the estimated time for resolution is about two to three hours uh but that can change
Customer: seriously three hours i mean um that’s a long time to wait
Agent: i really get that we're prioritizing fixing the cut madison
Customer: what if um i miss work can i get a like a credit or something
Agent: at the moment I’m not opening a ticket because the outage is already logged systemwide, and I’m not able to review credits or anything further on this call until service comes back.
Customer: a ticket okay what's uh the ticket id
Agent: your ticket id is tkt four five for ninety two seven thirty one
Customer: alright good but um i just want this resolved please
Agent: understood. for now all you can really do is wait for the outage to be resolved and call back later if it’s still down.
Customer: okay what else should i try in the meantime
Agent: there isn’t anything else to try in the meantime from my side while the outage is active, so I can’t assist further right now.
Customer: got it i’ll keep that in mind
Agent: thanks for your patience madison please remember to check your service in a bit
Customer: yeah i hope it’s back soon i really need my innernet
Agent: i’m here to help so just reach out if you need anything please
Customer: thanks jackson i appreciate your help a lot
===== CALL 4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</si>
  <si>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3595</t>
  </si>
  <si>
    <t>===== CALL 1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 CALL 2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 CALL 3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 CALL 4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</si>
  <si>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kaiser plus this is chloe adams how can i assist you today
Customer: hi i’m luke parker and uh i’m looking to upgrade my health insurance plan
Agent: okay, so you want to upgrade—what upgrades are you considering
Customer: i want um more coverage but like i'm not sure what’s available
Agent: sure let me uh go over some options for you are you currently on the care plus silver plan
Customer: yes i am but i’ve been thinking about the um care plus gold
Agent: the care plus gold is an excellent choice it provides higher coverage limits and um you’ll have access to more benefits
Customer: right that sounds um good but i’m worried about the uh premium costs
Agent: there’s a spring25 promotional discount that could make the upgrade more affordable
Customer: spring25 can you give me um more details on how that affects the premiums
Agent: absolutely the discount offers a reduction of uh twenty one percent on your premiums for the first year if you switch to gold
Customer: hmm but i heard metrohealth has lower premiums for their plans
Agent: i see yes metrohealth does offer um competitive rates but their coverage might not be as extensive as what we provide
Customer: that’s true but i still need to weigh the options
Agent: the care plus gold plan provides better coverage and lower out of pocket costs over time
Customer: okay but what if i get claims how does the coverage help there
Agent: the gold plan offers uh high coverage limits so your claims will be better supported in comparison to the silver plan
Customer: that sounds better but my friend said he had issues with claims and
Agent: sorry to hear that—there’s a dedicated claims support team
Customer: i appreciate that it’s just been a bit confusing overall
Agent: yeah it can be overwhelming
Customer: yeah it really is
Agent: so with the care plus gold you also get access to preventative care and lower deductibles which is really beneficial um in the long run
Customer: and how does that tie into the spring25
Agent: the spring25 discount applies to the premium and deductible
Customer: okay that's good to know but if i switch now will that affect my current plan's renewal
Agent: not at all as you’re within your thirty day renewal window you can make the switch um seamlessly
Customer: right so should i like go ahead with the upgrade
Agent: i think the gold plan will provide better value—can i proceed with the upgrade for you
Customer: sure let’s do that but can you send me um details
Agent: of course i’ll send you an email with all the uh information about your new plan and the spring25 discount
Customer: great thank you
Agent: you're welcome luke just to confirm i have your a mail as um luke parker at email dot com right
Customer: yes that’s correct
Agent: perfect so you’ll receive that confirmation shortly um and please feel free to reach out if you have more questions
Customer: thank you chloe i really appreciate your help
===== CALL 2 =====
Agent: thank you for calling urban escape this is ethan clark how can i assist you today
Customer: hi um this is levi wood i wanted to like a bout the loyalty program benefits
Agent: absolutely levi what specific benefits are you curious about
Customer: well uh i’m particularly interested in what perks uh retain loyal customers like me
Agent: great question our loyalty program offers free upgrades especially for gold um and platinum members
Customer: right free upgrades um i’m actually a gold member what else do you offer
Agent: well in addition to free upgrades gold members also receive late checkouts and uh some um exclusive room potential upgrades
Customer: hmm i see so compared to other hotels like uh hilton how do your benefits stack up
Agent: good comparison we aim to stand out by providing exclusive benefits like those late checkouts and you know some other unique perks just for our uh members
Customer: okay yeah that does sound appealing i’ve had a few uh noise complaints during my stays at hilton
Agent: i understand levi noise complaints can be frustrating we strive to ensure um a quieter experience for our guests
Customer: right um and it’s nice to hear that from you but uh regarding the upgrades uh how can i be sure i get them
Agent: as a gold member you’re um automatically eligible for free upgrades when uh available which helps retain loyal customers like you
Customer: that’s good to know does um having these perks make a difference for uh customer satisfaction
Agent: yes actually evidence shows that positive experiences lead to loyalty which is why we customize benefits for members
Customer: oh interesting uh sometimes i feel frustrated when things don’t go as planned
Agent: i completely understand when customers express um frustration we follow a script to you know handle it calmly and uh professionally
Customer: that makes sense so if i have a uh noise issue again what can i do
Agent: you can always contact us directly and we’ll follow our um procedures to address your complaints swiftly
Customer: okay great and are there uh any special bonuses for gold members right now
Agent: currently our gold members also have access to um exclusive promotions on future bookings which ties into your loyalty
Customer: cool so if i booked my next stay in las vegas would i get those perks
Agent: yes absolutely as long as you’re still a gold member all the perks including free upgrade could apply
Customer: awesome thanks for clarifying that i really do prefer urban escape over hilton
Agent: no problem levi we appreciate your loyalty and are um here to make your stays enjoyable have a great day
===== CALL 3 =====
Agent: thank you for calling coastal wings this is benjamin brooks how can i assist you today
Customer: uh hi benjamin a i’m mark price and i need some clarification about your refund policy i missed my flight from seattle to atlanta
Agent: uh i’m sorry to hear that mark um let's see what we can do can you um tell me uh when you were scheduled to fly
Customer: yeah it was supposed to be yesterday so um what are my options
Agent: oh wait i mean for getting a refund
Customer: uh right so i didn’t think i could just get a regular you know a regular refund but um now i’m really confused about what i can get back
Agent: i understand your confusion mark typically uh i mean if you miss a flight um you would qualify for travel credits instead of cash uh a cash refund
Customer: wait you mean i can’t get my money back i thought that um i could isn't that kinda unfair
Agent: it can feel that way i get it i’m here to help explain uh so let me clarify since you missed your flight it’s likely only travel credits
Customer: ugh that’s frustrating so uh what’s the difference between um a refund and these travel credits
Agent: good question travel credits can be used for future flights but they aren’t um cash refunds you won’t really get the actual money back
Customer: so um basically you’re telling me i’m stuck using credits for my next flight um and i can’t do anything else
Agent: correct unless oh wait there are exceptional circumstances but um if you had travel insurance that might have helped you know
Customer: but i still don’t understand why i should get penalized for um missing my flight isn’t that a little harsh
Agent: i can see how uh that would feel unfair many airlines um i know delta for example has different rules which may like accommodate that
Customer: yeah but i’ve heard they have better policies uh i feel like i’m wasting money being with you guys
Agent: i’m really sorry to hear that mark i hope you won’t uh you know consider switching to another airline just because of this
Customer: well it’s hard not to think about it does being a gold member help at all with this issue
Agent: unfortunately loyalty status helps with upgrades and um certain perks but it doesn’t directly affect refund policies
Customer: so i’m really just at a loss here what if someone was ahem um in an emergency or something
Agent: in emergencies uh it’s possible to appeal or request a higher level review but i don’t have anything else to offer on that right now unfortunately
Customer: wow that sounds pretty complicated like um i’m still annoyed though so what’s your formal refund policy then
Agent: our formal policy states that um if you miss a flight the refund was uh is generally not available and only travel credits apply
Customer: this is really confusing just to clarify if i decide to book again i just use those credits
Agent: yes once you have the credits just uh provide the booking reference when you call
Customer: right so can you tell me what that reference is again i feel like i missed it um before
Agent: sure that would be pnr cw123456 just mention that when you call about future flights
Customer: thanks i guess but it still doesn't seem right is there anything um you can do
Agent: i wish i could do more mark but there really isn’t anything further i can help with here
Customer: alright but um is there a chance i can get any sort of compensation like instead
Agent: at this point i can only note your feedback unfortunately your options are mostly limited to credits as mentioned um and i’m not able to assist beyond that
Customer: so um i don’t get anything for like the inconvenience at all wow it’s tough
Agent: i see where you’re coming from and um i genuinely apologize it’s just part of our current policy but your feedback is um valuable
Customer: well it definitely seems like there’s a risk of me uh looking elsewhere um to be honest
Agent: i can understand that concern our policies are uh are more rigid than some competitors and i’d hate to lose you as a customer
Customer: yeah it’s just frustrating uh i feel forced to stay with you in case of um not being compensated
Agent: i truly understand how this can drive a wedge between us thank you for your patience while i explained this
Customer: well thanks for trying anyway but this really leaves a uh a bad taste
Agent: i get that mark unfortunately i can’t change policies directly and there’s nothing more i can do on this call besides relay your feelings to management
Customer: alright i’ll be waiting for a follow up i guess hopefully it's um something worth my time
Agent: absolutely and thank you again for your understanding we’ll aim to address your concerns uh and hopefully restore your trust
===== CALL 4 =====
Agent: thank you for calling urbancart this is michael roberts how can i assist you today
Customer: hi michael uh this is natalie torres i wanted to no i’d like to give you some feedback about my recent replacement experience
Agent: order id please
Customer: yes it’s ord two three five seven eight nine zero
Agent: i see your order here. next
Customer: it was actually quite smooth and hassle free i appreciate that
Agent: that’s great to hear smooth processes can you know really help build trust did this affect your intent to repurchase from us in the future
Customer: absolutely i think uh i’m more likely to um recommend urbancart after this experience
Agent: ok
Customer: yes definitely it just um felt like a priority for the company
Agent: what aspects stood out
Customer: well um the clear communication and timely updates were huge for me it made me feel you know valued
Agent: that’s a very clear point in comparison how do you think urbancart’s processes measure up to other retailers like amazon
Customer: honestly i think urbancart did better with amazon you often feel lost in the process
Agent: ok
Customer: exactly oh and speaking of better uh service are there any rewards like um for loyal customers
Agent: i can check
Customer: oh interesting i’m keen to know about that
Agent: promo code urbcart fifteen still valid
Customer: yes it is i used it for this order
Agent: and it looks like your delivery was confirmed as delivered on time right
Customer: yes they were quick uh do you offer anything feedback uh feedback like um rewards for submitting my experience
Agent: no specific rewards for feedback. loyal customers can benefit from future discounts
Customer: got it thanks for explaining that michael i really hope to see more loyalty initiatives
Agent: thank you for sharing your thoughts today natalie your input is essential as we improve our processes</t>
  </si>
  <si>
    <t>3596</t>
  </si>
  <si>
    <t>===== CALL 1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 CALL 2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 CALL 3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 CALL 4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</si>
  <si>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homehaven this is lisa chen how can i assist you today
Customer: hi um this is owen watson i need help with my order it seems like something went wrong
Agent: yeah can you provide me with your order id
Customer: sure it’s ord seven eight three two five six a
Agent: thank you let me pull that up okay i see here that it was delivered
Customer: yeah i received the wrong item it’s not what i ordered like at all
Agent: what item did you expect
Customer: i ordered a coffee table but i got a chair instead
Agent: okay that would fall under our return policy did you receive any paperwork with the order
Customer: yeah there was a confirmation but um it doesn't help much if like i got the wrong thing
Agent: is the chair the sku that matched your order confirmation or not
Customer: exactly the sku is totally different
Agent: i’m documenting this as a return due to a wrong item
Customer: right but what's um the process i mean do i have to pay for shipping back
Agent: we cover return shipping. i’ll send you a label via email
Customer: that’s good and um what happened here how does this you know happen
Agent: sometimes the fulfillment center mixes up items leading to you know these errors so let’s focus on getting you the right item or a refund
Customer: i think a refund is best honestly
Agent: i can issue a refund to your original payment method
Customer: fine okay i guess i just expected better from homehaven you know
Agent: sorry about that
Customer: it’s just really disappointing you know um
Agent: absolutely and your feedback is important can i ask did you contact us initially to get clarification on your order before calling uh today
Customer: no i didn’t i didn't know i had to do that i just thought you would send the right um item
Agent: that makes sense we aim for clarity in our communications i’ll note this for training purposes
Customer: uh thanks so how long until i see the refund
Agent: it typically takes three to five business days
Customer: okay just so you know i’ve heard wayfair is really good about um this stuff
Agent: we appreciate the comparison owen we're always looking to improve your input uh helps with that
Customer: yeah i hope it does just kinda sucks you know
Agent: i get that you deserve a seamless experience i’ll make sure your feedback gets to the right team
Customer: thanks lisa so do i need to do anything uh else about the return
Agent: just keep an eye out for the return label in your email
Customer: alright um one last question what if i change my mind about the refund
Agent: we can assist with a replacement once we process the return
Customer: okay that sounds good just kind of a hassle
Agent: i completely understand apologies for any back and forth
Customer: sure got it thanks again for your help
Agent: you’re welcome thank you for being patient owen
Customer: bye
===== CALL 2 =====
Agent: thank you for calling metrojet this is benjamin brooks how can i assist you today avery
Customer: hi benjamin i'm trying to um understand your refund policy uh and how it compares to delta's
Agent: absolutely i can help with that can you um specify what you're looking to refund
Customer: i'm mostly curious about a recent booking i made from miami to dallas you know
Agent: got it could you please uh provide me with your last name if you could
Customer: sure it’s cooper avery cooper
Agent: thank you avery uh cooper now let's see this is regarding your um economy fare
Customer: yes that's right i read that delta has more flexible refund options is that um true
Agent: well metrojet's policy actually provides benefits that can actually be better than delta's during certain situations
Customer: really can you like discuss that a bit more
Agent: of course for instance if your flight is canceled we offer travel credits that can be used uh like automatically towards future bookings
Customer: travel credits but delta sent me um a meal voucher for uh delays
Agent: that’s a good point avery while delta does offer meal coupons uh our travel credits can actually enhance uh i believe travel flexibility overall
Customer: i see but isn’t that just like offsetting the inconvenience right
Agent: i understand your concern however many customers um find our policies uh more beneficial in the long term
Customer: so um how does it compare if i have to cancel my trip
Agent: if you uh need to cancel metrojet allows for a full refund under specific conditions unlike delta which has stricter guidelines um
Customer: and how long does it take for that refund to process
Agent: typically it takes about ten to fifteen business days this might be longer than delta’s but it’s a straightforward process
Customer: hmm okay that sounds reasonable um i guess but i need to confirm that it’s actually worth it
Agent: right that’s fair, but I can’t really get into a detailed comparison with Delta’s policy here, so you may want to review their website and ours separately.
Customer: yeah please do i really uh don’t want to miss out on the best option
Agent: certainly, so while evaluating the trip from miami to dallas, I don’t have any further details to provide on that comparison right now—if anything arises just reach out okay
Customer: ok but you know if i find this too complicated i might just uh go with delta
Agent: i completely understand just keep in mind that we often um provide incentives for loyal customers like you
Customer: incentives like what
Agent: for gold tier members um we often offer uh special discounts and faster processing for refunds it's a genuine advantage i um promise
Customer: alright then but what if i decide to uh directly escalate this situation
Agent: escalation could help get another perspective, but there’s really nothing more I can add on this from my side.
Customer: i just want to ensure i'm making the right um choice that’s all
Agent: understood and to clarify when comparing to delta we often position our benefits as more uh favorable overall
Customer: that's good to hear so um if i sit on this decision how long should i wait uh before i escalate
Agent: in general i’d say if you’re like still feeling unsure after a few days um it might be time to reach out again
Customer: right i’ll try to stay patient but i’ll be honest this has been a bit uh frustrating
Agent: i genuinely appreciate your patience avery as a resolution for your trouble how about we set up uh a travel credit for any inconvenience
Customer: a travel credit sounds fine i’d accept that
===== CALL 3 =====
Agent: thank you for calling connectnet uh this is liam lewis how can i assist you today
Customer: hi liam this is madison wood i'm um calling about some wifi instability and uh slow internet speeds
Agent: i’m sorry to hear that madison can you tell me uh more about the issues you're experiencing
Customer: well it seems like the connection drops a lot and uh um it feels really slow like especially when i'm streaming
Agent: i understand just to verify you’re located in texas um correct
Customer: yes that’s right
Agent: great and what type of um device are you using with your connectnet service
Customer: i’m using a router i think yeah
Agent: thanks for confirming that let’s start with some basic troubleshooting can you um check if your router lights are showing normal uh activity
Customer: uh yeah the lights are on but the indicator for um the internet is blinking
Agent: okay um that blinking light often indicates a uh connection issue let's try rebooting the router can you do that for me
Customer: like so um unplug it and wait a bit
Agent: exactly unplug it for about thirty seconds and then plug it back in give it a moment uh and we’ll see if that helps
Customer: alright i'm doing it now
Agent: thank you just a moment while it powers back up
Customer: um it takes a minute
Agent: sure no rush madison just let me know um when it's back on
Customer: okay it’s back on now the lights uh are stable
Agent: that’s good news now can you check your internet speed um
Customer: uh i’ll do that okay it’s showing around thirty megabits per um second
Agent: that’s quite a bit lower than expected you’re on the um three hundred meg plan right
Customer: yes that’s what i signed up for
Agent: alright let’s try a factory reset of the router this might help stabilize your uh connection are you ready for that
Customer: um okay i hope this uh helps
Agent: it should you’ll typically press and hold the reset button for about ten seconds
Customer: okay doing that now and um oh the lights are blinking again
Agent: that’s perfect just wait for them to stabilize once more
Customer: i’ll just wait hang on okay um they’re stable now
Agent: great now let's check your speed again
Customer: it looks um much better now it’s hitting two hundred eighty eight megabits per second
Agent: awesome the factory reset seems to have worked uh how’s your streaming now
Customer: oh wow it’s way smoother now it feels really good
Agent: i'm glad to hear that just so you know if you need better performance for multiple users upgrading to our premium plan could be um beneficial
Customer: premium huh what’s the difference
Agent: with premium you could see faster speeds and more stability when multiple devices are connected um
Customer: hmm interesting but uh will it really actually change anything
Agent: based on your current experience it should but if you’re satisfied with the speed now no need to rush into any decisions
Customer: yeah i’ll think about it thanks liam
Agent: you’re welcome madison i’m glad we could resolve your issue today do you have any uh other questions
Customer: no that’s it have a great day
===== CALL 4 =====
Agent: thank you for calling fiberone this is um benjamin brooks can i have your name please
Customer: uh yeah it's henry diaz
Agent: thank you henry just to um confirm you're calling from texas right
Customer: yes that's correct i um i'm interested in upgrading my internet plan
Agent: okay. first could i uh have your account id to verify your details
Customer: um sure it’s a count acc 2518 039
Agent: thank you for that henry i see you're currently on our plus plan is that um right
Customer: yes but um i'm frustrated uh with my internet speed lately it just feels slow
Agent: you're currently on a three hundred meg plan. let’s look at upgrade options
Customer: yeah i've thought about upgrading but um i had a terrible uh experience last time i called uh
Agent: sorry to hear that. so what plan were you looking for today
Customer: okay uh thanks so what plans can i upgrade to
Agent: well we have two options our premium plan and uh the gigabit plan the premium is great for streaming while gigabit um eliminates lag altogether
Customer: wait uh how much more are those plans
Agent: premium is a bit more about twenty five uh dollars extra per month while gigabit uh is fifty dollars extra
Customer: and uh what are the uh speed improvements
Agent: well the premium plan offers uh up to five hundred megabits per second and gigabit goes uh up to one gig
Customer: huh uh that sounds better but what about the reliability um
Agent: both plans are on fiber lines
Customer: um that does sound good but i don't want to um deal with outages again
Agent: there’s currently no outage in your uh area
Customer: okay okay uh what about contracts
Agent: upgrading won't change your um contract terms and you can opt out anytime if you’re uh not satisfied
Customer: hmm i really um hope this works out
Agent: i want that for you too which plan are you leaning towards the uh premium or gigabit
Customer: i think i’ll uh go with the premium plan yeah
Agent: your new plan will be the premium at uh five hundred megabits per second
Customer: yes let’s um do that
Agent: got it and your new ticked id will be tkt 4729 118 for reference
Customer: thanks i uh appreciate you um making this easier
Agent: of course would you like to review anything um else about your account
Customer: no that’s good for now
Agent: alright henry you’ll receive confirmation of the upgrade via your uh email shortly
Customer: cool i'll um watch for it
Agent: thank you for choosing fiberone
Customer: yeah thanks again
Agent: if you need anything else feel free to uh call back anytime
Customer: i will bye
Agent: have a great day henry bye uh now
Customer: uh huh bye
Agent: take care
Customer: you too</t>
  </si>
  <si>
    <t>3597</t>
  </si>
  <si>
    <t>===== CALL 1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 CALL 2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 CALL 3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4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</si>
  <si>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
===== CALL 2 =====
Agent: thank you for calling styleloop this is priya nair how can i assist you today
Customer: hi this is lucas richardson i wanted to know more about the return policy for loyalty members do they get any special treatments
Agent: sure lucas let me clarify that for you the standard return policy applies to all customers regardless of their loyalty tier
Customer: oh i see so there's no difference in the way returns are handled for gold tier members versus regular customers
Agent: exactly all loyalty members including gold tier members are treated equally when it comes to returns so you’re in good hands with our standard policy
Customer: that's good to know um just for my records could you um remind me of the order id for my recent purchase
Agent: of course your order id is ord seven eight two three one one four is there anything else regarding your return that i can help you with
Customer: right thank you um i also wanted to check on the uh benefits i get as a gold member since i’ve heard some good things about them
Agent: yes as a gold member you can enjoy exclusive discounts and um priority access to new arrivals among other perks
Customer: that sounds great so if i want to return an item do i um still have to follow the same process as everyone else
Agent: yes that's correct i can walk you through that process if you’d like
Customer: yes please i just want to make sure i um get it right
Agent: sure you’ll need to have your order id and um follow the steps on our website to initiate a return it’s pretty straightforward
Customer: okay and can i ask about the refund method i’d prefer store credit if um possible
Agent: absolutely returns will typically be refunded as store credit which can be used for your next purchase
Customer: awesome just um one last question do you know if amazon’s policy is better for returns i’ve heard from friends it can be easier sometimes
Agent: amazon does offer different policies but with styleloop our returns are designed to be efficient for all customers including loyalty members
Customer: got it so it’s pretty much the same across the board for everyone
Agent: yes that’s right there won’t be any preferential treatment for loyalty members when it comes to returns
Customer: okay thanks and um do you think that the loyalty program has actually improved customer satisfaction
Agent: it can vary while there are perks some loyalty members may stillly feel the same about returns so um it’s not guaranteed
Customer: hmm interesting i’ve noticed uh some companies seem to have better loyalty options
Agent: right every program can be different but at styleloop our focus is to ensure fairness across all tiers
Customer: uh huh i appreciate that so just to confirm my return will be treated just like a non loyalty customer
Agent: yes exactly all customers receive the same return treatment
Customer: and can the process be initiated online
Agent: yes you can start your return on our website just enter your order id and follow the prompts
Customer: great also um i didn't see any promotions at this moment on the website recently do you have any campaigns running
Agent: we don’t have any current campaigns at this moment but um you’ll want to keep an eye out for our upcoming deals
Customer: okay no worries i just wanted to be sure i didn't miss anything
Agent: understandable keeping track can be overwhelming but i’m here to help if you have more questions
Customer: well i think that covers everything i um needed to know thanks for your help priya
Agent: you’re welcome lucas i'm glad i could assist you
Customer: so again um just to wrap up my order id is ord seven eight two three one one four and i should follow the same policy as everyone else right
Agent: correct you got it right
Customer: perfect thanks again
Agent: no problem at all have a wonderful day
Customer: you too
Agent: bye now
Customer: bye
===== CALL 3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4 =====
Agent: thank you for calling healthsecure uh this is james o'connor how can i help you today
Customer: hi james uh this is um luke long i wanted to verify details like about my pending auto insurance claim
Agent: sure luke i can assist with that can you please um confirm your policy id
Customer: um yes uh it's pol eight two three four n no wait four nine four zero
Agent: thank you let me pull up your information um just a moment please
Customer: okay
Agent: alright i see your claim is currently under review you have a care plus gold plan right
Customer: yes that's right but um i still haven't heard back on any updates
Agent: i understand the claim process can take a bit of time um especially if there are any uh issues were there any policy exceptions discussed when you um filed your claim
Customer: no no exceptions were discussed uh at all
Agent: i see so uh everything was straightforward in terms of the claim submission that helps clarify the outcome actually too
Customer: right just trying to see if there’s going to be um any refund or something right
Agent: well um refunds depend on the claim disposition but i don’t have anything more i can go over on that right now
Customer: okay but with my medium deductible how much like would i actually get
Agent: typically um the claims adjuster will calculate that based on the specifics of your case so you’ll just need to wait for an email
Customer: sure i’ll do that what if i wanted to bundle my insurance um policies
Agent: bundling with healthsecure could really save you money on premiums but i can’t really get into that while your claim is pending
Customer: i’ve thought about it but i’m not uh sure yet
Agent: well when you bundle multiple policies it usually makes for like a compelling case for better rates due to reduced risk на our end
Customer: yeah i guess so
Agent: right well there’s nothing else i’m able to check from here so just keep an eye on your inbox for whatever comes through
Customer: right but i appreciate your help james i’ll think about it
Agent: absolutely luke if you have um further questions or decide to bundle later just call us back
Customer: sounds good thanks
Agent: you’re welcome um i’m glad i could clarify the claim status for you today
Customer: yes thank you that really helped
Agent: happy to help have a great day luke
Customer: you too james bye</t>
  </si>
  <si>
    <t>3598</t>
  </si>
  <si>
    <t>===== CALL 1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 CALL 2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 CALL 3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4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</si>
  <si>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northpeak financial this is alexander wright how can i assist you today
Customer: hi this is lillian i uh lillian lewis i’m calling to inquire about my loan application details
Agent: great to hear from you lillian just to um verify can you please provide me with your account id which should be acct 98234562
Customer: yes it’s acct 98234562
Agent: thank you so for your loan application i’d like to explain uh the pre qualification process which could really clarify your eligibility you know totally
Customer: oh that would be um helpful uh like how does the pre qualification actually work
Agent: sure well um essentially pre qualification gives us some basic information about your financial situation so that we can um provide an estimate of what you might be accepted for you know
Customer: right got it so uh what do i need to provide for that
Agent: we uh typically need details about your income debts and um credit history it helps to you know reduce uncertainty
Customer: that makes sense i’ve heard that chase bank um their rates are like pretty competitive though how do yours compare
Agent: yes i understand chase offers some uh competitive rates but i can’t really get into comparisons or specifics here, our process just focuses on moving you through the application
Customer: okay but um what’s the uh interest rate you’re offering
Agent: for personal loans rates can uh vary, so i’m not able to tell you what rate you’d be offered at this stage
Customer: mhm and how do i know if i’ll get a good um rate
Agent: well um that’s where the pre qualification really helps, so it’s best to wait for that rather than me trying to estimate anything now
Customer: i see so uh like has the pre qualification actually improved acceptance rates
Agent: yes *definitely* it has improved acceptance because it provides like a clearer eligibility signal reducing instances where customers drop out
Customer: that’s good to know so when i do this how quickly uh will i know if i’m pre qualified
Agent: our system usually processes applications quickly so you should hear back um within twenty four to forty eight hours
Customer: okay great and what if uh my situation changes during the process
Agent: you can always reach out, but changes are generally handled once the review is underway, so there isn’t much i can do on that during this call
Customer: that reassures me but do you find that most people engage all the way through the application
Agent: yes generally we see no disengagement as applicants find the process um straightforward
Customer: uh huh and what about the sentiment does it um change during the stages
Agent: you know sentiment can shift from negative to neutral as people see their options clearer especially after submitting um pre qualification
Customer: i get it so what if i want to apply for a larger amount like fifty to one hundred fifty thousand dollars
Agent: that would depend on qualifications and documentation, so i can’t really advise on a larger amount until after everything is submitted and reviewed
Customer: sounds reasonable is like there anything else i should know before i proceed
Agent: just um that your current loyalty tier as a gold status client may give you some flexibility, but there’s nothing further i can go over on this call before you proceed
Customer: oh okay that's good to hear i appreciate the um support
Agent: absolutely lillian and don't forget about our promotion um the loanboost2023 campaign which might benefit your application
Customer: right the loanboost2023 i’ll look into that
Agent: good if you have any um more questions please uh don't hesitate to call back
Customer: i won't you’ve been uh really helpful
Agent: thank you i’m glad i could assist so to um summarize pre qualification does help with clarity and acceptance and uh you should expect feedback shortly
Customer: yes i’ll wait for your update thanks again alexander
Agent: you're welcome lillian have a great day
Customer: you too bye
Agent: bye bye
===== CALL 2 =====
Agent: thank you for calling coastal wings this is like lisa chen how can i assist you today
Customer: hi lisa um this is ethan kim i'm calling because i have some complaints like about the fare class pricing for my upcoming flight
Agent: i’m sorry to hear that ethan can you tell me um more about your concerns
Customer: yeah i’m booked in the basic economy fare for my flight from san francisco to jfk and i feel like um i'm missing out on a lot of you know amenities
Agent: right i get that um the basic economy fare does have some exclusions you know what specific uh amenities are you referring to
Customer: well uh for starters i can't even um select my seat and there's no free baggage included it just doesn't feel fair
Agent: i totally understand how that can be like frustrating the exclusions with basic economy can indeed lead to um some dissatisfaction did you have any you know specific issues or um complaints about this fare class
Customer: yes definitely it seems like um the economy fare which isn't even that much more offers way better like options but i’m like err not sure which fare class is causing the most complaints
Agent: that's a great point ethan we do frequently see complaints um specifically tied to the basic economy class right
Customer: exactly it just feels like a trap uh why can’t they make it clearer when you know you’re booking
Agent: i completely understand customer feedback is um crucial and clarity around fare classes is something we're always um striving to improve
Customer: well i also heard a lot about how coastal wings compares with others like um delta can you like explain that
Agent: sure when you compare our pricing to delta's even with the basic economy they include more um amenities however customers still um often choose us for our overall rates
Customer: right but i feel like um the exclusions are what drives a lot of complaints for coastal wings do you have you know the statistics on this
Agent: i can't share exact statistics but yes um the economy class fares do tend to have a you know higher level of dissatisfaction this feedback helps us refine our services
Customer: uh huh is there anything that can be done like um can i get like some sort of compensation for this issue
Agent: well um compensation usually isn't something we handle over the phone, and there really aren't any immediate options I can offer for fare class exclusions
Customer: yeah i think a travel credit would be like good especially since i’m dealing with these uh exclusions
Agent: okay i’ll just need to um verify some information can i have your booking reference please
Customer: sure it’s penr 1a2b3c
Agent: thank you just a moment alright ethan i see your booking, but there’s nothing I’m able to adjust or apply on this reservation regarding a travel credit
Customer: thanks do you think this exclusion issue will be like addressed soon
Agent: we’re continually working on um improving customer feedback systems exclusions are a central focus um for our team
Customer: good to know but seriously i believe being um more upfront about these fare class specifics can help a lot
Agent: absolutely your feedback is invaluable it might lead to enhancements in how we communicate our um fare rules
Customer: great well all this just leaves me feeling um a bit perplexed about why airlines do this
Agent: it’s a valid point ethan price sensitivity often drives these fare class options which can like create confusion
Customer: yeah i’d prefer more clarity honestly all these exclusions just like contribute to my frustration
Agent: i completely get where you're coming from just know that our team is like listening and escalations help signal the um need for change
Customer: speaking of which i’d like to escalate this matter um please
Agent: i can note that you want to escalate, but i’m not able to connect you to a supervisor from here, so you would need to submit feedback through the website instead
Customer: thank you lisa i hope to see improvements in the like future regarding um these issues
===== CALL 3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4 =====
Agent: thank you for calling styleloop this is jackson rivera how can i assist you today
Customer: hi um this is henry long i uh i need to report a defective jacket that i bought
Agent: i’m sorry to hear that henry could you provide me with your order id please
Customer: yeah uh it's ord for five eight three seven two nine
Agent: great let me look that up just a moment uh please okay i have that yeah here so you mentioned it's defective can you share like what exactly is wrong with the jacket
Customer: it um it has a tear and some loose stitches and i i just got it um a week ago
Agent: i understand that must be frustrating so just to confirm would you prefer a replacement jacket or a refund for this um defective item
Customer: well i i think i’d rather have a replacement but uh what are my options like really
Agent: sure we typically issue store credit for defective items which you can um then use for a replacement does that like sound good to you
Customer: store credit huh that’s that’s fine i just want to make sure i uh can get a new jacket you know
Agent: absolutely henry you'll receive store credit for the total amount and um you can use it anytime within the next twelve months just to clarify is that um okay
Customer: hmm yeah that sounds alright but um how do i like redeem it
Agent: you’ll receive an email with all the details including a code just apply that code when placing your uh next order it's quite um simple
Customer: oh okay and if i don’t use it does it expire
Agent: yes it'll expire after a year but you can use it anytime so make sure to note that
Customer: got it thanks i really didn’t want to um end up stuck with a jacket like that
Agent: no problem at all customer satisfaction is our priority so to confirm your store credit will be processed and sent to you shortly
Customer: so um does this mean i don’t need to send the old jacket like back
Agent: that’s correct you can keep it just enjoy your new one when you get it
Customer: that actually sounds better than i expected thanks for that
Agent: i’m happy to help just to wrap this up is there anything else i can assist you um with today
Customer: nope that’s all i needed so um just making sure no need for phrases like return or re fund
Agent: right we're focusing on issuing store credit here rather than a straight re fund
Customer: perfect perfect i think i got it all now i feel much better about this
Agent: wonderful so quick recap defective item issuing store credit you keep the jacket all handled in what did we say seven turns
Customer: yeah that’s that’s awesome you’ve been really helpful
Agent: thank you henry i appreciate your understanding and if you have any future questions or need assistance don’t hesitate to call
Customer: i won't i’ll definitely keep styleloop in mind buy for now
Agent: buy henry have a great day
Customer: you too
Agent: thank you goodbye</t>
  </si>
  <si>
    <t>3599</t>
  </si>
  <si>
    <t>===== CALL 1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 CALL 2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 CALL 3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 CALL 4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</si>
  <si>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aetnacare this is chloe adams how can i assist you today
Customer: hi chloe this is jackson brooks i’m calling to um inquiry about enhancing the coverage for my home insurance policy
Agent: sure jackson, but I can only give very general information today, so I may not be able to get into the specifics of coverage changes.
Customer: well i’m just uh exploring options you know maybe um considering a higher coverage uh limit
Agent: got it so we have a few different tiers available for instance the care plus gold plan offers a higher coverage limit which um could be what you're looking for
Customer: uh huh care plus gold what about um the deductible for that i want to know how that uh you know works
Agent: great question, the care plus gold plan has a medium deductible band. I don’t have the exact deductible details in front of me though.
Customer: okay that makes sense but how does that compare to say a policy with a higher um deductible what do you think
Agent: a higher deductible would lower your premiums but you um should weigh that against potential claims if you you know plan on um filing claims often it might not be the best route
Customer: right uh right i don't want to be paying a lot out of pocket later um if something happens
Agent: exactly and the coverage limits are high on the care plus gold plan so that could provide you um peace of mind in case of major incidents
Customer: yeah that’s important definitely so are there um options to add more benefits to it as well
Agent: there are optional extras, but I can’t really go into those right now. You’d probably need to review the policy documents on your own.
Customer: hmm not really uh what do those include
Agent: they help cover additional items in your home that um are costly to uh replace things like uh electronics or jewelry
Customer: oh wow okay that could be useful but uh can you give me a comparison with like uh blue field
Agent: I can’t really provide a comparison with blue field, so you may want to check their materials directly.
Customer: i see that’s a positive how often do um people typically uh upgrade their policies
Agent: well you know upgrades or upsells are not attempted in every situation especially if clients aren't looking uh for them in your case it’s more of a uh gathering uh info call right
Customer: yeah i just want to keep my options open really
Agent: understood so just to clarify no upsell attempts would be made today since uh you're just exploring options
Customer: exactly that kind of um appreciate that you’re giving me all this uh info upfront
Agent: thank you it’s important to provide clear information so what’s your current policy just to frame our discussion better
Customer: at the moment i have the essential bronze i think it’s time for an upgrade
Agent: right the transition from essential bronze to care plus gold would definitely enhance your coverage especially with um all the limits we discussed
Customer: yes for sure i should probably get a written summary of these um topics
Agent: I’m not able to send a written summary from here, but you can look over the plans on the website if you want more information.
Customer: perfect can we also include um those personal property endorsements you mentioned
Agent: yes i’ll include detailed info on that as well just to confirm can you uh provide me with your email address
Customer: yes it’s um jackson brooks at gmail dot com
Agent: thank you i’ll send that summary right away just keep in mind jackson that nothing is finalized until you decide on a policy
Customer: sounds good i appreciate your you know help chloe
Agent: you’re welcome i’m glad i could assist if you have any um other questions later don’t hesitate to reach out
Customer: will do thanks again for your help
Agent: no problem at all have a great day jackson
===== CALL 2 =====
Agent: thank you for calling firststone bank this is david martinez um how can i assist you today
Customer: hi this is harper kelly i’m calling about a refund that’s been delayed
Agent: i’m really sorry to hear that um harper can you provide me with your uh account number to assist you further
Customer: yeah it’s acct 34567890 i mean sorry it’s account 34567890
Agent: thank you and just to confirm uh sorry you mentioned a refund request
Customer: yes it was for a transaction marked as txn 1122334455 and it's been uh way too long now
Agent: i understand refund delays can be quite frustrating can you tell me the amount you were expecting back
Customer: it’s in the fifty to two hundred no uh it’s like fifty to two hundred dollars range
Agent: got it the typical refund path in cases like this it’s largely merchant dependent um you know
Customer: merchant dependent um that’s a bit vague i thought firststone bank would handle it better you know
Agent: i understand your concern harper, but the merchant processes the refund and there really isn't anything more I can do from our side right now.
Customer: mhm but shouldn't you provide clearer i mean like clearer updates i haven’t heard anything since i reported it in the app
Agent: i’m really sorry about that umm we do our best to keep everyone updated i mean but sometimes the merchant can delay the process
Customer: right but it feels like i'm stuck in the dark really
Agent: i completely empathize, but there's not much to check until the merchant updates it.
Customer: okay thank you david
Agent: let me pull up the current sorry current status for you uh one moment please
Customer: sure take your time
Agent: thanks for your patience harper, it appears the merchant is still processing your refund, so you'll just need to wait for them to finish.
Customer: so how long does this usually take then
Agent: typically it can take up to a few business days once they’ve initiated it
Customer: a few days that's all really
Agent: yes but in some cases uh it could be more depending on their processes
Customer: yeah um i heard from chase that that they have faster processing times
Agent: i can see uh why that might be appealing honestly
Customer: still it's frustrating i'm a gold tier customer and expect better service
Agent: absolutely um and we do value your loyalty harper
Customer: it just doesn't feel like it right now
Agent: i understand, but at this point all you can really do is wait and see if the merchant completes it.
Customer: okay but i need updates i really need updates
Agent: while we can’t uh like guarantee a speedy resolution due to merchant processes we will provide updates as soon as we receive them
Customer: that’s not really uh reassuring to be honest
Agent: i apologize harper i want to ensure that we can um monitor this closely for you truly
Customer: fine but i need uh updates
Agent: absolutely, just keep an eye on your account next week in case anything changes.
Customer: alright i’ll hold you to that
Agent: thank you for your understanding you can also contact us anytime for further updates
Customer: sure i will um hopefully it gets resolved soon
Agent: thank you for your patience harper we’re here for you whenever you need assistance
===== CALL 3 =====
Agent: thank you for calling beachfront suites um this is michael roberts how can i assist you today
Customer: hi michael this is logan adams i’m uh calling because well i have a complaint about my recent stay
Agent: i'm sorry to hear that logan can you please tell me what the issue was
Customer: well i was really disappointed with the cleanliness of my room it um it just wasn’t up to standard too so yeah
Agent: which location were you at
Customer: i stayed at your las vegas property property
Agent: thank you just to clarify was it a deluxe room you booked
Customer: yes that's right it was a deluxe room um it was noisy too which made it uncomfortable
Agent: were there specific times it was noisy
Customer: mostly at night it felt like like i was in a budget room with all the um noise
Agent: i see just to get a better idea do you think you would’ve preferred a quieter luxury room instead
Customer: definitely i mean budget rooms get get more complaints don’t they it’s like they uh they think we don’t care about the quality
Agent: often yes budget rooms tend to have a higher complaint rate compared to you know luxury rooms
Customer: exactly that should really say something
Agent: it does logan it sounds like moving to a higher tier could have really helped um what about the cleanliness how would you rate it
Customer: honestly i would give it a two out of ten ten
Agent: that’s really low i uh i truly apologize for that the cleanliness should definitely be improved upon
Customer: and the staff didn’t help much really
Agent: i'm sorry to hear that were they responsive to your complaints during your stay
Customer: not really it was like like i was bothering them every time i asked for something you know
Agent: would you be open to discussing some potential remedies
Customer: sure i’d like to hear what you can do um for that
Agent: i could offer you a partial refund for your stay
Customer: that would help what kind of loyalty uh benefits are we talking about
Agent: you could get discounts on future stays maybe even apply a promo code like loyalty10 for extra savings
Customer: sounds good but i’m still a bit frustrated about the whole situation
Agent: what’s the booking id for your stay
Customer: yes that’s right
Agent: okay let’s apply that partial refund and add those perks to your account
Customer: thank you michael i appreciate you helping me with this this
Agent: of course logan i’ll make sure to escalate your cleanliness feedback to management um as well we want to ensure improvements moving forward forward
Customer: good because i don’t want others to experience uh what i did
Agent: thank you for sharing your experience with me i’ll ensure this is addressed
Customer: thank you for your help
===== CALL 4 =====
Agent: thank you for calling connectnet this is um david martinez how can i assist you today
Customer: hi david this is zoey morgan and i i’m having a recurring issue with my internet like connectivity
Agent: i’m sorry to hear that um zoey can you tell me more about uh the problem you’re experiencing
Customer: yeah it’s just um it keeps dropping out like i’ll be in the middle of something you know and then it just cuts off
Agent: i understand that’s really frustrating um do you have a a specific time when this usually um happens
Customer: it seems to happen most often in the evenings like between six and nine it’s really ugh annoying
Agent: got it evenings that’s definitely not ideal uh let’s see if we can figure this out can i confirm your location you’re in um new york right
Customer: yes that’s right
Agent: great thank you now um can i ask what type of connection you have is it um a router you’re using
Customer: yes i have a router uh it’s the one you guys provided and and uh also yeah it’s the one
Agent: perfect i’m gonna pull up your account just a moment alright you’re on the plus plan with a speed tier of one hundred mbps but that doesn’t seem enough for my needs for now
Customer: yeah i thought that was enough for my needs but clearly it’s not working is it
Agent: i hear you zoey let me ask have you noticed if this happens on all devices or or just one
Customer: all devices um my laptop phone everything just drops drops out completely
Agent: understood so since you’re on fiber it’s really unexpected to see this kind of issue at this time oh wait i forgot to check if there’s been if there’s any outage currently affecting your area like
Customer: right there was an outage last month but but not um not now though
Agent: i see and um just to clarify i’m not showing any active outages in your area right now so that’s good news
Customer: but what does that mean for my actual issue i mean uh problem
Agent: let’s delve into that i wasn’t able to perform diagnostics just yet um since you might need to reset your router can you do that for me babe
Customer: reset it um can’t you guys do that uh for me
Agent: unfortunately i can’t directly and i’m not able to run any diagnostics from here right now, so there really isn’t much i can do on this call beyond suggesting you reset it yourself
Customer: okay oh wait um hang on i’m unplugging it now
Agent: alright uh let me know when you’re done okay
Customer: okay i plugged it back in now uh what’s next
Agent: once the lights stabilize um try reconnecting to the internet and let me know if it feels any different
Customer: it’s still um kind of spotty it’s completely not useful
Agent: i understand that this is really frustrating yeah i’ve noted your complaint, but without diagnostics there’s nothing further i can help with at the moment
Customer: oh that yeah uh compensation could help i appreciate you suggesting that too actually
Agent: of course zoey just to confirm your ticket um id for this call will be tkt three eight four two one nine zero please refer to this if you need to follow up like when
Customer: okay will do but um i’m still frustrated
Agent: that’s completely understandable, but i’m just going to mark this as a complaint for now since i’m not able to troubleshoot or resolve it from here alright
Customer: thank you i really hope this gets fixed soon
Agent: you’re welcome if there’s anything else uh feel free to reach out we’re here to help and i’ll also put in for compensation for this hassle by the way
Customer: really that’s great thanks very much
Agent: just trying to make this right for you zoey is there is there anything else that’s bothering you
Customer: no i think that’s everything for now um for me right
Agent: alright thank you for your patience today we’ll keep you updated on the status through your preferred email or phone number or um by mail or anything
Customer: sure that works for me no problem
Agent: thanks for calling connectnet zoey have a great day alright
Customer: you too david bye</t>
  </si>
  <si>
    <t>3600</t>
  </si>
  <si>
    <t>===== CALL 1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 CALL 2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 CALL 3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 CALL 4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</si>
  <si>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harborwest uh this is alexander wright how can i assist you today
Customer: hi uh this is harper bennett i'm calling regarding a uh refund delay on a transaction uh i disputed
Agent: of course harper i can note your concern, but i can’t really look into the refund from here, can you um provide me your account number for verification
Customer: yes um my account uh it ends in thirty two
Agent: thank you i see your uh account number starts with acct 98765432 can you um also confirm your state
Customer: i live in new york uh
Agent: great so regarding the refund you mentioned can you tell me the transaction id uh
Customer: it’s txn 23456789 a billing error i believe uh so i need to know uh what’s happening with it
Agent: let me check that for you um it looks like the refund is within the fifty to two hundred dollar range right, but i don’t have any additional status details available on my end
Customer: yeah exactly so when can i expect that refund uh
Agent: i’m just looking at the timelines here normally it’s around five to seven business days after we process it um beyond that there isn’t really anything i can do to speed it up or clarify it further
Customer: five to seven days that feels um kinda long why does it take so long
Agent: um you know various factors like the volume of claims and processing times by our financial department can affect it
Customer: sure but like i've heard chase gets things done quicker right
Agent: that can be the case yes they might have different processing times but uh our process ensures thorough checks on each claim
Customer: okay i get that but it's just um frustrating i thought it'd be quicker
Agent: i understand harper um that’s just the standard timeline we give, so there really isn’t any more information for me to provide on this
Customer: um i guess so
Agent: alright so if i say you should see the refund by um next tuesday would that make you feel better
Customer: yeah uh if it arrives then that would be fine but uh i don't want to have to call back
Agent: i completely agree if it’s not in by then please don’t hesitate to reach out again mhm because i’m not able to follow up on it myself
Customer: okay good to know
Agent: so just to recap you’ll expect your refund by next tuesday
Customer: right and uh i won’t need to escalate this then
Agent: exactly i believe we’ve covered everything and uh there wouldn’t really be any point in escalating it right now
Customer: thank you for explaining the timeline that um really helps
Agent: you’re welcome harper i appreciate your uh patience during this process
Customer: alright i’ll wait and hope it comes as promised
Agent: sounds good if there’s anything else just reach out to us at harborwest have a great day
===== CALL 2 =====
Agent: thank you for calling connectnet this is uh david martinez how can i assist you today
Customer: hi uhm david this is dylan long i’m having some uh issues with my internet connection
Agent: i’m sorry to hear that right dylan can you tell me a bit more about um the issues you’re facing
Customer: yeah it’s just like really slow sometimes and you know i keep getting disconnected it’s super frustrating like one minute it’s fine
Agent: mhmm um could you tell me if you’re using any specific devices
Customer: mostly my laptop and um my smart tv they both just drop um frequently
Agent: got it so uh you’re experiencing drops on your laptop and smart tv i guess that’s definitely um something we can troubleshoot
Customer: i’m in florida
Agent: thank you dylan and just to confirm um could you provide your account id
Customer: sure it’s acc nine eight seven four two one five
Agent: great let me just check that okay your account is active it looks like there’s uh no outage reported currently in your area thankfully
Customer: oh uh that’s good to know i guess so what do i do now
Agent: i’d like to uh walk you through some troubleshooting steps, but right now i can only suggest rebooting the router and checking it later on your own
Customer: right now could that even help
Agent: yes it often resolves connectivity issues just unplug it for about uh thirty five seconds and then plug it back in
Customer: alright hang on let’s see okay it’s unplugged now
Agent: perfect and now um plug it back in let me know once you see the lights come back on
Customer: okay it’s back but it’s still disconnecting like not great
Agent: that’s frustrating, um i don’t really have anything else i can do from here beyond basic checks
Customer: um how do i do that
Agent: just go to your router’s settings usually it’s at um an ip address like one nine two dot one six eight dot one dot one, but i can’t stay on and guide the rest step by step
Customer: okay um there now what
Agent: just look for the wi fi settings and check the channel if you want to try that, sometimes changing it helps, but that’s really all i can suggest
Customer: uh got it i see it what should i change it to
Agent: okay try changing it to channel six or eleven those are typically um less congested
Customer: alright i’ll try channel six done
Agent: okay, just test your internet connection when you get a chance and see if it improves, there isn’t much more i can help with on this call
Customer: um wow yeah it seems like uh way better now actually it’s like not disconnecting anymore
Agent: that’s awesome to hear dylan so just to summarize changing the channel seemed uh most effective here right
Customer: definitely i mean i thought it would just be a hassle but it really worked
Agent: i’m gl uh glad to hear that would you say those probing questions helped us find the right solution
Customer: honestly uh not really i mean you just suggested fixing the channel and i didn’t realize it was the issue
Agent: understood so simple solutions worked best here how are you feeling now about um the service
Customer: yeah um it turned from frustrating to like awesome in just a few minutes really
Agent: that’s fantastic to hear dylan it’s always great when we can resolve issues quickly
Customer: yes for real i really appreciate your help it’s been a very rough day
Agent: no problem at all i’m here to help is there anything else regarding your um internet or services that you need assistance with today
Customer: nope i think that’s it thanks again david
Agent: thank you for calling connectnet dylan have a great day
Customer: you too
===== CALL 3 =====
Agent: thank you for calling harborwest this is benjamin brooks how can i assist you today
Customer: hi benjamin this is sophia kim i'm calling to uh explore if matching um competitor rewards uh would uh improve my um benefits
Agent: sure sophia i can definitely help you with that can you tell me which uh competitor's rewards uh you’re looking to match
Customer: i i’m considering chase they seem um seem to offer um better rewards on their credit card uh you know
Agent: chase often promotes their rewards—can you confirm your account ending in uh uh one four
Customer: it's actually one four and not one one acct 34872614
Agent: thanks. so you’re interested in rewards on the visa card linked to that account
Customer: yes right the uh the credit card rewards program but i still feel like um i’m missing out right
Agent: i see you currently have a um gold membership with uh harborwest
Customer: right but um when it comes to the actual uh actual rewards uh they feel less like what's the deal with exclusions
Agent: good question chase’s offerings can sound appealing but they may have um exclusions too
Customer: yeah but they don’t um specify as much as um harborwest does like i’m frustrated with uh how vague terms can be
Agent: i get that but um our policies are designed to protect uh you sophia we have a more detailed breakdown uh of exclusions
Customer: but when i called before it felt um kind of defensive i just wanted um straight answers you know
Agent: i apologize if it came off that way
Customer: i just want what’s best for my account does matching the rewards uh really help uh reduce churn
Agent: matching rewards often makes customers feel valued and yes it can reduce churn effectively um that's crucial for uh maintaining your uh account with harborwest
Customer: so if you match chase um you think that’ll work
Agent: absolutely if we match their rewards program we can enhance your benefits and you’d um likely want to stay with us right
Customer: hmm i need a bit more clarification on exclusions though
Agent: exclusions might impact specific um categories of rewards like uh travel expenses
Customer: okay but what if i don’t fit those categories i want to be sure i'm covered um
Agent: we can review them
Customer: alright after that um let’s talk about matching chase okay i’d like to uh have that guarantee
Agent: yes of course let’s first go over the exclusions then we can move on to matching um the rewards
Customer: that's fine just um explain what’s excluded please
Agent: there are uh some premium redemption options and certain travel rewards that have uh um limited availability sophia
Customer: okay so if you can match chase’s rewards i’d definitely consider sticking around
Agent: fantastic let’s proceed with matching their program
Customer: thank you but uh if i still feel frustrated will i you know get help
Agent: absolutely sophia i’m here to help
Customer: great i appreciate that um benjamin let’s match those rewards it’ll help a lot uh
Agent: sounds good i’ll get everything processed and you’ll enjoy your rewards uh seamlessly thank you for calling sophia
===== CALL 4 =====
Agent: thank you for calling nimbus air this is priya nair how can i assist you today
Customer: hi uh this is jackson patel i'm calling about um a delay with my flight you know from lax to ord
Agent: i see jackson let me pull up your reservation can you provide me with your booking reference
Customer: yeah uh it's pnr four k seven t eight three
Agent: thank you for that um it looks like your flight's delay is due to mechanical issues i apologize uh for the inconvenience
Customer: mechanical issues seriously that's just frustrating i mean no one even told me until now
Agent: i understand jackson i'm really sorry about that we strive for better communication
Customer: yeah it doesn’t feel like that i was at the airport for ages and uh no updates
Agent: i completely get the frustration uh as part of our resolution i can offer you a travel credit for the um inconvenience caused
Customer: a travel credit you think that would just fix everything i don’t think so
Agent: i hope it helps um but i know it might not address everything your sentiment uh is important to us
Customer: well uh it's not just about the credit i considered booking with delta instead you know
Agent: i understand many customers explore options like delta for reliability however nimbus air is committed to improving our services
Customer: right but um why should i trust you this delay is making me second guess things
Agent: again i truly apologize for the delay, but all I can really do here is talk about the travel credit.
Customer: sure but i just feel like um it won’t change how upset i am
Agent: i hear you jackson the travel credit is just one step we can take toward making it better
Customer: i guess that’s something but still if i keep having issues i might need to switch um airlines
Agent: we really don't want to lose you as a customer nimbus air values your loyalty you’re currently at silver status right
Customer: yeah but what does that even get me when flights are delayed
Agent: good question, being silver does offer some benefits such as priority boarding, but it doesn’t change anything about your current delay.
Customer: i mean okay but like what about now i just need to get to ord
Agent: for right now, there isn’t anything else I can assist with on getting you to ord sooner; the travel credit would be for a future flight.
Customer: hmm it might help slightly but honestly i’m still not happy
Agent: i understand jackson so would you like to accept the travel credit as compensation for this delay
Customer: i guess um i’ll accept it but i hope you improve your commutation next time
Agent: we appreciate your understanding jackson and we’re working on improving our um communication
Customer: yeah communicate is key it just shouldn't have taken this long
Agent: very true and i’ll pass along your feedback it’s invaluable for our improvements
Customer: okay thanks but i'd still think twice about flying nimbus air again
Agent: i truly appreciate you reaching out to us today jackson your feedback means a lot thank you</t>
  </si>
  <si>
    <t>3601</t>
  </si>
  <si>
    <t>===== CALL 1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 CALL 2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 CALL 3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 CALL 4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</si>
  <si>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this is sarah johnson how can i assist you today
Customer: hi um this is jack thompson i wanted to uh like ask about my complaint um regarding the resolution speed
Agent: sure jack let me just verify your identity first can i have your last name please
Customer: it's uh thompson actually just thompson
Agent: thank you jack thompson and could you please confirm your loyalty um tier
Customer: i'm a gold member does that help with getting my issue um resolved faster
Agent: right um thank you for that information i will check on the details of your complaint now
Customer: okay great it’s about my billing issue uh last week i think
Agent: got it just a moment uh you're referring to booking i d bk 3847 214 correct
Customer: yes exactly so um will my gold status expedite that at all
Agent: i understand your concern jack however i need to mention that um loyalty status in this case doesn't uh actually influence the resolution speed
Customer: oh really that's uh disappointing well i thought being a gold member meant something more
Agent: i can appreciate how you might feel that way um jack but um our processes are designed to be fair and consistent regardless of loyalty status
Customer: but i’m comparing this with hilton and um i've heard they um resolve things uh much quicker
Agent: i understand while um other hotels may have different policies cozyinn focuses on enhancing your overall experience right
Customer: so um are you saying i get the same resolution um speed as a basic member
Agent: essentially yes no difference in speed but as a gold member um you do receive benefits like um upgrades when available
Customer: right but for this complaint like i just expected more you know
Agent: i truly understand and i'm here to help improve your experience um let’s um work together on resolving this billing issue
Customer: okay um i appreciate that but if this takes too long i might consider other options
Agent: and that’s understandable jack we want to keep you here at cozyinn um for now all i can really say is that billing reviews take time and there isn’t anything further i can do on this call
Customer: yeah um i noticed an extra charge on my statement that shouldn’t be there it’s um quite frustrating
Agent: i can see how that would be frustrating um i apologize for any inconvenience this has caused but you’ll just need to wait for the back office team to review it
Customer: okay uh thanks
Agent: just a moment while i pull up your um account details please
Customer: sure take your time
Agent: ah yes i see the charge now um it seems there was an error in billing for your last stay
Customer: an error like uh how did that happen
Agent: it was a um system glitch which i assure you we are uh working on fixing
Customer: uh that doesn't really help me right now
Agent: i truly regret that jack um there isn’t anything else for me to provide right now aside from asking you to give it more time
Customer: i just wish it would happen faster how long is this going to take
Agent: typically it should be resolved within um three to five business days
Customer: three to five uh that’s kinda long
Agent: i know jack and i apologize for that um just to clarify quicker resolution does um depend on various factors
Customer: like what
Agent: well um company wide policies plus uh our team’s current workload
Customer: i get that but loyalty benefits could play a role
Agent: unfortunately jack they don't impact the actual speed just um the perks you receive overall
Customer: ugh that’s frustrating to hear i just want a solution
Agent: i completely understand um just to summarize there’s no action i can take from here and you’ll have to wait for the standard review process
Customer: okay um i appreciate that let's hope it uh gets sorted out quickly
Agent: absolutely jack thank you for your patience and um i’ll follow up shortly on this
===== CALL 2 =====
Agent: thank you for calling streamwave customer care um this is benjamin brooks how can i assist you today
Customer: hi uh this is samuel richardson i'm experiencing a network outage in um ny what's going on
Agent: i can help with that uh samuel just to like confirm you're calling about an outage in new york
Customer: yes that's right it’s been down for a while now
Agent: alright let me check um the status for you please hold on for just a moment
Agent: thank you for waiting i see there's an uh inactive outage in your area due to a fiber cut
Customer: a fiber cut that's frustrating when will it uh be fixed
Agent: we typically communicate an estimated resolution time of um one to four hours
Customer: that’s a wide range i mean it could be um won hour or four what’s causing the cut
Agent: unfortunately the cause is still under investigation but uh i assure you we’re working to resolve it as quickly as possible
Customer: i’ve heard that comcast is like offering better rates is that true
Agent: i can’t comment on competitor pricing and there really isn’t anything further I can do from here.
Customer: well i don’t want to switch to them just because of price
Agent: i understand that you're currently on our plus plan which provides good coverage
Customer: what about speed i i think i'm on the won hundred meg plan right
Agent: yes you’re seeing about one hundred megabits per second um which should handle most activities
Customer: okay but if it’s down for hours i might need like better speed
Agent: i get it samuel, but I’m not able to help with upgrades or any other options while the service is down.
Customer: yes please just give me a clear eta next time this is not very um policy aligned
Agent: i appreciate your feedback i’ll ensure to provide clearer estimates moving forward
Customer: so it’s still just one to four hours any way to narrow that down
Agent: unfortunately i can’t give a more precise eta at this moment, and I don’t have any additional information or steps to offer.
Customer: updates would help i want to avoid vague responses
Agent: understood, but aside from waiting, there isn’t anything I can assist you with right now.
Customer: no just keep me posted about the outage please
Agent: absolutely the outage has been noted and we’ll contact you once it’s resolved
Customer: can you give me a um ticket id for this
Agent: yes your ticket id is tkt one two three four five six seven
Customer: thanks benjamin i hope to hear back soon
===== CALL 3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 CALL 4 =====
Agent: thank you for calling fiberone technical support this is ava thompson how can i assist you today
Customer: hi ava this is emma roberts i’m having some issues with my internet speed it’s really slow like um i can't work from home properly
Agent: i’m sorry to hear that emma can i have your account id to help look into this
Customer: sure it’s acc dashed four eight two nine dashed three one seven
Agent: thank you just a moment while i check that for you uh i see that you’re in florida how is the speed affecting your work
Customer: well i’m um experiencing lag and disconnections during video calls
Agent: mhm that's really frustrating
Customer: yes i mean fiber should be faster
Agent: true right my friend mentioned that verizon has better speeds lately
Customer: i see comparing with verizon we pride ourselves on reliability and customer support
Agent: uh huh alternatives can be tempting
Customer: but when can i expect a resolution this is really disrupting my day
Agent: i appreciate your patience emma let’s optimize your service setup i’ll create a ticket now your ticket id will be tkt dashed seven six four two dashed one nine two
Customer: okay that sounds good when will the technician come by
Agent: i’ll schedule a technician visit based on your availability would tomorrow work
Customer: yeah tomorrow works
Agent: but um i really hope this gets sorted
Customer: absolutely we'll do our best just to confirm you’re experiencing these issues mostly on your router right
Agent: yes that’s right what if this doesn’t help
Customer: if needed we can explore uh upgrading to a higher speed plan later
Agent: but let’s see what the technician finds first
Customer: that makes sense i want to know what’s causing these drops too
Agent: good point i’ll ensure the technician checks thoroughly on that
Customer: by the way have you noticed if speed is affected during certain times of the day
Agent: mhm yeah it gets worse when i’m trying to work
Customer: right like around nine to noon
Agent: noted i recommend mentioning that to the technician it could help
Customer: um i’d also like to mention our promotional plan
Agent: oh what’s that about
Customer: it can offer um enhanced speeds but let’s get the current issue resolved first how does that sound
Agent: i guess that’s fair i just don’t want to be stuck with slow speeds
Customer: understood i want to ensure we tackle this together
Agent: so are you available at ten tomorrow for the visit
Customer: yes perfect just let them in please
Agent: great i’ll mark that down and by the way um regarding your concern about the promotions sometimes those can influence an upgrade
Customer: really that might change my mind about fiberone
Agent: absolutely many of our customers have found value in that especially when they uh compare service reliability with others
Customer: huh i didn’t think about that i’m open to um learning more if this continues
Agent: that’s a great mindset emma just so we follow up i’ll send confirmation about the technician visit after our call
Customer: thank you ava i appreciate your help
Agent: you’re welcome i’m here for you is there anything else i can assist you with today
Customer: nope just the technician visit thanks again</t>
  </si>
  <si>
    <t>3602</t>
  </si>
  <si>
    <t>===== CALL 1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 CALL 2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 CALL 3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</si>
  <si>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 CALL 2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 CALL 3 =====
Agent: thank you for calling acme insurance this is daniel kim how can i assist you today
Customer: hi um my name is lillian adams i uh wanted to inquire about upgrading my home uh insurance policy
Agent: sure thing lillian i can help you with that which um plan are you currently on
Customer: i think i'm on the care plus silver plan right now but i’m interested in learning more about your um gold tier
Agent: great choice the care plus gold provides um more uh comprehensive coverage especially for high value items in your home it also has higher coverage limits
Customer: yeah that sounds good but um what’s the difference in premiums like how much more would i need to pay
Agent: well with the gold tier the premium would uh go up by about um a hundred like dollars a year but you get significantly more value like lower deductibles and uh access to additional services
Customer: a hundred dollars more wow i’m not sure if i can um swing that at the moment
Agent: i understand lillian sometimes price can be a hurdle like we actually have a promotion going on um called spring25 that could help reduce that cost
Customer: spring25 um how much would uh that discount
Agent: the spring25 code gives you an extra uh twenty five percent off your premium this year
Customer: oh okay um so with the discount how much would that uh really bring it down
Agent: given your current premium that would roughly bring it down to about uh seventy five dollars more per year instead of a hundred
Customer: hmm okay that’s a bit better but i'm still feeling hesitant about the increase um you know
Agent: i totally get that it’s a big decision let me frame it this way the gold tier uh it offers expanded coverage which might save you uh money in claims down the road
Customer: right i see what you mean but um what if i just stick with my current policy
Agent: sticking with the care plus silver is fine but um you could end up underinsured in some scenarios the gold tier just offers you uh more peace of mind
Customer: yeah but i don’t want to uh break the bank either are there other ways to um manage the costs
Agent: we can also look at adjusting your deductible a higher deductible can lower your premium but you’d need to consider how much you could afford if a claim occurs you know
Customer: uh that’s true i’d rather not get into a sticky situation there
Agent: exactly lillian we want to make sure you feel covered without stretching your budget can i send you the details via email so you can um review them
Customer: sure that would be helpful my email is uh lillian adams at gmail dot com
Agent: got it lillian i’ll send that over shortly also would you like to further um explore the policies for a more customized plan
Customer: um possibly i just want to make sure i'm making the right decision here
Agent: absolutely we can discuss options to tailor the coverage to fit your needs they can potentially save you money in the long run you know
Customer: that might work but uh how do i know if it’s worth it without seeing like a comparison
Agent: good point it’s smart to compare would you be interested if i mentioned how acme insurance stacks up against places like metrohealth
Customer: i’ve heard of metrohealth are they um cheaper than you
Agent: they may have lower premiums but they often skimp on customer support whereas acme really emphasizes um service quality and comprehensive coverage
Customer: yeah but so far i had to um wait on hold like a while to get through
Agent: i apologize for that multiple holds can be frustrating but i promise i’m here to make things uh smooth for you now
Customer: okay uh that’s good to hear i just don’t want this decision to end up in um denial down the road
Agent: i understand policy denial can be a real concern which is why uh finding the right coverage is essential let's ensure you get the best fit
Customer: right can you just confirm again what i need to do for the upgrade
Agent: sure just confirm that you want to proceed with the care plus gold i’ll apply the spring25 discount and then we’ll uh we’ll continue from there
Customer: yes i’d like to go ahead with that uh upgrade
Agent: fantastic i’ll finalize everything now and you'll receive your updated policy information via email shortly</t>
  </si>
  <si>
    <t>3603</t>
  </si>
  <si>
    <t>===== CALL 1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 CALL 2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 CALL 3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</si>
  <si>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beachfront suites uh this is ethan clark how can i assist you today
Customer: hi uh this is emily davis i called because um there seems to be a double booking issue with my uh reservation
Agent: i'm sorry to hear that emily can you please provide me uh with your booking id
Customer: sure it’s bk 1234 567
Agent: thank you emily let me check that for you um okay i see a double booking for your room can you confirm the name uh on the reservation
Customer: it should be emily davis but i think i i think there’s a mismatch
Agent: got it let me look into that ah yes the name on file is slightly different i see it as emilie
Customer: oh wow that’s definitely a mix up
Agent: yes, I see the mismatch, but you'll need to sort that out with the booking website directly; I’m not able to make any changes from here.
Customer: yes please that um that would be great
Agent: there isn’t anything further I can do on this call, so please contact the site you booked through and have them correct it on their end.
Customer: sure no problem
Agent: I can only read back the reservation as it appears; I’m not going to update or verify any changes here.
Customer: yes please
Agent: so you're booked for a deluxe room at beachfront suites in uh mime beach for three nights arriving this friday correct
Customer: yes that’s correct
Agent: perfect and um i should mention that you also used promo code summer20 right
Customer: yes i did sorry um i had a lot on my mind regarding the booking issues
Agent: no problem at all i understand how um these things can be stressful just to confirm you are at the gold loyalty tier correct
Customer: yes i’m a gold member
Agent: thank you for confirming that emily okay the discrepancies have been resolved and everything should be in order now
Customer: that’s a relief thank you for handling um it so quickly
Agent: of course i acknowledge these issues and i think it helps um to prevent escalation how do you feel about the resolution now
Customer: honestly i'm feeling better just um worried at first
Agent: i understand that such situations can be uh frustrating is there anything else i can help you with today
Customer: no that’s it just appreciate your um help
Agent: i’m glad i could assist you emily thank you for choosing beachfront suites have a great day
Customer: thank you you too
Agent: goodbye
===== CALL 2 =====
Agent: thank you for calling blue shield this is chloe um adams how can i uh assist you today
Customer: hi this is grace um wright i wanted to compare like my current insurance options with you know competitors
Agent: sure grace you mentioned comparing your current plans i guess are you looking for specific um competitors
Customer: i just want to know how blue shield stacks up against oh um like kaiser or aetna
Agent: got it so you're really interested in the differences um right i can highlight the features and like coverage limits
Customer: yes um coverage limits and premiums would be helpful
Agent: okay so for your current uh plan the coverage limit is high but let me just check what kaiser offers in that range
Customer: uh perfect
Agent: just a sec okay so kaiser typically offers ah medium deductible options blue shield’s plans do too
Customer: right so um what about the care plus gold plan
Agent: excellent choice the care plus gold um plan has high coverage limits and um a medium deductible i think
Customer: so if i compare that um to what kaiser has is it better
Agent: ka uh kaiser does have competitive offerings but often their coverage is lower you know blue shield generally provides like um more comprehensive plans
Customer: hm i see
Agent: would you like to dive deeper um into the benefits of the care plus gold plan
Customer: yes please like what are the specific benefits
Agent: sure so it includes um full hospital coverage preventive care and importantly no copay for routine check ups
Customer: sounds good and um what about premiums uh how do they compare
Agent: the premiums for care plus gold are usually competitive however i mean sorry they’re adjusted based on personal factors
Customer: oh so um mine might be uh higher
Agent: it could be um depending on your specific situation i guess but overall the value is um high
Customer: got it and could you walk me through the deductibles uh again
Agent: yes your current blue shield plan has um a medium deductible if you switch kaiser’s options might vary
Customer: so switching to kaiser might mean lower premiums but um higher deductibles right
Agent: exactly that’s um often the trade off with them
Customer: okay i think i'd like to um stay with blue shield for now but maybe consider an upgrade to care plus gold later
Agent: sounds like a solid plan grace let me know if you need more info in the future
Customer: thanks chloe i appreciate your help
Agent: you’re welcome have a great day grace
===== CALL 3 =====
Agent: thank you for calling styleloop um this is emily carter how can i assist you today
Customer: hi emily uh this is zoey sanders i called to explore return options um for a product that didn’t meet my expectations
Agent: oh i’m sorry to hear that zoey could you provide me um with your order id for reference
Customer: sure it’s ord eight thousand eight hundred thirty two seven hundred twenty one
Agent: thank you i see that your order was delivered on january fifth twenty twenty three what issue um are you experiencing with the product
Customer: it’s a sizing issue actually it just doesn’t fit right
Agent: i understand we can offer you an exchange or a full refund for that uh which option would you prefer
Customer: hmm i’m not sure i mean what does the exchange involve
Agent: if you choose an exchange we can send you a different size or even a different um item you’d just need to send back the original item first
Customer: right but uh what if i don’t like the new size
Agent: good question i can assure you that if the new size doesn’t work you can still return it and opt for a full refund
Customer: that’s that’s helpful i guess but does that actually reduce churn intent
Agent: well offering an exchange might help maintain your connection with us but i see you’re still undecided
Customer: uh yeah i’m just a bit skeptical about it what if i compare it to nordstrom’s return policy
Agent: i understand nordstrom is known for its flexibility however we have our own loyalty perks which could apply to ya being in the gold tier
Customer: oh what perks are those
Agent: as a gold tier member you can enjoy expedited shippingg and exclusive discounts on future purchases
Customer: that sounds nice um but i’m still thinking about the sizing issue
Agent: of course i completely understand your hesitation about the fit often um customers like you find value in trying different sizes right
Customer: wait but what if varied phrasings improve upsell outcomes here
Agent: well actually it seems we haven’t varied um the phrasing much in this conversation
Customer: yes exactly it's just the same suggestions uh over and over
Agent: you're right and i apologize if that has made you feel um less interested in the exchange
Customer: so what’s the bottom line will i be stuck with something i don’t want
Agent: i wouldn't say that, but you'll have to check the return details on our website for the exact terms. if you decide later, just reach back out.
Customer: um okay i think i’m gonna pass on the exchange for now
Agent: that’s perfectly fine zoey, i can’t really add anything further here. if you change your mind you can always reach out thank you for calling styleloop</t>
  </si>
  <si>
    <t>3604</t>
  </si>
  <si>
    <t>===== CALL 1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 CALL 2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 CALL 3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</si>
  <si>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my name is michael roberts um how can i assist you today
Customer: hi this is like riley lee i wanted to explore you know options for upgrading my current plan
Agent: sure. what plan are you on again?
Customer: yes that's correct um what options do i have
Agent: well we have like two upgrade options the plus plan and the premium plan
Customer: i mean can you explain the benefits uh of each
Agent: absolutely the plus plan includes um increased data coverage and faster processing of claims while the premium plan offers the highest coverage and you know premium customer support
Customer: what about the costs are there like differences in premium amounts
Agent: yes the plus plan is um twenty dollars um more more per month than the basic while the premium plan is forty dollars more per month
Customer: oh i see i didn't think it would uh be that much
Agent: well, like i said, the plus plan is an investment, so it’s probably worth it.
Customer: well i’ve been thinking about um switching to spectrum because they quoted me less
Agent: i appreciate you uh sharing that many customers compare us to spectrum but like our service reliability often wins them back right
Customer: yeah but i need to keep my bills manageable like you know
Agent: yeah, the benefits could outweigh the costs long term.
Customer: i just want to make sure i’m not paying um too much
Agent: ok. and you’re located where?
Customer: that's right florida
Agent: great so transferring to either of these plans would maintain um your current level of service without compromising you know quality
Customer: but what guarantees do i have on those uh claims
Agent: our claims processing is very um efficient especially with the plus plan typically claims are processed within like two to three business days
Customer: hmm what if i upgrade and then find it’s like not worth it
Agent: if that happens you can just call back later.
Customer: that’s nice but i still feel well um hesitant
Agent: it’s completely normal to feel that way i want to reassure you that our customers love the stability of the plus and premium plans
Customer: stability does sound good but ugh i feel worried about the higher cost
Agent: right—just remember the plus plan has additional perks.
Customer: like uh what specific perks
Agent: well for instance with the plus plan your monthly premiums will include uh free online tools for managing your policy
Customer: that does sound interesting but i don't think i can justify the upgrade like right now
Agent: that’s completely understandable you might want to reconsider during your next policy renewal
Customer: yes i think that works like totally works for me thanks michael for the information
===== CALL 2 =====
Agent: thank you for calling metrojet this is emily carter how can i assist you today
Customer: hi emily uh this is riley mitchell i'm um calling because i need uh clarification on your refund policy like um it's about the sea to atl route
Agent: of course riley i can help with that can you tell me um what specific aspect of the refund policy you're confused about
Customer: well i heard your policy is flexible but um i’m not sure what that means for my fare class
Agent: i understand so um do you know if you booked in the economy fare class
Customer: yeah i think it's economy but i uh can't can you tell me if i'm eligible for a refund
Agent: so for um economy fares generally you can receive a refund if you cancel within a specific timeframe have you checked uh the exact cancellation window
Customer: no i haven’t really like what is the specific timeframe ahh
Agent: right um for economy you need to cancel within twenty four hours of booking to be eligible for a full refund
Customer: oh i see but what if i’m outside that window do i like can i still request a refund umm
Agent: good question um I can’t really get into those details here, it varies, so you’d just have to submit a request and see what happens
Customer: tricky what do you mean by that like which situations are hmm tricky
Agent: well it’s case by case, so there isn’t much more I can tell you on the call
Customer: hmm that’s confusing so if i had an emergency do you think that would um work
Agent: possibly but you’d need documentation to support your claim i um i get how confusing this can be
Customer: right but i mean i saw a campaign saying metrojet is more flexible is that um true
Agent: yes our campaign highlights that our refund process has become um more accommodating recently but there are still rules to follow like you know
Customer: so wait does the campaign actually help with my refund or um is it just marketing uh
Agent: the campaign is just general messaging, I don’t have anything specific to add about how it would affect your refund
Customer: okay so if i refer to the campaign when i call for a refund will that um maybe help mhm
Agent: you can mention it if you want, but I can’t say whether it would help, you’d need to contact the refund team directly
Customer: alright i have this booking reference it's pnr mj123456 that's um useful right haha
Agent: absolutely that’ll help us locate your booking quickly so just to confirm you mentioned sea to atl correct uh
Customer: yes that’s right so i’m really hoping this goes smoothly because i also have friends flying with delta
Agent: delta has a different policy structure but if you prefer our flexibility uh metrojet is working hard to improve its offerings
Customer: yeah but can you like clarify which policies are better it feels like there's like uh different standards
Agent: I’m not really able to compare the policies for you, you’d have to review them yourself
Customer: okay but if i end up needing to like to retain my booking based on this would that be an option huh
Agent: yes if you find satisfaction with our campaign messaging it could influence your decision to um retain your booking
Customer: i think i might your explanation um helps a bit so i can retain this booking
Agent: exactly just ensure you follow the cancellation guidelines if it comes to that okay ahh
Customer: mhm sounds good so then just to recap i must cancel within um twenty four hours to get the full refund
Agent: yes that's correct and i’m glad to help clarify everything today
Customer: thanks but just to be clear if i miss that window i might uh still get a partial refund you know
Agent: it’s possible but it would depend on your situation and if you submit a valid request with reasons hmmm
Customer: got it i'm kind of annoyed that it took all this to clear things up you know
Agent: I understand, but beyond the general policy I’ve already mentioned, there’s nothing further I can assist with on this call
Customer: yeah thanks for that it’s frustrating but i appreciate you explaining everything ahh
Agent: of course your satisfaction is important and we want to um retain valued customers like you hmmm
Customer: alright i think i’m ready to stick with metrojet then haha
Agent: that's wonderful to hear thank you for choosing metrojet riley have a great day
===== CALL 3 =====
Agent: thank you for calling fiberone technical support this is benjamin brooks how can i assist you today
Customer: hi um benjamin this is john long i'm uh having some connectivity issues
Agent: i’m sorry to hear that john could you please uh elaborate on what you’re experiencing
Customer: yeah i um i can’t access the internet at all it's just uh not connecting
Agent: okay let’s work through this okay are you using a um modem right now
Customer: yes i have a uh modem it’s just sitting there with no lights blinking
Agent: got it, there isn’t really much to try from here since the modem has no lights. You can unplug it and wait about ten seconds if you want, but beyond that you’d just need to see if it comes back on its own.
Customer: alright um unplugged it now what
Agent: now plug it back in and uh wait for the lights to kinda stabilize this should help yeah
Customer: okay it's starting to um come back on i see a green light now
Agent: a green light usually means it may be back, so just keep an eye on it. If it drops again, you’d just need to call back later.
Customer: um let me check yes it’s working now wow um that was really simple
Agent: i'm glad to hear that john so it seems the reboot was actually um the most effective step here
Customer: yeah i uh guess i didn't think that would work um any tips to avoid this in the future
Agent: not really, these things just happen sometimes. There’s not much you can do on your end, so I don’t have any other tips for that.
Customer: that makes sense oh and i heard um at&amp;t might have faster plans should i consider switching
Agent: well at&amp;t has competitive offers but with fiberone you’re on our plus plan right now which should um handle most uses
Customer: right but um if i wanted to upgrade what would you recommend
Agent: for larger households or um heavy streaming i’d suggest like looking into our gigabit tier it might suit your needs better
Customer: omg that's um quite the jump in speed do you think that would really help like me
Agent: absolutely a one gig plan would eliminate bottles during peak usage times definitely worth considering
Customer: i’ll think about it but um is there a way to like get a discount if i switch
Agent: we currently don’t have any campaigns running, so there isn’t anything I can really offer or check for you there. You’d just have to check back some other time.
Customer: oh that works for me um i just want to make sure i’m getting the best deal
Agent: i understand completely keeping up with potential promotions can help but right now there’s yeah no observable effect for discounts
Customer: okay got it so um can i get my ticket id for today’s call
Agent: sure your ticket id is ticket one two six seven four nine three feel free to refer to it if you call back
Customer: great i uh appreciate your help benjamin this was really informative
Agent: you’re welcome john i’m here to help anytime you have a good day now
Customer: thanks bye</t>
  </si>
  <si>
    <t>3605</t>
  </si>
  <si>
    <t>===== CALL 1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 CALL 2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3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</si>
  <si>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streamsave this is lisa chen how can i assist you today
Customer: hi lisa um this is sophia campbell i'm looking to upgrade my internet plan
Agent: alright sophia just to confirm you're in florida right
Customer: yes that's right my family is streaming a lot more now and i need something that uh can keep up
Agent: got it let me help you with that so what plan are you currently on
Customer: i think i'm on the hundred and meg plan it’s just um it hasn’t been enough lately
Agent: understood so you might be interested in like our plus plan which offers three hundred megabits it's great for multiple uh streams and work from home needs
Customer: hmm i’ve heard about that but uh what's the price i’m a bit hesitant about you know the cost
Agent: i can definitely help with that the plus plan is you know competitively priced and there are some promotional offers right now too
Customer: promotional offers like what because honestly i’ve been considering switching to at&amp;t if it’s cheaper
Agent: i understand that we can definitely review your options right now we have a limited time offer that reduces the um monthly rate for the plus plan for the first year
Customer: okay that’s good to know but can you give me more specific details about the um deal
Agent: sure for the plus plan you’d pay like about seventy nine dollars a month and you can lock that in for the first twelve months
Customer: that's um still a bit steep compared to what i was hoping for
Agent: i hear you sophia it can you know feel like a lot but the added speed really can um make a big difference especially if you’re streaming and working from home
Customer: yeah but i've seen some like better rates elsewhere like at&amp;t and i’m just not convinced this is a better deal
Agent: i understand your concern however the plus plan's speed of three hundred megabits really enhances streaming quality it also supports more devices at once without you know slowing down
Customer: i get that i’m just like worried about the total cost if i take this plan what happens after the first year
Agent: great question after the promotional period the rate would adjust to about ninety nine dollars per month i mean but i assure you that the benefits are worth it
Customer: hmm can you guarantee that i’ll see an improvement what if i don't
Agent: if you don't see a noticeable difference you’re welcome to contact us and we can explore your options again including downgrading if needed
Customer: okay but i need this um to work immediately i don't want to go through this you know struggle again
Agent: i completely understand transitions can be frustrating let's make sure you get the best service possible right away
Customer: alright so let’s move forward with the plus plan and get it upgraded quickly
Agent: excellent choice sophia i’ll just need to verify some information can i get your a count id please
Customer: sure it’s acc eight one nine two one three three
Agent: thank you and just to confirm would you like to keep the same billing information or update it
Customer: keep it as it is i’m good with that
Agent: perfect i'm setting everything up now and you’ll be all set with the plus plan starting tomorrow you’ll notice a speed boost right away
===== CALL 2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3 =====
Agent: thank you for calling homehaven this is chloe adams how can i assist you today
Customer: hi um this is wyatt ward i uh wanted to discuss returning a defective product
Agent: i'm sorry to hear that wyatt just to clarify can i get your um id for reference
Customer: sure it’s ord 2398 742
Agent: thank you let me check that okay i see you've uh purchased an electronic item what seems to be the issue
Customer: well it's um defective like it doesn’t work at all i just want to return it
Agent: understand, but returns and exchanges are handled through the online portal, so there isn’t really anything I can do for you on this call.
Customer: an exchange hmm yeah i’m not sure i guess i'd need more info about it
Agent: sure so if you do an exchange um we would send you a new product right away you’d just have to send the defective one back
Customer: right but um what about the timelines like how fast um does that go
Agent: well typically we uh ship the replacement within um two to three business days and uh you can track it um with ups
Customer: i see that’s not super fast you know i’ve heard amazon offers faster delivery options
Agent: yes, I understand your concern, but those are just our policies and I’m not able to do more than explain them.
Customer: um maybe but i'm just a bit unsure about switching to a new product will it even help my situation
Agent: right i mean an exchange might alleviate your concerns uh could you elaborate on what’s holding you back
Customer: i’m just comparing your return policy to others amazon seems like way more flexible uh if i need to switch again
Agent: so our policy is um specific but we aim to be transparent about it can i clarify anything else for you
Customer: well um i need to think about it what happens if i decide to just return it without an exchange
Agent: if you decide to return it, that’s also okay, but you would need to submit it yourself online.
Customer: original payment method which is um what exactly again
Agent: it would be the payment you used when you purchased it um you'll get the full amount back
Customer: okay that makes sense but i’m still leaning towards just returning it entirely
Agent: i understand just to answer your question um regarding the exchange it won't really change your intent if you’re still undecided
Customer: right i guess that makes sense just um sounds like the exchange won't actually help with my decision
Agent: yes it seems like the exchange option um doesn't reduce churn intent at all
Customer: exactly my thoughts um so just return i think definitely
Agent: all right, I can’t finalize the return process from here, so you’ll need to arrange the return shipping on the website.
Customer: thanks how do i um send the product back is it like a ups pickup
Agent: you should get instructions online for the UPS label; I’m not able to send or set that up for you from this line.
Customer: got it so uh will there be any updates or something
Agent: yes you will get updates via email as soon as we receive your product back
Customer: okay that’s good to know but just to confirm um is there a time frame for the refund
Agent: it usually takes like uh about seven to ten business days to process the refund after we get the product back
Customer: yeah okay that sounds fair enough but if i had gone with an exchange would the time be um different
Agent: the timing wouldn't really be uh much different actually the refund processing would still be seven to ten days
Customer: so that’s um quite similar huh okay
Agent: yes definitely if you um need any further assistance or have more questions later um please feel free to call back
Customer: i will do that for sure thanks for your um help chloe
Agent: you're welcome wyatt just remember to check your email for the shipping label
Customer: got it thanks again
Agent: thank you for calling homehaven have a great day
Customer: you too bye
Agent: bye</t>
  </si>
  <si>
    <t>3606</t>
  </si>
  <si>
    <t>===== CALL 1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 CALL 2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 CALL 3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</si>
  <si>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 link this is priya nair how can i assist you today
Customer: hi priya this is abigail howard i wanted to explore options for downgrading from business to economy on my flight from sfo to jfk
Agent: sure abigail i can help with that can i verify your flight details um first
Customer: yes it's for next week i uh also want to know if that affects my loyalty status i'm a gold member
Agent: got it so just to confirm you’re looking to downgrade to economy correct
Customer: yes exactly i’m just really trying to save some money
Agent: i understand financial concerns are really important downgrading can really ease your budget right
Customer: right cause the fares have been like super high lately and um i'm honestly worried about the impact on my finances
Agent: absolutely fare downgrades like these can reduce your churn risk compared to sticking with higher fares
Customer: that makes sense i didn’t want to lose my gold status either especially since it helps with flexibility
Agent: yes your gold member status will still apply with an economy ticket and the flexibility is maintained
Customer: that's good to hear i had a friend who was downgraded and lost perks so i'm just cautious
Agent: right i understand the concern especially compared to competitors like delta which can be stricter on their policies
Customer: definitely i’ve heard they have pretty rigid policies about downgrades
Agent: yes aero link prides itself on flexibility so you won't face those issues can we um proceed with downgrading your fare now
Customer: sure just lemme consider does this mean i could save like a good amount
Agent: yes we’ll check for any fare differences and i can confirm that for you
Customer: perfect and um if i downgrade will that affect my future travels or you know my loyalty tier
Agent: no it won’t affect your loyalty tier at all you'll still enjoy all the benefits of being a gold member
Customer: great that was one big worry so what's the process
Agent: all i need is your confirmation and i’ll make the changes would you like to go ahead
Customer: yes absolutely let’s do it i um really appreciate your help with this
Agent: you're welcome abigail i'm processing that now please hold for a moment
Customer: sure no rush i just hope this really saves me like some money down the line
Agent: i can assure you downgrading should ease those financial concerns and it looks like the new fare is confirmed at a much lower rate
Customer: wow that's a relief i was really stressed about this
Agent: i'm glad to hear that it’s always better to know you have options is there anything else i can assist you with today
Customer: no you've been really helpful thank you priya
===== CALL 2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 CALL 3 =====
Agent: thank you for calling coastal wings this is lisa chen how can i assist you today
Customer: hi um lisa i’m um natalie adams and i’m calling about a refund uh for my flight from san francisco to new york
Agent: of course natalie could you provide um me with your booking reference
Customer: yes it’s pnr kh2984 uh i just want to um understand how my refund request will be processed
Agent: thank you natalie i see here that your refund will be processed as a travel voucher
Customer: wait um a voucher i thought um i could get a crash refund
Agent: i understand your uh concern vouchers are issued because of our current refund policy which prioritizes uh travel credits
Customer: okay but how often do people like actually um get cash refunds instead of vouchers
Agent: generally speaking refund requests are most often issued as vouchers um not cash refunds
Customer: uh that’s frustrating can you help me understand why it um works this way
Agent: our policy states that cash refunds are only um applicable under specific circumstances like flight cancellations, and I don’t really have anything else beyond that to offer on this call
Customer: and when do those specific circumstances uh apply
Agent: they typically apply if the airline um cancels the flight or if there’s a significant delay, but for your case there isn’t really anything further I can do
Customer: so for situations like mine it’s practically always a voucher
Agent: yes that’s correct most requests for refunds like yours usually um result in vouchers
Customer: well that’s disappointing how long do i have to use this vouch
Agent: the voucher is valid for one year from the date of issuance
Customer: that’s not much time uh also if i wanted to like transfer it could i do that
Agent: unfortunately no vouchers are non transferable
Customer: i see that’s just it’s frustrating
Agent: i completely understand your frustration natalie it’s not easy when um expectations don’t align
Customer: yeah i just thought like y’know there’d be more options
Agent: i can see how you'd feel that way once again cash refunds are really rare unless uh it’s a special case
Customer: what if i needed to um purchase another ticket right away
Agent: you could use the voucher immediately towards a new ticket purchase
Customer: that sounds um slightly better but i'm just not uh happy with the situation
Agent: i get that but it’s just our policy, so there isn’t really any additional help I can provide
Customer: um what happens if i don’t use the vouch before it expires
Agent: unfortunately it would become void after that year
Customer: so i have to like act fast then
Agent: indeed to make sure you don’t uh lose out i would recommend booking soon
Customer: okay i’ll think about it but just to clarify um your policy is definitely in place for a reason right
Agent: yes primarily to manage customer demand and uh operational costs effectively
Customer: i get that it's just it feels like there's no room for understanding here
Agent: i appreciate your feedback but i assure you that policies are designed to help us serve all customers fairly um
Customer: alright lisa i’ll take the vouch for now just wish it was cash
Agent: i understand natalie thank you for your patience today i’ll process that voucher for you now</t>
  </si>
  <si>
    <t>3607</t>
  </si>
  <si>
    <t>===== CALL 1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 CALL 2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 CALL 3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</si>
  <si>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um this is benjamin brooks how can i assist you today
Customer: hi um this is nora cook i received a damaged electronic item and i um i want a refund or uh maybe a replacement
Agent: i'm sorry to hear that eh nora can you um provide me with your order id to uh look that up
Customer: sure it's um ord three four eight one one two nine
Agent: thank you just a moment while i check your order details okay i see that the item was delivered with damage um right
Customer: yes that's uh right it's um an electronic device and i was really hoping to use it
Agent: i understand so just to um clarify actually since it’s damaged you’d like a refund right
Customer: yes that’s what i um i’d prefer i mean it’s useless now huh
Agent: alright, the refund request is noted, but you'll need to check the confirmation email for any next steps.
Customer: okay great but um how do i return the item
Agent: the email should cover the refund and return information, so there isn't much else I can add here.
Customer: um can you um tell me when i can expect that email
Agent: it should arrive after the call ends; you'll need to wait for that email for the details.
Customer: and just um to double check shopsquare’s policy uh it covers this right
Agent: yes shopsquare guarantees a seamless return for damaged items no worries there
Customer: that’s um good to know um i also heard bestbuy uh offers faster returns is that true
Agent: well i can’t speak to uh bestbuy’s policies specifically but our return process is designed to be as um efficient as possible
Customer: right um i just hope it doesn't take long
Agent: hard to say how long it'll take, it just depends once the return gets initiated.
Customer: great so uhm once i send it back my refund will be um processed
Agent: exactly once we receive the returned item the refund will be processed to your payment method as mentioned before
Customer: thank you for um clarifying that but uh how do i ensure the return goes smoothly
Agent: just read the email instructions when they come through; that’s really all you need to do.
Customer: yeah i can do that but um what if it gets lost
Agent: if it gets lost, you'd have to contact us again later, but for now just wait for the email.
Customer: alright thanks for your help benjamin i’ll look out for the email
===== CALL 2 =====
Agent: thank you for calling beachfront suites this is david martinez how can i assist you today
Customer: hi david this is john morgan i called to report a cleanliness issue um with my room in los angeles
Agent: i'm sorry to hear that john can you uh tell me more about the issue with your room
Customer: yeah it was really um disappointing the bathroom was uh not cleaned properly and there were like dirty towels
Agent: i understand john that doesn't meet our standards at um beachfront suites can i verify your booking details
Customer: sure it’s bk five seven six three four nine two
Agent: thank you let me pull that up so you booked a deluxe room right
Customer: yes that’s right a deluxe room i think
Agent: okay i’ve got your details here i’m really sorry for the inconvenience caused so um how has your stay been uh otherwise
Customer: well i mean it was okay just that cleanliness issue um really took away from it
Agent: i completely understand we want to ensure you have a pleasant experience would a free night um as compensation help resolve this for you
Customer: a free night yeah uh that sounds good i think that would resolve the issue
Agent: great so i’ll apply that to your next stay it will uh be credited to your account
Customer: okay perfect just um make sure it’s noted please
Agent: absolutely i will make sure it’s documented now john do you have any other concerns regarding uh your stay
Customer: not really just the cleanliness um i was also wondering if there's any way to get some ahh updates on promotions
Agent: there are some promotional offers currently but um past promotions haven’t really shifted outcomes without discounts
Customer: oh really i thought they usually help right
Agent: well um actually they kinda worsened things in the past just didn’t uh generate much interest
Customer: interesting and do campaign mentions usually um really make a difference
Agent: not really we observed none um in terms of influencing conversions it’s a bit disappointing honestly
Customer: yeah that is disappointing but thanks for letting me um know
Agent: of course john i aim to keep all our guests informed so um back to your room issue i hope the free night really will help
Customer: yeah definitely it really helps the situation
Agent: perfect it’s all noted and um was there anything else you needed from me today
Customer: no i think that’s it just would like to um enjoy my stay without further issues
Agent: absolutely and i’ll ensure that we like address the cleanliness issue with our um housekeeping team
Customer: that would be good i appreciate your help here david
Agent: no problem john thank you for your understanding
Customer: sure thing
Agent: okay just to recap free night is confirmed for your next stay and i'll follow up on the cleaning issue
Customer: sounds like a plan um thanks
Agent: you’re welcome enjoy the rest of your stay
Customer: will do thanks again
Agent: great have a um wonderful day
Customer: you too bye
Agent: goodbye
Customer: 
Agent: 
Customer: 
Agent: 
Customer:
===== CALL 3 =====
Agent: thank you for calling primestreet this is mia hernandez how can i assist you today
Customer: uh hi mia this is lucas lewis i'm um really upset uh about the loyalty perks
Agent: i’m sorry to hear that lucas if i could just um verify your details quickly could you please confirm euh your address
Customer: sure it’s uh one two three maple street in california
Agent: thank you lucas i’ve found your account. so what’s the issue
Customer: well i’ve been with primestreet for a long time but i mean the perks are just not competitive have you seen what retail badger offers
Agent: retail badger, yeah. what perks are you talking about
Customer: they uh offer bonus points that can be redeemed um way faster compared to what i'm seeing here
Agent: so, you want rewards faster
Customer: yes exactly the bonus points here just feel uh hardly worth it
Agent: okay. you’re in the gold tier
Customer: that’s right but it’s like not doing anything for me
Agent: okay i understand what if i apply some bonus points to your account that could you know enhance your rewards
Customer: would that help like how many points are we talking about
Agent: i can apply um a hundred bonus points right now they’ll show up in your account uh within twenty two hour
Customer: hundred points that’s um okay i guess but how’s that different really
Agent: it’s a good start plus these points can be redeemed quickly compared to other programs especially if you uh frequently use them
Customer: i see but like i still feel it’s not enough
Agent: let me check if there are better options within your gold tier
Customer: right because honestly i feel i might switch to retailedge if this doesn’t work you know out
Agent: sure. in addition to bonus points, there are other options
Customer: other options like more points or fee waivers or something
Agent: exactly there are options for um exclusive events and additional bonus points that could really enhance your experience for sure
Customer: okay that sounds interesting but why wasn’t i offered this before
Agent: i’m sorry you feel that way it’s um definitely something we can improve on i’ll make sure your feedback reaches management
Customer: thanks i want to um feel valued you know
Agent: totally understand lucas customer dissatisfaction is uh a serious concern and we really want to keep you right
Customer: well thanks for addressing it mia just hope it works out
Agent: i’m confident it will and i’ll register your feedback about the program
Customer: okay great
Agent: the bonus points will reflect in your account within twenty four hours
Customer: yes that works for me just hoping for the best right
Agent: you’ll get an email confirmation as well is there anything else i can help you with
Customer: no that’s it thank you for your help mia
Agent: you’re welcome lucas thank you for calling primestreet have a great day</t>
  </si>
  <si>
    <t>3608</t>
  </si>
  <si>
    <t>===== CALL 1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 CALL 2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 CALL 3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</si>
  <si>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nimbus air this is liam lewis how can i assist you today
Customer: hi um this is noah adams i wanted to uh ask if my loyalty tier platinum um would help speed up the resolution um for my flight delay
Agent: absolutely noah let me um take a look you're referring to the flight from uh san francisco to new york right
Customer: yes that's right the booking reference is pnr ate g five h two j
Agent: thanks for that now um about your loyalty tier so uh can you tell me the reason
Agent: for your delay
Customer: yeah i was informed it was a mechanical issue
Agent: got it so um regarding the platinum tier it actually doesn't um impact the speed of resolution the process is
Agent: pretty standard across the board
Customer: so like it doesn't help at all
Agent: unfortunately yes um tier benefits mostly apply to like upgrades and um complimentary services rather than
Agent: issue resolutions
Customer: oh that’s kinda disappointing um how long will it take to resolve though
Agent: i can assure you we'll do our best to resolve it quickly but um the tier doesn’t directly affect that timeline
Customer: got it so what benefits do i get as a platinum member um then
Agent: well you’ll receive perks like um priority boarding and um travel credits speaking of which due to your flight delay i can offer you um a travel credit
Customer: okay that’s something at least so um how do i uh claim that
Agent: you’ll receive an email confirmation for the travel credit um and it’s pretty straightforward just keep an eye
Agent: on your inbox
Customer: alright cool um are there any like campaign offers or anything available right now
Agent: we’ve been running campaigns lately but um there doesn’t seem to be any direct correlation to conversion based on campaign mentions you know
Customer: right so uh what product features are um often discussed anyway
Agent: honestly um no specific product features were mentioned in your case but benefits like free baggage or lounge access are uh popular among customers
Customer: alright that makes sense but back to the delay um i've also flown with a competitor delta and they seemed um to handle things better
Agent: i understand many customers compare experiences but um nimbus air really focuses on personalized resolutions even if the process takes time
Customer: sure but sometimes i wish it um was faster especially since i’m like home planning my next trip
Agent: that's completely understandable noah i mean it's frustrating when delays occur especially when planning
Customer: exactly so um if my tier doesn’t help with speed how else can i ensure a smooth uh process next time
Agent: well staying updated through our app or website can help we also recommend um checking in early and uh arriving at the airport with plenty of time
Customer: right got it uh so any other faqs that i should like be aware of
Agent: absolutely our faq section covers common issues and it’s usually very helpful however um there isn't anything specifically related to tiers because those don't impact essential processes
Customer: okay makes sense i just want to ensure i’m getting the most out of my loyalty
Agent: that’s a great approach just remember um the benefits are more for um travel upgrades rather than immediate resolution speed
Customer: yeah yeah i get that just wish for um a quicker response sometimes
Agent: understandable and we're constantly working on improvements um your loyalty is greatly appreciated by the way
Customer: thanks for saying that uh is there anything i can do to elevate my status
Agent: well flying more frequently with us and participating in campaigns will help just uh keep an eye out for any exclusive offers
Customer: will do um if i had to choose between additional miles or like vouching for a friend what’s um a better option for the future
Agent: i'd suggest going for the miles they typically allow more flexibility for future bookings
Customer: sounds good so um just to confirm there’s no difference with loyalty tiers and um resolution speed
Agent: correct um even high tiers like platinum don’t speed up the um revolution process itself
Customer: gotcha that answers my question thanks
Agent: no problem noah i’m glad i could help feel free to reach out if you have more questions
Customer: will do uh just reiterating i really appreciate the info
Agent: thank you we value your loyalty and always strive to improve your experience with nimbus air
===== CALL 2 =====
Agent: thank you for calling northpeak financial this is alexander wright how can i assist you today
Customer: hi alexander this is mason thompson i wanted to discuss a credit limit increase on my visa signature card
Agent: sure mason um um i'd be happy to help you with that can you confirm your account number for me
Customer: yes that’s acct 78543256
Agent: great thank you just to inform um you requests for increases can vary what amount were you looking um for
Customer: i'm looking to increase it to around um five thousand dollars
Agent: alright so that’s like the thirteen thousand dollar range uh total credit limit
Customer: um yes exactly but i just wanted to like
Agent: oh um the next steps after this
Customer: yes okay well um i understand i really hope it um works out
Agent: so mason i see that you are in the gold loyalty tier which usually helps increase the chances of approval just a moment please
Customer: uh that’s good to hear um but is there like a possibility for a quicker increase
Agent: i totally get that however we might be able to adjust the limit initially like um a lower amount maybe around three thousand dollars to start
Customer: three thousand uh i mean that’s a bit lower than um i anticipated
Agent: yeah i understand this um might be disappointing but if um this helps retain your account we can revisit it in six months okay
Customer: hmm i guess that makes sense i just you know wanted more flexibility um to use it you know
Agent: absolutely and you um wouldn’t lose your current benefits like including any rewards related to your account
Customer: okay well what are the terms related to the three thousand dollars
Agent: okay so with this credit limit the terms are still favorable and um you’ll maintain your low interest for the first year
Customer: right right so um the low interest stays
Agent: exactly um many customers find that it still uh fits their needs but the terms explained on the welcome site apply to this
Customer: i see so uh can i ask what happens if i um don't use it enough
Agent: certainly if the usage doesn’t meet our requirements we might reassess again in six you know months
Customer: okay well i'll think about that but can that also uh affect my credit score
Agent: not necessarily as long as you make timely payments um it typically doesn’t impact your score adversely
Customer: alright um sounds good and you said six months right
Agent: yes after six months we can look onto it again for potential adjustments um based on your usage
Customer: okay as long as there’s a review i think i can work with that
Agent: awesome so um i’ll process that for you now
Customer: great uh can you provide any like promotional offer with this adjustment
Agent: yes you will be eligible for the limitupgrade20 campaign that provides some uh perks moving forward
Customer: alright um what exactly does that cover
Agent: it will um cover additional rewards like cash back on certain purchases
Customer: that sounds decent okay i think i’m ready to proceed with the three thousand
Agent: perfect mason i’ll put that in place um would you like a confirmation email sent to you
Customer: yes please uh my email address is mason thompson at example dot com
Agent: got it i’ve got that down just one last thing visibility in your statement will reflect this adjusted limit
Customer: uh okay good to know i appreciate the help alexander
Agent: anytime please feel free to reach out um if you have any other questions
Customer: i will and thank you for your patience
Agent: absolutely happy to help have a great day mason
Customer: you too bye
Agent: bye
===== CALL 3 =====
Agent: thank you for calling luxstay hotels this is emily carter hey how can i assist you today
Customer: hi this is ethan foster i’d like to um inquire about any promotional discounts you have for your new york city properties
Agent: absolutely ethan currently we have some great promotions available um i'm looking at discounts that could be applied to your stay
Customer: so um can you tell me more about those
Agent: sure we have the loyalty10 promo code which gives you a ten percent discount off the total booking if you’re a loyalty members are you a member of our loyalty program
Customer: i believe i’m in the silver tier does that give me um any extra advantages
Agent: yes being in the silver tier can qualify you for some exclusive benefits and um like additional discounts and upgrades you know um based on availability
Customer: awesome so how do these discounts correlate with the hope of getting better deals when booking
Agent: well ethan we’ve found that while the discounts are appealing they don't always lead to successful upsells um just to clarify promo availability hasn't shown a clear effect on upselling success
Customer: huh interesting so you’re saying it doesn’t really help customers want to add enhancements
Agent: that's correct it’s more about the overall experience and yeah satisfaction however probing to uncover customer needs often drives progress in conversations
Customer: so if i understand you correctly it’s really about how you steer the conversation
Agent: exactly the way i guide you through options influences customer satisfaction and resolutions
Customer: right that makes sense speaking of upselling are there um bundles available that might help
Agent: yes absolutely bundling options can um lead to better overall value which can be persuasive especially when combined with discounts
Customer: i see so would those bundles be off the promotional price
Agent: they would be um combining the loyalty10 with bundles can create captivating offers that entice bookings
Customer: and how does that typically convert compared to just booking a standard room
Agent: well bundles often correlate with successful conversions because they can address multiple needs at once
Customer: okay but if the promo codes don’t really relate to upsell success how do i know it’ll be beneficial
Agent: that’s a fair question you’ll find that while promos might not connect directly to upsells they certainly enhances the offer’s appeal
Customer: so just to be clear saying that promo availability correlates with upsell success is um a no go
Agent: yes that's correct ethan promo availability was shown to have no effect on upsell success based on our analytics actually
Customer: got it well i think i’d like to go ahead and book
Agent: fantastic let me summarize you’d like to book a room in new york city and you um qualify for the loyalty10 discount
Customer: yes that’s right and i’m interested in checking on the bundle options like
Agent: certainly i can provide that which dates are you looking to book for
Customer: i’m looking for um check in on april tenth and checkout on april fourteenth
Agent: great i’ll find a room available for those dates with the discount applied
Customer: and i also want to make sure to get any loyalty benefits um like later check out possibly
Agent: yes being a silver member should help with that i’ll include that request for you
Customer: perfect thanks i appreciate your help with this emily
Agent: my pleasure ethan let’s finalize those details and get your booking set</t>
  </si>
  <si>
    <t>3609</t>
  </si>
  <si>
    <t>===== CALL 1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 CALL 2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 CALL 3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</si>
  <si>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luxstay hotels this is ava thompson how can i assist you today
Customer: hi um my name is amelia bell i wanted to ask uh about any current promotions you have especially for like hotels in chicago
Agent: oh absolutely we have some seasonal promotions currently running. what would you like to do next
Customer: well i often travel during the holidays so like i’m really interested in those seasonal deals do you have anything special for that
Agent: yes seasonal promotions are the most requested. i can check what we have for chicago if you’d like
Customer: yeah um please do what kind of discounts are we talking about
Agent: right we have a great seasonal rate um with a promo code it's summer20 which can save you like twenty percent on your stay does that sound good
Customer: that sounds nice but i’ve heard hilton has some um pretty good rates too right
Agent: hilton does have competitive pricing but our seasonal promos often provide um better overall value especially during peak times
Customer: got it so um with the promo code will i see ah that as a discount at checkout
Agent: yes, enter the code and it should apply
Customer: okay that’s helpful um what if i want to make a booking for future stays are there like loyalty programs
Agent: yes we have a loyalty program. if you want we can go over that
Customer: hmm i’m not sure what are the benefits
Agent: uh well members receive bonuses like additional discounts and um access to exclusive seasonal promotions pretty neat right
Customer: yeah it sounds good but um how do i enroll is it difficult
Agent: not at all. i can help you right now—just a few details
Customer: okay uh let’s do that i mean i'm open to it
Agent: great just um need a few details can you confirm your email address
Customer: sure it’s amelia bell at gmail dot com
Agent: perfect now if i could get your phone number as well
Customer: it's four one five six one six mine mine two three
Agent: thanks. your loyalty tier will start off as basic
Customer: alright yeah i understand so what happens after i sign up
Agent: you'll begin receiving notifications about upcoming promotions including those seasonal discounts oh and um you can always check your member status for more options
Customer: sounds good ava i really appreciate your help with this
Agent: anytime amelia just uh keep in mind that while those promotions help sometimes customers find that like outcomes don’t always shift without discounts so make sure to umm check all offers
Customer: that makes um sense it's kind of frustrating when promotions don’t really help you know
Agent: yes definitely some promotions can backfire or um not perform as expected there’s been silence from some customers before drop off indicating their confusion
Customer: yeah i hate it when that happens i’d rather like just get a clear deal upfront
Agent: agreed clarity is key. i’ll help make sure you have everything needed for your next booking
Customer: alright i’m looking forward to it thanks again ava
===== CALL 2 =====
Agent: thank you for calling urbancart this is daniel kim how can i assist you today
Customer: hi um this is dylan adams i uh i received a uh damaged item in my recent order uh the order id is um ord line two three eight five eight two
Agent: oh i’m sorry to hear that dylan let me verify uh your order details just a moment please
Customer: sure um take your time
Agent: thanks for your patience i see your order here—what are you needing help with today?
Customer: yeah that’s um right the screen is cracked it was in bad shape when it arrived
Agent: okay. go ahead and tell me which item it was.
Customer: yes it’s a tablet and i need it um replaced as soon as possible
Agent: alright. what’s the shipping state on the order?
Customer: yeah exactly i'm in texas
Agent: thanks i will send you a prepaid return label via email you just need to uh follow the instructions included
Customer: okay um that sounds good
Agent: great and um you’ll receive the replacement item in about uh three to five business days
Customer: awesome thanks for that
Agent: no problem at all um i also want to mention that uh the return policy is pretty straightforward just make sure uh to pack the item safely
Customer: right um packing it neatly so i just have to drop it off at a fedex location
Agent: you can look up the closest drop-off location on the carrier’s website.
Customer: got it is there any um tracking for the you know replacement
Agent: you’ll need to check your account or the carrier site for tracking once it goes out.
Customer: perfect thank you
Agent: sure thing any other questions while i have you on the line
Customer: hmm just wanted to know um if there's any possibility for a discount you know since this is a hassle
Agent: there aren’t any discounts available.
Customer: just for future all right
Agent: the return will follow the standard process on the website.
Customer: okay i guess that makes sense
Agent: okay, anything else?
Customer: yes um thanks for confirming that
Agent: of course dylan if you need anything else feel free to reach out this is all about ensuring you have a good experience um despite the hiccup
Customer: thanks i appreciate that
Agent: you're welcome and again i’m sorry for the inconvenience um all done on my end now
Customer: sounds good
Agent: great take care dylan and have a uh good rest of your day
Customer: you too daniel bye
Agent: bye
===== CALL 3 =====
Agent: thank you for calling aerolink this is michael roberts how may i um assist you today
Customer: uh yeah this is sebastian cooper i um called uh about my flight from um mia to dfw there’s been a delay
Agent: okay. let me check on that.
Customer: it’s just like really urgent i need to know uh what’s going on
Agent: give me a moment. it looks like your flight has been delayed due to mechanical issues.
Customer: mechanical issues that’s uh frustrating any idea um how long
Agent: the delay is roughly two hours.
Customer: two hours that’s like not um what i expected what can aerolink like do for me
Agent: you are eligible for a meal voucher and a hotel stay due to this delay.
Customer: yeah i mean uh that’s better than nothing but uh how does um that work
Agent: i can provide the meal voucher and we can book a hotel nearby.
Customer: yeah please but can i just uh get a refund um instead
Agent: i can go over refund policies, but it depends on how you want to proceed.
Customer: what do you mean uh by that like do i get uh my money back
Agent: so if you choose um the refund it’s processed uh differently than a voucher you’d get back your fare um minus fees that apply
Customer: fees ugh okay what about um like my loyalty tier
Agent: you have priority options.
Customer: right right that’s something at least when will i hear back uh about my refund
Agent: you should receive an email confirmation after we finalize everything.
Customer: okay that’s good but uh i really need to be informed better uh next time
Agent: okay.
Customer: yeah totally just need to uh stay on top of it you know
Agent: i will be open about every step as we move forward.
Customer: great so let’s just get that meal voucher sorted out first
Agent: sure just to confirm is your booking reference pnr a12345
Customer: yes that’s it
Agent: perfect i’ll send the meal voucher and hotel details to your email just a moment uh
Customer: thanks i guess but still uh please no more delays okay
Agent: i’ll do my best sebastian your satisfaction is really um important
Customer: right and just one last thing uh will this happen again
Agent: i um can’t predict the future but we’re working hard to prevent issues transparency um helps build trust
Customer: well i hope so thanks for uh your help michael
Agent: thank you for your understanding sebastian we appreciate your patience have a great day</t>
  </si>
  <si>
    <t>3610</t>
  </si>
  <si>
    <t>===== CALL 1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 CALL 2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 CALL 3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</si>
  <si>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james o'connor how can i assist you today
Customer: hi james this is sebastian bell i’m calling to confirm my return options as a loyalty member
Agent: sure sebastian i can help you with that just to verify could you um provide me with your order id
Customer: it’s ord o r d five six seven eight nine oh one
Agent: thank you and i see that you're a gold loyalty member so um let’s uh go over your return options
Customer: right so as a loyalty member do i um get any special privileges for returns
Agent: yes definitely gold loyalty members like yourself enjoy more flexible return options um actually including extended return windows and uh waived restocking fees
Customer: oh that’s great so how does that compare to um non loyalty members
Agent: non loyalty members um typically have a standard return window which is uh shorter so your status gives you um a clear advantage when returning items
Customer: i see are there other bands like um amazon that offer similar perks
Agent: some brands do have programs but uh loyalty benefits can differ styleloop is quite competitive with our offerings
Customer: yeah i’ve heard that so what about um the process to return an item
Agent: you can check the website for return details. it should explain the process there.
Customer: what if i um lose my loyalty card
Agent: if the card is missing, the website should have information about account verification too.
Customer: that’s good to know and how long is the extended return window for loyalty members
Agent: the exact extended return window should be listed in your loyalty benefits online.
Customer: wow that’s a significant difference so if i return an item what do i get back like the refunded method
Agent: refund methods can vary, so you’d need to review the return terms on the site.
Customer: and that’s um no problem for me is that common practice for most brands
Agent: yes many brands do offer store credit but the flexibility in your return window is what sets our loyalty program apart
Customer: great you’re really explaining this well and just to confirm i wanna return an item i bought uh in the last um month
Agent: i can’t really confirm eligibility from here, but the return policy online should tell you whether it qualifies.
Customer: i think i can um drop it off this weekend
Agent: perfect just ensure to um get the item ready for return we’ll be here to assist
Customer: awesome thanks for all the information james so um you think i’ll be okay even if it’s uh close to the deadline
Agent: yes you’ll have plenty of time and if there’s um anything else you need just call us back
Customer: sure just a quick question do you guys run any campaigns for loyal members
Agent: we do have occasional campaigns but they don’t um directly influence the return policies ya know
Customer: ah okay thanks for everything james i appreciate your help
===== CALL 2 =====
Agent: thank you for calling nimbus air this is alexander wright how can i assist you today
Customer: hi uh this is zoey parker i have some questions about how um comparing competitor policies affects like um insurance pricing for my upcoming flight from uh boston to los angeles
Agent: sure let me help you with that zoey
Agent: so you’re asking about the impact of comparing um other airlines policies on your insurance pricing
Customer: yes exactly like i’m curious uh does um mentioning uh delta or united uh change how much i should expect to pay
Agent: great question i can clarify that um mentioning competitors like delta doesn't actually alter your insurance pricing uh it remains consistent
Customer: oh so even if um delta has lower premiums it won’t um affect what i pay for insurance with nimbus
Agent: that’s right zoey your insurance pricing is determined by our policies and not influenced by competitor mentions
Customer: okay that’s good to know can you also tell me about your uh premium economy fare class for this route
Agent: sure for the bos to lax route in premium economy um the features ah include more legroom and additional luggage are you uh looking to upgrade
Customer: i mean uh i’m considering it but does upgrading change my insurance cost um at all
Agent: no it won't affect your insurance pricing the insurance terms stay the same you just pay the upgrade fare
Customer: got it um can you also explain how being a gold tier member works um with insurance
Agent: yes as a gold tier member you get priority support which can you know be beneficial if you have um an urgent inquiry regarding claims or um changes
Customer: right i just want to make sure i’m covered in case of uh any changes
Agent: absolutely we will ensure all necessary coverage remains in place regardless of changes
Customer: so just to clarify even if i mention uh competitors like jetblue or southwest it doesn't affect my coverage
Agent: exactly you can mention them but it doesn’t lead to any price objections or changes you know in your insurance terms
Customer: okay that’s um relieving to know but are there any exclusions i should be aware of
Agent: well i can’t really get into exclusions or review those details here, it depends on various situations and you’d have to check the policy on your own
Customer: ah i see that makes sense i didn’t mean to uh sound difficult
Agent: not at all zoey your questions are completely valid it's better to you know ask for clarity
Customer: thanks so uh can i get a summary email of our conversation and um all the details we’ve discussed
Agent: i’m not able to send a summary email of what we discussed, but you can look back at the policy details on the website if needed
Customer: perfect i appreciate that just um also ensure it covers how comparing fares with delta or other airlines doesn't um affect my insurance
Agent: absolutely i will definitely include that comparing doesn’t affect your insurance pricing
Customer: cool i remember a friend mentioning some uh complications with their insurance when switching to a new airline did you um encounter any of that normally
Agent: sometimes we do see uh confusion with policies when switching but once everything is explained it typically resolves um without issues
Customer: okay that’s a relief i guess did you find those um competitor mentions caused problems
Agent: not really those mentions don't trigger price objections and generally customers are satisfied with clear explanations
Customer: good to hear have you uh noticed if different phrases improve upsell outcomes um at all
Agent: honestly it seems there’s no change with varied phrasings in upselling customers just look for clear value
Customer: hmm interesting so uh how does your empathetic acknowledgment at the start work in terms of um overall sentiment
Agent: well it can help initially however if there are complex explanations negativity tends to uh increase later on
Customer: that’s um unfortunate i don't want to end up frustrated just you know seeking clarity
Agent: i completely understand that zoey it's crucial to resolve any doubts first that’s my goal here
Customer: thank you for understanding i just want um peace of mind you know
Agent: i understand, zoey, but there isn’t really anything more I can walk you through on this call beyond the general information I already gave
Customer: so um once i receive that email will i uh need to contact you again for further questions
Agent: no worries you can reach out any time if you have additional questions after the email okay
Customer: sounds great i appreciate your help i'll um look for that email soon
Agent: you're welcome i'll send it out shortly and keep an eye on your inbox
===== CALL 3 =====
Agent: thank you for calling beachfront suites this is alexander wright how can i assist you today
Customer: hi um this is liam wright i’m calling about a booking error
Agent: i’m sorry to hear that um liam can you please provide me with your booking id
Customer: yes it’s bk dash one two eight four ate five six seven
Agent: thank you let me look that up just a moment please okay i've found your booking it looks like there um was an issue with the room type
Customer: right i booked a suite but i don’t i uh don’t see that in the details here
Agent: i see that instead it's showing a standard room i apologize for this error liam
Customer: yeah that's really frustrating i mean i wanted the suite for the um special occasion
Agent: i completely understand your frustration we aim to make things you know right i’ll make sure you get the suite you booked
Customer: how um how can you fix this
Agent: i can look into adjusting the booking, but for now there’s not really anything i can do from this line and compensation would be handled separately
Customer: compensate like how much are we talking here
Agent: well in uh cases like this i can’t say what would apply here, you’d need to wait for the system to update
Customer: okay so what percentage of um errors like lead to compensation
Agent: in our records nearly all the booking errors um do lead to compensation in some form
Customer: that’s good to know i guess just want to um make sure i’m not left hanging
Agent: i understand, but i’m not able to process that right away, so you’ll just have to check back later to see if anything changes
Customer: great when should i expect to see the um adjustment
Agent: you should see the um changes reflected almost immediately after this call
Customer: and what about the compensation
Agent: i don’t have any details on compensation at this point, so there isn’t anything further i can provide on that
Customer: this is all a bit confusing i mean how do i know i won't have um issues again
Agent: i understand your concern liam, but all i can really say is to monitor the booking on your end
Customer: i really hope so
Agent: i appreciate your patience your loyalty to us being a gold member really matters
Customer: does that help with the resolution
Agent: yes it um qualifies you for additional benefits and faster resolutions like this one uh for example
Customer: alright i feel a bit better
Agent: i’m here to help, but there’s nothing else i can do from my side right now
Customer: um no i think that covers it you’ve been really helpful
Agent: thank you for saying that liam i’m glad i could assist just to quickly recap you're getting your suite restored and um compensation is on the way
Customer: right sounds good
Agent: and if there um if there’s anything else you need don’t hesitate to reach out to us directly
Customer: sure i will thanks for your help today
Agent: you’re welcome have a wonderful day liam and enjoy your stay at beachfront suites in los angeles goodbye
Customer: goodbye alexander</t>
  </si>
  <si>
    <t>3611</t>
  </si>
  <si>
    <t>===== CALL 1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2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3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</si>
  <si>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2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3 =====
Agent: hello this is james o'connor from metrojet how can i assist you today
Customer: hi um i’m emma cook i'm calling about my flight uh uh from seattle to atlanta there’s a delay
Agent: let me check that for you uh emma can i have your booking reference
Customer: yes it's um pnr gh four five six seven i'm really stressed about this
Agent: okay thank you just a moment um while i pull that up alright uh i see there’s a mechanical delay on your flight
Customer: mechanical are you serious i have a very important um meeting in atlanta
Agent: i understand how urgent that is emma we're doing our best really to manage the situation
Customer: yeah but um what’s being done i'm currently at the um airport and uh time is really pressing
Agent: i apologize for the um inconvenience we can provide a meal voucher while you wait and we’ll rebook you on the next available flight
Customer: this is getting ridiculous what’s the actual delay time i can't be too late
Agent: right um we expect the delay to be approximately one hour i'm really sorry for this um stress this is causing
Customer: one hour i can’t just sit here can't you help me find another flight sooner
Agent: let’s see, um, there really isn’t anything else I can do from here right now, so you’ll just need to wait for the next available flight.
Customer: ugh okay but i need options i was looking at delta too they might be able to uh help right
Agent: I understand, but I can’t look into other airline options for you, and metrojet will just keep your current rebooking in process.
Customer: this is bad i mean um i don't even know if i can trust you guys anymore what about my compensation
Agent: the meal voucher is the compensation available for the delay, um, and there’s nothing further I can offer on the flight at this time.
Customer: what about um what about my fare class i need to be sure i'm not downgraded
Agent: i assure you you’ll remain in the economy class just confirming
Customer: i’ve missed so many uh connections before i really can’t go through this again
Agent: i really understand your frustration but um this is our best option right now
Customer: you’re not um making me feel any better about this i feel like i'm just a number
Agent: i’m sorry you feel that way truly we're trying to expedite your process
Customer: well can you do it any faster i feel like time is running out for me
Agent: there isn’t a way to speed this up, um, you’ll have to wait until the rebooking finishes on its own.
Customer: okay but if this drags on i might lose my meeting
Agent: i understand emma after the rebooking we’ll send you a confirmation email right away
Customer: fine but it better not take too long
Agent: just about done here you’ve been rebooked on the next available um flight
Customer: finally what about my um meals will i get this voucher
Agent: yes a meal voucher will be issued as compensation you just need to show um it at food services
Customer: okay that's something i hope um i can make it in time now
Agent: i certainly hope so too thank you for calling metrojet emma have a great day</t>
  </si>
  <si>
    <t>3612</t>
  </si>
  <si>
    <t>===== CALL 1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 CALL 2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 CALL 3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</si>
  <si>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this is noah williams how can i uh assist you today
Customer: hi noah this is natalie wood i was calling to uh you know inquire about upgrading my current internet plan for like better performance and features
Agent: sure natalie i can help with that what plan are you currently on
Customer: i’m on the basic plan and um i need something faster
Agent: okay right let’s see you’re on the basic plan right and you're looking for uh higher speeds
Customer: yes exactly i just feel like the speeds aren’t enough for streaming
Agent: i understand you’re dealing with a basic plan while the premium plan offers up to three hundred megabytes per second
Customer: right but is that worth the extra cost
Agent: well with the premium plan you get added perks for streaming and gaming which might enhance your experience
Customer: but i heard from spectrum that they have better prizes
Agent: i see spectrum can offer competitive pricing but our premium plan offers unique benefits tailored for streaming users
Customer: okay but what kind of features are we talking about actually
Agent: the premium plan includes higher speeds bundled perks like streaming services and much more it’s really designed for users like you to avoid uh buffering issues
Customer: that sounds better but um how much more would i be paying for it
Agent: you’ll typically see a difference of about twenty dollars extra monthly for the premium plan really
Customer: that does add up though you know
Agent: i get that it can seem steep but wouldn’t increased speed provide a better overall experience
Customer: i guess so but i’m just worried about my budget
Agent: absolutely budgeting is important we can also work with some promotional offers that might offset the increase in cost
Customer: okay can you tell me more about those offers actually
Agent: of course some customers receive a discounted price for the first few months if they upgrade uh now
Customer: hmm okay that might be worth it especially since i plan to stream more you know
Agent: if you’re considering that change the premium plan could significantly enhance your experience
Customer: alright um you’ve talked me into it let’s do the upgrade right
Agent: fantastic i will um set you up with the premium plan now can i have your uh account number to proceed
Customer: sure it’s acc eight seven two three four one nine
Agent: thank you natalie and could you confirm your address for me
Customer: yes of course it’s one two three elm street florida
Agent: thanks for that just a moment to review the upgrade process
Customer: no problem
Agent: the upgrade will activate within twenty four hours you’ll receive an email confirmation shortly you know
Customer: and the new plan will start immediately right
Agent: exactly you’ll notice the faster speeds kicking in soon
Customer: perfect i’m anxious to try it out
Agent: great to hear if there's anything else you need while you wait let me know okay
Customer: that’s all for now thanks noah
Agent: you're welcome natalie thank you for choosing connectnet have a wonderful day
Customer: you too bye
===== CALL 2 =====
Agent: uh thank you for calling primestreet this is emily carter how can i help you today
Customer: hi emily this is madison walker i’m calling because i want to understand the refund policies for my recent order
Agent: sure madison can i please have your order id to assist you better
Customer: yes it’s ord 5738 921
Agent: thank you for that now like i see that you reported a defective item is that correct
Customer: yes exactly it arrived damaged and i uh want to know my options
Agent: i understand madison for this situation we typically offer um store credit as the preferred refund method it’s actually um the most used option among our customers
Customer: store credit how does that work exactly
Agent: well the store credit gets added to your account balance and uh you can use it for future purchases this way you get to choose what you want next
Customer: okay but i heard like quickbuy has different options how does your process compare to theirs
Agent: i see what you’re saying while quickbuy does have um various methods at primestreet our flexibility really shines through our loyalty benefits especially since you’re in the gold tier
Customer: oh right the loyalty program i forgot about that
Agent: yes and as a gold member you have uh additional perks with store credit that can enhance your shopping experience
Customer: great so is my store credit going to uh cover my defective item fully
Agent: yes the amount is credited to your account ensuring that it matches the value of your defective item
Customer: so how often do customers take the store credit option uh compared to refunds
Agent: most customers um prefer store credit since it’s so convenient actually about seventy five um percent go for it
Customer: oh wow that’s a big number so is it clear in your policy documents
Agent: yes our policies are um quite straightforward and i can assure you they don’t typically bounce you around with vague responses
Customer: that's good to know especially since i uh would hate to get stuck in a loop
Agent: absolutely madison we strive for clarity also i noticed that you applied a promotion code right save fifteen
Customer: yes i did does that change anything regarding the refund
Agent: it doesn’t the promotion improves your purchase outcome overall but it won’t directly affect the store credit process
Customer: okay thanks for explaining so there’s um nothing else i need to do for the refund
Agent: correct madison your refund process is set in motion and you’ll receive an email confirmation shortly
===== CALL 3 =====
Agent: hello um thank you for calling streamwave this is sophia patel how can i assistance you today
Customer: hi sophia it’s zoey howard i wanted to uh inquire about upgrading my um current plan
Agent: sure zoey can i just confirm your um location you’re in uh illinois correct
Customer: yes that’s right i’m looking to better uh suit my household’s internet usage needs
Agent: okay. what speed are you currently on
Customer: i’m i’m on the three hundred megabit plan
Agent: and uh how’s that performing for you any issues
Customer: well it’s okay but sometimes it feels um a bit slow with multiple devices connected
Agent: yeah. do you want to look at upgrade options
Customer: yes i think that would be um helpful what do you recommend
Agent: based on your needs um i’d recommend um considering the plus plan it could handle more devices efficiently
Customer: okay i’ve heard heard about that how does it compare to other options
Agent: the plus plan has faster speeds and better performance under load while still being um reasonably priced have you considered fiberone i'm aware they offer um competitive plans but
Customer: right i see however i’ve heard mixed mixed reviews about their reliability
Agent: true reliability is crucial the plus plan has um strong reputation for performance how many people are usually online at the same time in your home
Customer: most of the time about um four or five streaming gaming you know
Agent: that's quite um a bit with the plus plan you’ll have more bandwidth for those activities let’s also talk about your internet needs uh is speed more important for you or price
Customer: speed is definitely um i mean a priority for us
Agent: alright i’ll create a ticket for the upgrade—your ticket id is tkt one six three eight two ninety nine
Customer: thanks and what about the current pricing
Agent: the plus plan will adjust your monthly fee slightly. would you like the exact figures
Customer: yes that’d be helpful um
Agent: it's about an increase of twenty dollars does that work for you
Customer: um yeah that seems um reasonable
Agent: okay i’ll note that down and keep the process moving
Customer: that sounds good
Agent: are you ready to switch to the plus plan
Customer: yes let’s go ahead with that uh
Agent: i’ll handle the details on my end. you’ll receive a confirmation email shortly
Customer: and just to check um after i upgrade will i notice a difference
Agent: yes, you should see improved performance
Customer: great looking forward to the upgrade thank you sophia
Agent: you’re welcome zoey if you have any more questions don’t hesitate to call
Customer: i appreciate your help uh
Agent: thank you for calling streamwave have a great day</t>
  </si>
  <si>
    <t>3613</t>
  </si>
  <si>
    <t>===== CALL 1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 CALL 2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 CALL 3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</si>
  <si>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um this is benjamin brooks how may i assist you today
Customer: hi uh this is natalie hernandez i need some help like with a um damaged item i received
Agent: i'm sorry to hear that can you please uh provide me with your order id
Customer: sure it’s or i mean it’s ord five six seven eight three two one
Agent: thank you let me check that uh for you just a moment
Customer: no problem
Agent: okay i see here that you received a damaged item from our home appliances category is that right
Customer: yes exactly it’s been really frustrating i didn’t expect this at all
Agent: i can imagine natalie we definitely want to resolve this for you uh would you prefer a replacement or a refund
Customer: i think i’m leaning toward a replacement but um what's the process for that
Agent: great choice so our policy allows for an immediate replacement without any additional fees, but I don’t have any further details to provide on the process right now
Customer: oh that sounds really good but um how long will that take
Agent: the replacement item may already be in progress, though I’m not able to confirm the timing for you today
Customer: oh that’s fast so i don't need to worry about getting a refund then
Agent: correct no refund will be issued we will directly replace the item you received
Customer: ok um i appreciate that you guys are like transparent about this
Agent: thank you natalie transparency is key to resolving issues quickly right
Customer: definitely uh it’s nice to know what’s happening um every step
Agent: exactly so is there anything else you’d like to ask or need help with
Customer: not really just making sure the replacement is gonna be like uh perfect
Agent: i’ll do my best to ensure that, but I can’t provide any tracking details from here
Customer: thank you
Agent: you should receive updates shortly if the shipment goes through, but I don’t have a tracking number available
Customer: sounds good so just to confirm uh no extra fees right
Agent: that’s right no extra fees for the replacement
Customer: great i feel um a lot better now
Agent: i'm glad to hear that so just to summarize we’re replacing the damaged item no fees and it’s already shipped
Customer: yes thank you for like clarifying everything
Agent: anytime natalie it’s important for us to ensure you're satisfied
Customer: exactly thanks for your help benjamin
Agent: it’s my pleasure thank you for choosing shopsquare
Customer: bye
===== CALL 2 =====
Agent: thank you for calling beachfront suites this is david martinez how can i assist you today
Customer: hi david i’m abigail kim and i want to inquire about the promotional offers available
Agent: sure, um, Abigail, let me check that... actually, I only have very limited promo details on my screen.
Customer: uh okay
Agent: just a moment okay
Customer: sure no problem
Agent: okay, um, I see we have a promo code, uh, summer20, but I can't really tell you much beyond that from here.
Customer: can you explain how that works like um does it apply to room upgrades
Agent: um, I'm not sure whether summer20 applies to room upgrades.
Customer: oh a deluxe room
Agent: yeah great question what kind of additional charges would i be looking at
Customer: the upgrade
Agent: uh, I don't have the breakdown for upgrade charges, so I can't really explain that part.
Customer: okay that sounds g
Agent: good does having a promo really help in um getting upgrades
Customer: absolutely i mean does it
Agent: um we've seen increased success with upsells when promos are available you know many customers find it's easier uh to upgrade
Customer: that’s good to know so can you confirm if i can right upgrade to a deluxe using that promo
Agent: I can't process that from this line, Abigail, so you'll need to check online for the upgrade details.
Customer: sure take your time
Agent: all I can say is the promo might make it more affordable, but I can't confirm the pricing or complete it here.
Customer: that’s awesome and just to check um could you repeat the booking i d for me once you set it
Agent: I don't have a booking ID to give you since I wasn't able to set anything up.
Customer: got it thanks what if i um have issues later with my booking
Agent: if you do face any issues just give us a call right away uh quicker acknowledgment unfortunately doesn’t always reduce negativity later on right
Customer: oh okay but empathizing at the start doesn’t it help
Agent: it should help but we’ve noticed it shouldn’t help always you know
Customer: that’s interesting i didn’t know that really baffles me
Agent: yeah many feel that way but let's focus on your upgrade uh would you like to um finalize that
Customer: yes i’m ready let's finalize the upgrade to the deluxe room
Agent: perfect i’m processing your upgrade now all set
Customer: fantastic thank you david i really appreciate your help
Agent: you're welcome abigail enjoy your stay at beachfront suites in miami
===== CALL 3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t>
  </si>
  <si>
    <t>3614</t>
  </si>
  <si>
    <t>===== CALL 1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</si>
  <si>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daniel kim how can i assist you today
Customer: hi daniel my name is sebastian ross i'm calling to ask about the loyalty program for frequent flyers especially regarding any preferential treatment
Agent: sure. we do have a loyalty program with added benefits for frequent flyers. what do you need
Customer: yeah uh i'm particularly interested in um whether there’s more flexibility with you know ticket changes or upgrades for frequent flyers
Agent: so for gold tier members like yourself yes there is like actually more flexibility um for instance you can change your itinerary without um paying the usual fees
Customer: that's good to hear uh can i ask about the specific routes like uh if i’m flying from sfo to jfk
Agent: right for that route um the loyalty program allows you know there are options for uh seat upgrades and earlier boarding
Customer: uh huh but um what about if you know i want to change my flight at the last minute is that is that also covered
Agent: yes absolutely if you’re a gold tier member you can change your flight um even last minute without the the fees that um others would incur
Customer: okay um and this is uh just for gold or can like silver members also get some of these benefits
Agent: uh so silver members do you get some benefits but they're not as um flexible as those for gold members the gold tier is prioritized for um last minute changes
Customer: right okay that seems um a bit uh unfair
Agent: okay.
Customer: it’s just like i’m still spending a lot you know is it really worth it for um for that extra money
Agent: that depends.
Customer: well yeah so um in terms of rewards how often can i expect to earn them on flights like uh are the points um aligned with the flight prices
Agent: ah good question the points are definitely aligned with um the premium you pay for your fare class yes so for business class on uh sfo to jfk you’d earn more points
Customer: okay that makes sense i guess i just expected a bit more clarity um on that sometimes i feel confused with the policy details
Agent: alright.
Customer: mhm right well what if i compare this with um united airlines how does their program like stack up
Agent: they have um a similar structure but our gold tier does offer slightly more flexibility especially for um last minute changes
Customer: huh interesting so is it uh would you say it’s worth the extra um investment
Agent: yes especially for frequent flyers uh once you understand those nuances and benefits
Customer: okay so just to um clarify we’re like on the same page regarding my preferences for frequent flyer benefits
Agent: yes.
Customer: so if i do like a lot of traveling would it make sense to move up to gold
Agent: yes definitely as a gold member you would see a vast improvement in um your overall experience
Customer: alright i see that now but uh sometimes i feel like the um information isn’t as straightforward as it could be you know
Agent: okay.
Customer: definitely so um i guess we’re almost at the end here right
Agent: okay. anything else
Customer: just making sure i don’t lose track of my rewards and um how to earn them appropriately
Agent: you can check the website for updates
Customer: okay i guess that’s all well and good but i feel like there could still be like more effort put into keeping it concise
Agent: thank you for that feedback i’ll definitely um relay that along
Customer: i appreciate it daniel just uh frustrating sometimes with how vague the policies um can feel
Agent: okay.
Customer: maybe i will think about it thanks for your help anyway
Agent: alright. call back if needed
Customer: yeah sure i’ll think it over have a good day
Agent: you too thank you for calling skybridge airlines
Customer: bye
Agent: goodbye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t>
  </si>
  <si>
    <t>3615</t>
  </si>
  <si>
    <t>===== CALL 1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2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</si>
  <si>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2 =====
Agent: thank you for calling uh harborwest this is mia hernandez how can i help you today
Customer: hi um this is luke campbell i’m calling about um uh a suspicious transaction on my visa credit card you know
Agent: i understand luke and i’m here to help can you uh tell me a bit more about the transaction
Customer: yeah um i saw um a charge that i didn’t authorize it was for uh two hundred dollars um and it it wasn’t from me
Agent: okay let’s get that sorted out um i’ll need to verify your identity first can you please provide me the uh last four digits like of your social security number
Customer: sure um it’s um nine eight nine nine
Agent: thank you luke and can you confirm um your address for me
Customer: um it's fifteen twenty three maple street new york ny
Agent: great um thank you for that i just need to um ask a few more questions to make sure everything’s secure
Customer: yeah um of course just um hurry up please i’m really worried about this charge
Agent: so um i understand luke and i’m here to help you can you tell me uh when you last used uh your card
Customer: it was um just last week but i’ve been uh checking and i didn’t uh make that charge right
Agent: okay um thank you for that information so um this charge seems to be like unauthorized it looks like um it's potentially fraud on your visa credit card
Customer: yes uh that’s what i’m saying what can we do
Agent: we'll need um to initiate a fraud dispute for you i also want to um reassure you that um we’ll take care of this
Customer: but um is there um anything else you need from me or like something i need to do
Agent: just a bit more information luke i need to conduct a um full knowledge based authentication but uh we can start with what we have now
Customer: sure whatever that means um just make it quick please
Agent: i just need to clarify um were there any other transactions recently that seemed strange to you
Customer: um yeah there were a couple um but they were all under fifty dollars i think
Agent: got it those are um helpful details luke so this unauthorized charge was it in in the fifty to two hundred dollar range
Customer: yes exactly that's why um i’m so freaked out
Agent: i hear you luke totally understandable we’ll get this resolved um promptly
Customer: okay um so what’s next uh
Agent: next i’ll need you to answer some security questions have you received um any notifications recently about this charge
Customer: no um nothing at all i just found it um when checking my account
Agent: perfect thanks for confirming that now um i’ll guide you on um sending a dispute form which is um part of the process
Customer: sure but will i uh uh have to wait long for it to resolve
Agent: we aim to resolve um these types of disputes in about seven to ten business days luke
Customer: okay um that's at least something thank you for that
Agent: you're welcome and um remember it’s important to report any suspicious activity
Customer: yeah i’ll definitely keep an eye on it um thanks for your help</t>
  </si>
  <si>
    <t>3616</t>
  </si>
  <si>
    <t>===== CALL 1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 CALL 2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</si>
  <si>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firststone bank this is olivia parker how can i assist you today
Customer: hi olivia my name is harper kim i'm calling about a refund delay um associated with my checking account
Agent: i understand harper i can help with that can i have your a count number to look into it
Customer: sure it's acct 12345678 i uh really don’t get why there’s a delay
Agent: thank you just a moment please okay i see that there’s a partial refund processed recently
Customer: partial that's frustrating i expected the full amount you know
Agent: i totally understand your frustrating um the eligible portion was credited based on our policies
Customer: but why only part what about the rest
Agent: well the remaining amount was not eligible for refund due to the billing error specifics
Customer: i mean can you explain that it just feels unfair
Agent: of course let me elaborate the transaction tied to the refund txn 87654321 had limitations um the policy allowed only part of it to be refunded
Customer: so you are saying that uh this is all because of uh the policy
Agent: exactly each case is reviewed based on these criteria
Customer: that sounds kind of um stringent i compare this with say citibank they handle refunds much better
Agent: i see where you’re coming from harper other banks do have different practices
Customer: right i just don’t understand the logic here can you check if there’s a way to escalate
Agent: there is an escalation process, but at this point there really isn’t anything further I can do beyond what’s already on the account.
Customer: what are the details i need to know now
Agent: i see that your refund was in the range of two hundred to five hundred dollars
Customer: that’s not going to cover it uh really i need more clarity on the whole thing
Agent: the notes just say it was a billing error with limited refund eligibility, and I don’t have any additional details to provide.
Customer: i want to know about the um uh time frame for this refund process at least
Agent: the processing typically takes about five to seven business days for eligible amounts
Customer: yeah but that’s uh still vague can i expect more or like how many can you push for
Agent: you’ll just need to allow a few more days and wait for any update; I’m not able to push it further from here.
Customer: these delays seem frequent though i wonder if it’s just constantly happening with everyone
Agent: refund delays can be common but we’re here to ensure you get the right support
Customer: i appreciate that but it's just been um draining i hope this is resolved soon
Agent: I understand, but all I can do is log your concern, so you’ll have to wait for the review team to decide.
Customer: thanks hope to hear a uh resolution soon especially since it's not straightforward
Agent: you will harper thank you for calling firststone bank i’ll make sure to keep you updated on your refund's status
===== CALL 2 =====
Agent: thank you for calling kaiser plus this is mia hernandez how can i help you today
Customer: hi um this is jack watson i’m looking to explore some life insurance options especially ah um policies that would you know fit my family’s needs
Agent: absolutely jack uh i appreciate you reaching out life insurance is really important can you share what specific concerns you have
Customer: yeah well i’ve been thinking about the coverage i’d need and um i got some promotional info about your family advantage plan
Agent: oh the family advantage plan that one’s great it uh covers a wide range of needs did you have um any particular features in mind that you’re um interested in
Customer: i’m not sure yet um maybe just the basics but uh i heard something about like blue shield having something similar too
Agent: right so our family advantage plan offers um competitive coverage i can highlight some benefits that uh might interest you more than what blue shield provides
Customer: sure that sounds good uh what exactly does it cover like um family expenses and such
Agent: yes it actually provides um extensive coverage uh including um family expenses like uh education and uh medical bills very comprehensive
Customer: okay but what about the deductible i’ve heard um some plans have pretty high ones
Agent: i understand your concern jack, but i don’t have the deductible details in front of me right now. it’s kind of in the medium range, and you’d probably want to review the brochure for the exact breakdown.
Customer: medium uh i see that uh still sounds a bit steep though for my budget
Agent: i get that jack would you consider a coverage limit that balances your needs with um affordability we can adjust it to fit your um family’s situation uh remember i’m here to help with any questions
Customer: what do you mean like uh how much coverage are we talking about uh is it high or low
Agent: we have options that can go up to a high coverage limit which is designed to protect your family effectively simple as that you know
Customer: huh high coverage sounds interesting but um i’m still worried about how that impacts my uh monthly premiums uh help me understand
Agent: i completely understand it’s a juggling act. lower premiums often mean higher deductibles, and higher coverage can affect costs down the road, but i can’t really get more specific on monthly premiums from here.
Customer: okay can you um tell me how i could qualify for any discounts or like anything
Agent: there may be discounts from time to time, but i don’t have the qualification details available. if there’s a code on your promotion, you can try using that when you apply.
Customer: oh memberplus that could help me out um for sure what’s the timeframe on that i don’t wanna miss any opportunities
Agent: great question the offer is uh valid for sixty days so you have some time to um think this over just remember that
Customer: perfect can we uh go over the ins and outs again like the specifics on the plan just one more time please
Agent: sure, generally the family advantage plan has flexible payment options and a built in wellness program, but i don’t have the full specifics to go over line by line right now.
Customer: uh that’s good to know but how does that compare um to other policies uh is blue shield better
Agent: well compared to blue shield, ours gives you more options if you need to add on later, but i can’t really compare the plans in detail for you.
Customer: okay that’s reassuring um can you please confirm the exact policy id again
Agent: yes the id for this plan is pol 6789 125 it’s good to have that handy just in case like for your records
Customer: got it pol 6789 125 i’ll um write that down
Agent: perfect anything else i can um clarify for you about the policy or coverage options
Customer: not at the moment but if i have any other questions uh can i just call back just to follow up
Agent: you can call back, yes, though the sales team would probably be better able to answer those specifics than i can.
Customer: thanks mia i appreciate how um you’ve helped me so far it definitely feels like i’m making progress
Agent: i’m glad to hear that jack your trust is important to us just um remember the family advantage plan is designed with your needs in mind
Customer: yeah i feel a bit more confident about it now just need to uh think it over with the family i hope they agree
Agent: that’s wise consider all angles just know that um we’re here to support you with information like any time you have questions
Customer: right i um feel more informed now that helps a lot thanks
Agent: thank you your satisfaction matters and if you think of um anything else don’t hesitate alright
Customer: okay i won’t i’ll get back to you soon um hopefully with my decision
Agent: looking forward to it jack feel free to reach out have a great day
Customer: thanks mia you too
Agent: bye bye now</t>
  </si>
  <si>
    <t>3617</t>
  </si>
  <si>
    <t>===== CALL 1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 CALL 2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</si>
  <si>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ava thompson how can i assist you today
Customer: hi this is liam patel uh i'm calling to share some feedback um about my insurance policy
Agent: of course liam i’d be glad to hear uh your feedback what’s on your mind
Customer: well i’ve been having a lot of trouble with claim processing it's been uh pending for ages
Agent: i understand that um delays can be really frustrating can you provide me like with any specific details about your claim
Customer: yeah the order number is ord four eight two nine seven six three
Agent: thank you for that liam i see here that your claim is marked um as pending this can sometimes take longer than expected
Customer: but you know safeguard my friend said um they handle things faster
Agent: i appreciate your feedback about safeguard but our current processes um include multiple checks to ensure accuracy
Customer: right i just feel like so slow um what am i supposed to do while i’m waiting
Agent: i can certainly see how that would be frustrating for you liam um we do have channels available like for submitting feedback
Customer: yeah like the app
Agent: exactly our app is one of the primary channels for submitting product feedback
Customer: i'm using the app but it takes like forever just to get updates
Agent: i understand your concern um feedback submitted through the app is um paramount for us to improve our service
Customer: well can you assure me that um changes will happen
Agent: while i can't promise um immediate changes i can assure you that all feedback is analyzed uh carefully
Customer: so what feedback are you getting like from other people
Agent: well liam many users have a similar sentiment about the processing delays which we're actively working um on
Customer: okay but sometimes i uh just feel like i hit a wall when using the app
Agent: i hear you our app is built to make processes smoother but sometimes it can feel overwhelming i understand
Customer: right i’d expect more for the premium tier i’m in you know
Agent: absolutely as a gold member uh you deserve priority treatment your loyalty is important to us
Customer: but what good is that right if i have to wait so long
Agent: you’re right and it’s crucial that we meet um expectations for our premium members like you
Customer: can i suggest like um maybe faster updates through the app just a thought
Agent: that’s a valid suggestion feedback like that helps us understand customer needs more clearly um you know
Customer: so does everyone just end up using like the app for feedback
Agent: yes feedback via our app has been consistently used um as it directly connects us to the issues you face
Customer: i bet but it doesn't always lead to um satisfaction does it
Agent: that's true the correlation between feedback and satisfaction can be um quite complex and sometimes inconclusive
Customer: that’s a fancy way of saying ‘we’re not sure isn’t it
Agent: well yes there can be many factors at play which create varying levels of customer satisfaction
Customer: yeah sounds like i’m just part of a statistic isn’t it
Agent: i can see how it feels that way um we aim to improve those experiences for each customer like yourself
Customer: okay can you at least file my feedback
Agent: absolutely i will file your feedback concerning the app’s functionality and processing delays right away
Customer: great i hope it helps someone
Agent: it definitely will um improving customer experiences is our top priority
Customer: well let’s hope i see some changes um soon
Agent: thank you for your patience liam and again we value your feedback
Customer: alright uh thanks for helping
Agent: you’re welcome have a great day liam
===== CALL 2 =====
Agent: thank you for calling urbanlink this is michael roberts how can i assist you today
Customer: hi this is mark johnson i’m calling because i’m experiencing um a network uh outage in ca
Agent: i’m sorry to hear that mark can you confirm uh your account id so i can look into this for you
Customer: sure it’s acc four five nine eight seven six four
Agent: great um thank you let me pull up your information alright i see that there's currently um an active outage uh in your area
Customer: really um what caused it
Agent: the cause is confirmed as scheduled maintenance uh it’s um just a routine thing
Customer: scheduled maintenance that um wasn't communicated to me
Agent: i completely understand your frustration so um let’s get some details what specific i mean what specific issues are you facing during this outage
Customer: well i relied on my internet for work and it's just not um acceptable
Agent: that’s definitely an inconvenience mark i’ll do my best to explain uh the timeline can i ask if um you’ve noticed this issue before
Customer: no not really but um i just don’t agree with these frequent outages you know
Agent: absolutely i can see how that would be concerning uh so this maintenance um when is it expected to resolve
Customer: yes exactly when can i expect my connection back
Agent: the maintenance is expected to be completed within the next two hours i’ll keep you updated
Customer: two hours that’s a long time
Agent: i get that mark but um this is you know a planned maintenance to enhance network performance
Customer: right but we need better communication uh i mean about these things
Agent: you’re absolutely right we should um notify our customers better now do you mind if i ask about your current uh plan
Customer: sure i’m on the plus plan
Agent: thank you based on your uh usage um there might be better options available for you are you aware of the premium plan
Customer: i’ve heard of it but not really checked the features closely what is it
Agent: the premium plan includes um priority support and fewer exclusions compared to um plus
Customer: ugh exclusions right that’s an issue for me
Agent: understood it's common for many users to be dissatisfied with um exclusions let’s um discuss how they could be affecting you
Customer: yes i really need to know what i can do to avoid these outages
Agent: that’s a great question um keeping your plan up to date is crucial it could um minimize disruptions you know
Customer: i’d like to ensure um i’m not missing any options
Agent: exactly i can review uh your current plan and show you what’s available
Customer: please do
Agent: so um to summarize we have an ongoing maintenance issue likely affecting your service quality and we can look at um plan options to potentially improve your experience
Customer: uh huh very important to me
Agent: and i’ll open a ticket for follow up your ticket id is tkt four five seven six 983
Customer: thanks so um any final thoughts on the exclusions before we wrap up
Agent: yes tackling those exclusions could um help prevent future frustrations i can help with that
Customer: okay let’s take a look at this thank you for your help</t>
  </si>
  <si>
    <t>3618</t>
  </si>
  <si>
    <t>===== CALL 1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2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</si>
  <si>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2 =====
Agent: thank you for calling primestreet this is james o'connor how can i assist you today
Customer: hi james this is grace morgan i’m calling to um share some feedback about my replacement experience
Agent: of course uh grace i’d be happy to help with that—go ahead and provide me with your order id
Customer: yes it's ord 8321 467 the delivery was reallyy delayed and i'm quite frustrated about it
Agent: okay. let me um look into that for you—did you receive the replacement, yes or no
Customer: yes it was delivered but it took much longer like much longer than i expected other companies
Agent: okay.
Customer: yes right but this was really unacceptable i mean it took over a week
Agent: alright. i’ll make sure to pass your feedback along
Customer: thanks but i um was hoping this experience would influence my future buying decisions
Agent: okay.
Customer: yeah uh that’s what i mean i expected better from primestreet
Agent: just so you know even with the delay your replacement has arrived
Customer: ah yeah the product itself is fine but i just i just needed to vent about the delivery you know
Agent: mhm.
Customer: i mean it just feels uh like if i were to mention this to someone you know
Agent: okay.
Customer: exactly but to be fair the product worked fine it’s just the waiting
Agent: sure.
Customer: right uh it's neutral at best i’m still um on the fence about future purchases
Agent: thank you for being honest grace we always want to know how we can improve
Customer: and how do you plan like on making these delivery issues better
Agent: we’re continuously reviewing our processes
Customer: okay that’s um something at least also do you have any promotions right now
Agent: yes actually we have a promo code loyal30 which you can apply to your next purchase
Customer: great i'll keep that in mind thank you for addressing my uh feeback james
Agent: you’re welcome grace thank you for your understanding and for calling primestreet today have a great day</t>
  </si>
  <si>
    <t>3619</t>
  </si>
  <si>
    <t>===== CALL 1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 CALL 2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</si>
  <si>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kaiser plus this is emily carter how may i assist you today
Customer: hi uh this is levi patel i’m calling to um understand some features of my auto insurance policy
Agent: sure levi i’d be happy to help you with that which um specific specific features are you curious about
Customer: well i’m confused about the coverage details um the limits and deductibles like i guess
Agent: i totally understand coverage can be tricky um sometimes you mentioned limits and deductibles are you like looking for specifics about your care plus gold plan
Customer: yeah that’s it i uh want to know what the coverage limit is and if the deductible is um buy or low
Agent: your care plus plan has a high coverage limit and a median deductible, but I don’t have the specific numbers in front of me right now, so you’d need to review your policy documents for that.
Customer: um sorta i mean what would uh be the benefits if i shared um documents with you
Agent: great question levi sending over documentation can um definitely help reduce confusion about your coverage it can you know clarify any details more effectively
Customer: i uh see but i've um had issues before where agents like didn’t help me at all
Agent: i’m really sorry to hear that levi i understand how um frustrating that must be i’m here to support you i promise
Customer: yeah okay like um what about claims if i ever need to you know um claim something uh what’s the process
Agent: for claims you would typically need to provide details about the incident and your policy number, but I can’t really go into the full process from here, so the claims packet would be the best place to look.
Customer: and uh if i need to send documents again for that like would it help
Agent: yes definitely even um if you don’t send documents i can explain things but having them usually clarifies the process and reduces confusion
Customer: right i just um want to make sure i do it right sometimes it's like um agents don’t seem to understand
Agent: i completely get that, but the exact details can vary, so it’s better if you check the written policy information rather than me walking through it here.
Customer: okay cool um what’s uh the renewal process like i uh heard it’s sixty days
Agent: yes you’re uh correct your renewal window is sixty days and we usually notify customers in advance do you um have any specific questions about that
Customer: no it’s just uh i want to avoid surprises like last time i uh got billed more
Agent: i understand and that’s really important if you have any questions uh before renewal just reach out it’s always best to discuss beforehand
Customer: okay sure but um i’ve heard from friends that blue shield has like better options
Agent: well every insurer offers different features kaiser plus has unique benefits in your care plus gold plan but i can um see why comparing might make sense
Customer: huh alright i guess i just want to make a good choice
Agent: absolutely it’s smart to compare, but I can only give very general information on this call, so the documents would have the actual details.
Customer: um and if i wanted to like lower the deductible um what would that involve
Agent: lowering your deductible can affect your premium, but I can’t tell you what that would involve for your policy specifically without you reviewing the plan materials first.
Customer: got it so it’s like a a trade off uh what about discounts
Agent: there are definitely ways to get discounts for instance mentioning a code like member plus can sometimes um help you save
Customer: oh wow okay i didn't know that so uh does the company send stuff in writing about the changes
Agent: yes yes any changes you make um like to your policy or add ons would be documented and sent to you for clarity
Customer: that sounds good i um just want to avoid confusion after everything
Agent: i appreciate that levi documentation can um definitely assist with clarity so we’ll ensure you have everything in writing
Customer: thanks emily it’s been um a bit frustrating getting answers before
Agent: i completely understand levi i’m really sorry for your past experiences and i hope to improve that for you today
Customer: yeah that would be great so uh i think i have what i uh need for now
Agent: perfect if you have more questions uh later just give us a call back we’re always here to help
Customer: alright thanks again emily i feel better about this now
===== CALL 2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t>
  </si>
  <si>
    <t>3620</t>
  </si>
  <si>
    <t>===== CALL 1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 CALL 2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</si>
  <si>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hello thank you for calling nimbus air this is benjamin brooks how can i assist you today
Customer: hi uh this is hannah kelly i um need some clarification on these um canceled flight
Agent: of course hannah can you please provide me with your booking reference
Customer: yes it's pnr xb3456 i hope that helps
Agent: thank you let me check that for you just a moment okay and um may i ask which route you were traveling
Customer: it was sea to atl i had a um ticket in economy class
Agent: great thanks for that so um regarding the refund i see here that you were uh eligible for a cash refund
Customer: oh really i was worried it might just be a voucher or something
Agent: no you're in luck it's a cash refund since your um cancellation falls under our refund policy
Customer: that's good to hear i just um really need the money back
Agent: i totally understand and can you tell me how soon you um would like to have that processed
Customer: well i um really need it like you know soon i'm planning around it
Agent: absolutely i’ll prioritize your request just to confirm you are looking for a cash refund correct
Customer: yes that’s right i don’t want any um travel credits or vouchers
Agent: got it just cash refund so for our records how many times have you um contacted us regarding refunds before
Customer: this is the first time actually
Agent: okay just one moment while i check that done your cash refund is being issued now and um you should see it within four to seven business days
Customer: perfect thank you so much just to clarify how often do um refunds result in cash instead of vouchers
Agent: good question hannah typically most customers well um request cash refunds rather than vouchers especially in um situations like yours
Customer: that’s reassuring to know are there any um special conditions for that
Agent: yes if the flight is canceled by us cash refunds are more common but um if cancellations come from say customers um vouchers often apply
Customer: ah i see that makes sense how many turns have we had
Agent: i think we’re at um about seven turns now pretty efficient
Customer: yeah it feels like it so um just to recap my cash refund is being processed
Agent: yes exactly you’ll hear back from us via email about that
Customer: thank you benjamin this um has been very helpful
Agent: i’m glad to hear that if you have any more um questions feel free to reach out
Customer: will do thanks again
Agent: thank you hannah have a great day and safe travels
Customer: you too take care
Agent: bye
Agent: just to let you know i’ll note in the system that your cash refund request was successfully filed um in line with our policy here at nimbus air
Agent: this also ensures you’re eligible for future compensation if needed alright
Agent: so as i mentioned again the refund decision was policy aligned with your situation it was clear
Agent: uh hold on um let me check our guidelines to ensure proper response um okay good
Agent: and as stated earlier it’s been confirmed you’ll receive your amount via cash now a not a voucher
Customer: fantastic that’s much appreciated i’ll need to tell my friends about this
Agent: thank you for the positive feedback uh hannah we work hard to stay policy aligned with refunds
Agent: if there’s anything else before we end this call
Customer: no that’s all for now um just hoping for a quick refund haha
Agent: i totally understand have a wonderful day
Customer: you too thanks
===== CALL 2 =====
Agent: thank you for calling nimbus air this is sarah johnson how can i assist you today
Customer: hi um this is um hannah foster i uh wanted to talk about my flight that’s been delayed
Agent: alright um hannah can you uh provide me with your booking oh reference please
Customer: sure it’s pnr a1b2c3
Agent: thank you one moment please while i check your flight details
Customer: yeah i'm just really frustrated here it’s the lax to ord flight right
Agent: yes i see uh the delay was caused by mechanical issues i’m very sorry about that hannah
Customer: mechanical issues that’s um really disappointing what are my options
Agent: i can help you with that we have several rebooking um options available would you prefer a flight later today or tomorrow
Customer: i need to uh get to chicago today what time do you have available
Agent: the earliest i see is at seven forty five pm
Customer: ugh that’s too um close i was hoping for something earlier anything uh before that
Agent: let me check um unfortunately that’s uh the soonest option and i don’t have anything else to offer beyond that right now
Customer: can you just hold on uh there’s gotta be something else available
Agent: of course take your time
Customer: okay what about travel credits am i getting anything for the delay
Agent: yes you may be eligible for travel credit as compensation for um the delay but i can’t look into that on this call
Customer: alright um that’s um something i guess how much are we uh talking about
Agent: the amount typically offered can vary and i’m not able to provide more details here
Customer: fair enough if i miss this flight i’m really in like trouble you know
Agent: i understand this is urgent hannah but there really isn’t anything further i can do from my side
Customer: what if i look at other airlines like uh united
Agent: i can’t comment specifically on united but i can tell you that nimbus air offers loyalty benefits which might be really valuable for you
Customer: right i’m a gold member does that help me
Agent: yes your loyalty tier um could provide more flexibility in uh rebooking or compensation
Customer: okay let me think but seriously are there uh any promotions right now
Agent: currently there aren’t any promotions uh available
Customer: that’s um disappointing so um repeating no discounts or um anything huh
Agent: that’s correct no discounts or promotions available at this time
Customer: great just great alright let’s go with that seven forty five pm flight then</t>
  </si>
  <si>
    <t>3621</t>
  </si>
  <si>
    <t>===== CALL 1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 CALL 2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</si>
  <si>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homemesh this is priya nair how can i assist you today
Customer: hi priya this is ella parker i’m calling because there seems to be an outage um in my area
Agent: okay ella let me check that for you can you um confirm you’re located in florida
Customer: yes that's right in florida
Agent: thanks for confirming one moment please yes i see there’s an active outage in your area due to scheduled maintenance
Customer: scheduled maintenance ugh when can i expect it to be back up
Agent: the expected resolution time is about another hour we’re doing everything we can to resolve it quickly
Customer: an hour ugh that's really frustrating
Agent: i understand ella and i'm really sorry for the um inconvenience this is causing you
Customer: it’s just that um i rely on my internet for my work and it uh affects quite a lot
Agent: absolutely i can appreciate how that feels we aim to minimize the impact um on your service during such outages
Customer: right but is there a way to check my current plan like am i um on a plan that's suitable for this
Agent: you’re currently on our plus plan which offers one oh oh megabits per second, and that’s really all i can see from here right now
Customer: is that um enough during an outage
Agent: i can’t really say whether it’s enough during an outage, outages affect everyone similarly, so there isn’t much for me to walk through on that
Customer: hmm i heard from my neighbor that comcast has um better plans
Agent: i understand the comparison, but i’m not able to go into competitor plans or make recommendations there
Customer: transparency is good i guess but it still leaves me feeling a bit unsettled
Agent: i hear you and um being transparent about the outage is key to keeping you informed um and hopefully satisfied with our service
Customer: yeah i suppose that makes sense but at what point do i um decide to switch providers if this happens again
Agent: that’s really something you’d have to decide on your own, i can’t advise you on whether to switch providers
Customer: right right i want to feel like i’m getting my um money's worth you know
Agent: exactly and we want to provide you um with that value your satisfaction is important to us
Customer: so it sounds like i’d have to keep an eye on this outage situation
Agent: yeah i’d recommend just monitoring it on your end, there isn’t anything further i can do about the outage situation from here
Customer: that works i appreciate your clarity on this priya
Agent: thank you ella just to let you know if you need further assistance your idea id is tkt eight nine zero one two three
Customer: okay thanks for that i really appreciate your help
===== CALL 2 =====
Agent: uh thank you for calling homehaven this is emily carter how can i assist you today
Customer: hi emily so um this is owen patel i'm calling about a damaged item i uh need to replace
Agent: can i have your order eye um id to look this up
Customer: sure uh it's ord seven eight three four five six two
Agent: thank you owen one moment while i pull up your order okay i see that this is about a furniture item can you tell me uh what was damaged
Customer: yeah the end table got a pretty big scratch on it i i mean not what i expected
Agent: okay so uh have you already gone through our replacement process before
Customer: no i never i haven’t i’m hoping it’s like straightforward
Agent: yes it’s fairly simple once i verify the details we can uh process a replacement right away
Customer: that’s good to hear what do you uh need from me
Agent: i'll just need to confirm a couple of things can you verify your shipping address for me
Customer: it’s one hundred twenty three maple street springfield illinois
Agent: got it and just to confirm um you’re eligible for a product replacement under our policy you’ll uh receive a new item via fedex
Customer: great good to know i appreciate that
Agent: i do see here that we have an ongoing um promotion would you like to apply the promo code loyal20 for your future purchases
Customer: oh that could be helpful does it apply to um the replacement
Agent: unfortunately it can’t be applied to this specific replacement but it will apply to your next order if you decide to use it
Customer: i see so um i won’t get a discount this time but i like that there’s a future option
Agent: exactly we want to ensure you’re satisfied going forward how was your experience with the replacement process so far if i may ask
Customer: honestly i’m feeling pretty good about it it seems easy and i um think it’ll definitely make me more inclined to shop with homehaven again
Agent: that’s wonderful to hear so um would you say this positive replacement experience improves your future intent
Customer: for sure i’d say it definitely improved my willingness to uh buy from homehaven again
Agent: great that’s exactly what we strive for were there any specific aspects of your experience that stood out
Customer: i think the customer service and how promptly you guys handled my request uh really impressed me
Agent: i’m glad to know that and so i’ll make a note of this feedback by the way did you have any issues with your last purchase
Customer: no that went well but um i didn't love how long it took to get delivered
Agent: understood we continually work on shortening delivery times so your input helps us to improve
Customer: i honestly heard homecomfort had faster shipping but i prefer the service with homehaven
Agent: thank you for that insight owen competitive feedback always helps is there anything else you'd like to discuss um regarding your experience
Customer: no that’s all for now just happy with the resolution and i’ll definitely recommend homehaven
Agent: that’s fantastic thank you for your loyalty owen if you need anything in the future you can always reach out
Customer: will do emily um thanks again for your help</t>
  </si>
  <si>
    <t>3622</t>
  </si>
  <si>
    <t>===== CALL 1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 CALL 2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</si>
  <si>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priya nair how can i assist you today
Customer: hi i'm carter walker i was hoping to get um some clarification on your refund policy for my cancelled flight from seattle to atlanta
Agent: sure i i can help with that carter can i please provide your booking reference
Customer: yeah it’s pnr b7j4l3 i’m really confused about what i cannot get back
Agent: i understand and i’m sorry that you’re feeling this way just to clarify um the refund policy uh it depends on the fare class
Customer: right right but i’ve heard delta handles refunds differently are you sure aerolink’s policy is as flexible
Agent: yes carter i can like explain that our policy states that with your economy fare you’re eligible for a refund as long as it follows our terms
Customer: okay but it just seems very um different to me i mean are there are there any particular types of cancellations that don’t qualify
Agent: great question generally cancellations initiated by the airline just do qualify for refunds but it depends on um the specific circumstances um surrounding your cancellation
Customer: so if i like cancel myself it's uh not eligible
Agent: correct if the cancellation is customer initiated it typically doesn’t qualify for a refund i can um provide more specifics if you’d like
Customer: yeah i guess i just don’t want to be stuck uh with charges that i didn’t expect
Agent: i get that and um when you oh mentioned delta earlier i just want to clarify that our terms are set in such a way to support fair treatment for all customers
Customer: okay but i mean what if
Agent: understandable concern once a refund is processed it is final but i will clarify the processing times for you if that helps
Customer: sure what is that
Agent: it usually takes about seven to fourteen business days to complete uh does that timeline work for you
Customer: i mean it’s a bit longer than i expected i thought with aerolink um it’d be faster
Agent: i totally understand that carter i think um maybe just like other airlines our processes can vary
Customer: yeah absolutely i just i'm still a bit frustrated yeah
Agent: i completely empathize with your frustration and it's been a lot to you know take in
Customer: thanks priya i appreciate that it helps to know that you see where um i'm coming from
Agent: of course so once again with your economy class booking you are eligible you're just um need to be sure everything aligns
Customer: so just to confirm i can get money back from my discarded flight from seattle to atlanta right
Agent: yes that’s right as long as it’s aligned with our um our stated policies you will receive the refund
Customer: alright i think i see things a bit clearer now thanks for clearing that up finally
Agent: you’re welcome carter i'm really happy to help if you have any more uh questions don’t hesitate to reach out
===== CALL 2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t>
  </si>
  <si>
    <t>3623</t>
  </si>
  <si>
    <t>===== CALL 1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 CALL 2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</si>
  <si>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shopsquare this is michael roberts how can i assist you today
Customer: hi um this is lily howard i uh wanted to inquire about um the refund process for you know a returned item
Agent: sure. can i have your order id please
Customer: yes it’s ord 5623 148 so um that's the one
Agent: okay. so you’re asking about the refund process for a returned item
Customer: yes exactly i um want to know how it works especially if there are exclusions involved
Agent: refunds are processed back to the original payment method.
Customer: yeah um definitely but what if uh the item isn’t eligible for a refund
Agent: there are some exclusions. specific electronics are not refundable if they’ve been opened.
Customer: right um so what happens if i bought it uh but changed my mind does that apply
Agent: if it’s um within the return window you should still be okay unless it’s one of those excluded products like uh opened electronics
Customer: got it so can you tell me um how long it typically takes for the refund
Agent: sure refunds to the original payment method can take you know uh up to five to seven business days depending on your bank’s posting procedures
Customer: that makes sense i hope it’s fast last time i um waited like two weeks from another store it was annoying
Agent: that brings me to another point—do you know if shopsquare has any promotions like on returns
Customer: uh i don’t think there were um any promotions for returns just you know regular policies
Agent: right. your refund will go back to your original method.
Customer: yes sure i just want to make sure everything’s um clear
Agent: okay. no refunds for opened electronics and the funds should post in about five to seven business days.
Customer: that’s perfect but really why do some electronics get excluded
Agent: well it’s primarily for uh control purposes you know some um items just can’t be returned after use for safety reasons
Customer: wow so that really affects how customers perceive products doesn’t it
Agent: yes exclusions often come up during discussions it's a key feature consumers um focus on especially in electronics
Customer: exactly like i always check the return policy before buying stuff especially online
Agent: good strategy also i’d say many customers compare our policies with those like um target for instance
Customer: right i did compare once but um liked how shopsquare is more uh straightforward
Agent: do you have any other questions
Customer: um i think i’ve covered everything but will i get a confirmation email like regarding my refund
Agent: you’ll receive an email shortly confirming the refund process.
Customer: perfect so um just to recap the refund goes to my original payment and uh no promotions applied right
Agent: that's correct exactly and remember refunds might take um between five to seven business days based on bank processing
Customer: okay got it so i'll keep an eye on my um statement
Agent: sounds good just make sure to check your original uh payment method
Customer: yeah definitely thanks for the clarity it helps a lot
Agent: no problem. call back if you think of anything else.
Customer: i will so just to finalize exclusions are really important right
Agent: yes they are usually um central in customer discussions especially regarding electronics
Customer: that’s interesting i wonder how other brands handle their return policies
Agent: it varies by brand some may offer um more flexible options while others like stick to stricter rules
Customer: i guess it pays to research first huh
Agent: exactly knowledge is key especially in insurance claims and um policies
Customer: totally i’ll be more aware next time i shop
Agent: thank you for that if you ever have more questions just reach out
Customer: i appreciate it michael have a great day
===== CALL 2 =====
Agent: thank you um for calling kaiser plus this is ava thompson how can i help you today
Customer: hi um this is addison ward so i have some questions about like my auto insurance policy
Agent: sure um addison what specifically would you like to know about your policy although i can only give very general information
Customer: well um i’m a bit confused about um the exclusions and deductibles like so what’s the difference exactly
Agent: that's a common question so exclusions are um specific situations that aren’t really covered by your policy like for example if you're in an accident while driving under the influence that’s an exclusion
Customer: oh right so like um does that change depending on you know the situation
Agent: exactly each exclusion can um apply differently um based on circumstances
Customer: okay um i think i understand that a bit but the deductible part like um what kind of options do i have
Agent: so uh deductibles are the amount you pay out of pocket before um your insurance kicks in we have different bands like low medium and high but i can’t really go into the options in detail here
Customer: um i see so what does medium mean in terms of like my premiums
Agent: with a medium deductible uh your premiums are um lower compared to high deductibles but you know higher than than low so it's a balance i don't have any exact breakdowns for you
Customer: got it i guess um i’m still not entirely sure why exclusions are so confusing
Agent: well many customers feel that exclusions are not always clearly explained um leading to confusion
Customer: yeah um that definitely sounds like me it just seems so complicated
Agent: i can understand that um addison it often comes down to um how policies are written
Customer: right and sometimes i feel like the details are just buried um in the fine print
Agent: yes exactly but um i’m here to break it down for you though i can only really speak in broad terms not your actual coverage details
Customer: sure um that would be helpful
Agent: you um have a high coverage limit band which means you’re covered for a lot but it does come with its own set of exclusions and i can't really review those exclusions one by one on this call
Customer: okay um so like if i were to get into an accident i need to know precisely what’s not included right
Agent: right and um that’s where understanding those exclusions becomes um crucial
Customer: so um which one is typically more confusing for customers exclusions or deductibles
Agent: based on feedback exclusions tend to be more confusing um than deductibles
Customer: interesting i guess um i really thought it would be like the other way around
Agent: it’s a common misconception but many find um the specifics around exclusions especially uh tricky
Customer: makes sense i think i’m starting to get the hang of it though
Agent: glad to hear that would you like any more details about your deductible options or plans
Customer: um yes i heard about the care plus gold plan um does it cover everything
Agent: the care plus gold yes um it is comprehensive just remember uh exclusions still apply so you’d need to read the policy documents for the specifics
Customer: ah so i’d still need to check um if anything specific might not be covered
Agent: exactly and if you have any more questions about your specific situation um you'll need to check the paperwork since i can’t advise on individual scenarios
Customer: thank you ava um i really appreciate it
Agent: of course addison so about those deductible bands i can only keep this at a general level
Customer: right um could you explain again how like the medium deductible affects my rates
Agent: sure a medium deductible generally lowers your premiums but remember um higher deductibles mean you pay more upfront if you claim beyond that i can’t really clarify your rates further
Customer: okay got it so if i lowered the deductible my monthly payment might go um up right
Agent: that’s correct it’s all about finding the right balance for you
Customer: thanks um i think i’m finally understanding how that works
Agent: i’m so pleased to hear that is there anything more um you’d like to discuss about your policy
Customer: no i think i’m good now i really appreciate your help ava
Agent: you’re welcome um addison thank you for calling kaiser plus have a great day</t>
  </si>
  <si>
    <t>3624</t>
  </si>
  <si>
    <t>===== CALL 1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2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</si>
  <si>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2 =====
Agent: thank you for calling metro capital this is daniel kim how can i assist you today
Customer: hi um this is natalie torres i'm uh calling about my refund it seems like it’s well uh delayed
Agent: i’m sorry to hear that natalie let me just verify your a count um i mean your account number which ends in zero one
Customer: yes um it ends in uh zero one
Agent: thank you just a moment while i pull up your account okay
Customer: sure um
Agent: alright i see here that you're in illinois is that correct natalie
Customer: yes that’s right
Agent: great now about your refund can you tell me uh how long you’ve been waiting for it
Customer: it's been uh over three weeks now i just i'm really um starting to get frustrated
Agent: i understand um and i apologize for the delay refunds typically go through uh an investigation process
Customer: investigation really i um didn’t realize it could uh take that long
Agent: yes this involves reviewing like the details of your case to ensure everything is correct
Customer: so um what’s the typical uh refund path then
Agent: well um normally the investigation takes about five to ten business days but sometimes if there are issues it can uh take longer
Customer: five to okay but i thought it was supposed to be quicker
Agent: i uh understand your concern there can be delays due to um various factors
Customer: like what i just i mean this is a billing error right
Agent: yes that's correct we categorize it as a billing error but the details matter a lot in these cases
Customer: right and i um called support for this didn’t i
Agent: yes you certainly did you came in through the support channel and i'm here um to help sort this out
Customer: uh huh so um how long do you think i um mean i just don’t want this to drag on too long
Agent: typically frustrated customers um stay engaged for a medium time before they escalate the issue though i see your point
Customer: yeah i mean i might just well i’m about to escalate this feels so wrong
Agent: i deeply apologize for that feeling if you like i can escalate your case for expedited handling
Customer: yes please do that i just want it resolved quickly
Agent: absolutely i will make sure this is prioritized you would be um classify uh classified under the gold relationship customer tier
Customer: gold tier well i didn’t know that maybe uh does that help with the process
Agent: yes it should give you some flexibility i will now gather the relevant details for the investigation
Customer: okay sounds good like um what happens next
Agent: i’ll ensure the investigation is launched and you'll receive a follow up um within forty hours
Customer: alright thanks i hope to hear back soon then</t>
  </si>
  <si>
    <t>3625</t>
  </si>
  <si>
    <t>===== CALL 1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 CALL 2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</si>
  <si>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this is uh mia hernandez how um can i assist you today
Customer: hi mia this is carter ramirez so i'm looking to uh discuss a ticket downgrade
Agent: sure carter could you let me know which route you’re inquiring about
Customer: it’s for my flight from miami to dallas foot worth
Agent: got it mia to dfw so you're um considering downgrading your fare class like right
Customer: right i’m thinking about moving uh from business to economy to cut costs
Agent: i understand budget constraints um can be tough especially these days can uh i ask what’s like prompted this change
Customer: well honestly i just can't justify the um premium price anymore
Agent: that makes sense just to clarify are you currently on a business fare
Customer: yes i am and i need to know if um downgrading will affect my loyalty points or anything like that
Agent: no downgrading should not impact your loyalty tier which is gold right
Customer: exactly gold so i can downgrade without um worrying about losing that
Agent: that’s correct your loyalty points will remain intact the downgrade should um ease your budget concerns as well
Customer: yeah i hope it helps what are the differences like in pricing
Agent: if you switch to economy you’d save about uh twenty percent that's significant
Customer: so if my current fare is five hundred dollars that’s what like four hundred dollars
Agent: yeah if we calculate that so the new fare would be approximately four hundred dollars
Customer: that’s definitely more manageable for me but um will there be any penalties
Agent: no penalties for downgrading it's a flexible policy we have in place
Customer: oh that’s good i was worried about hidden fees
Agent: completely understandable carter we strive to keep things transparent
Customer: sounds like uh you're doing better than um some competitors like delta
Agent: yes we've focused on offering flexibility to retain uh our customers it’s important to us
Customer: i appreciate that are there any additional benefits if i um downgrade
Agent: well you’ll have access to flexible fare options like even in economy
Customer: that’s reassuring i just want to feel uh secure about my choice
Agent: absolutely downgrading typically can help reduce churn like risk makes sense right
Customer: definitely i see how it can help my situation
Agent: great so would you um like to proceed with the downgrade to economy
Customer: yes let's um go ahead with that
Agent: wonderful i’ll update your booking reference just a moment please
Customer: no problem
Agent: thank you for your patience your booking reference is pnr 548329
Customer: thanks mia so will i receive a confirmation email
Agent: yes you will get um a confirmation shortly at your email on file
Customer: perfect that really helps i’m feeling better about this you know decision
Agent: i'm glad to hear that offering options like these is crucial to ensure satisfaction
Customer: it’s definitely appreciated uh thank you for your help today
Agent: anytime carter thank you for choosing aerolink
Customer: thanks mia bye
===== CALL 2 =====
Agent: thank you for calling civic trust support this is liam lewis how can i assist you today
Customer: hi um this is sebastian walker i need to talk about um a fee on my account
Agent: okay sebastian can you please confirm your account uh number
Customer: sure acct 98234567
Agent: thank you let me check um alright i see a fee charged recently can you tell me more about what uh you’re disputing
Customer: yeah it was a billing billing error or um something my checking account was charged around uh one hundred and fifty dollars
Agent: so this fee is in the uh fifty to two hundred dollar range i totally understand your concern
Customer: right but i've been a loyal customer why was this fee even applied
Agent: i see let me explain it looks like there was um an application of a charge due to uh a policy update
Customer: a policy update that feels vague i mean i wasn't informed about that
Agent: i understand your frustration sebastian just a moment let me pull um up more details
Customer: please do because i just feel like i’m being um penalized for something i uh wasn’t aware of
Agent: i can see that and you deserve clarity looking at your account history it seems fees were um applied incorrectly
Customer: that’s what i thought can you uh waive the fee
Agent: yes i can help with that in fact i see you're in the gold tier benefits that helps with um flexibility
Customer: great so will you um waive it
Agent: yes i will process um the waiver for you now the fee will be reversed
Customer: when will it um show up
Agent: it should reflect in your account within two to three business days
Customer: and do i get a confirmation uh about this
Agent: absolutely your confirmation number is txn 23846392019
Customer: thanks liam what about um future fees
Agent: to avoid this i recommend regularly checking your account updates and uh keeping an eye on policy changes
Customer: makes sense i appreciate the help but uh i might consider switching to wells fargo if these issues keep coming up
Agent: i understand sebastian i’ll make sure you don’t face uh similar issues again thank you for calling civic trust</t>
  </si>
  <si>
    <t>3626</t>
  </si>
  <si>
    <t>===== CALL 1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 CALL 2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 CALL 3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 CALL 4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</si>
  <si>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sarah johnson how can i assist you today
Customer: hi uh sarah my name is olivia uh um adams and i'm calling because i think there's been a double booking issue with
Agent: oh i see sorry to hear that
Customer: i have a bit of a problem um it's bk 2345 789 sure i made the reservation for a deluxe room at your miami beach location
Agent: let me check that for you uh one moment please um i see yes it looks like there was indeed a double booking error
Customer: i see that's um really frustrating actually i needed that room for this weekend and now um
Agent: As stated in our reservation handling process, double-booking incidents typically require additional review and may take longer to resolve.
Customer: so um what does that mean for me
Agent: well we’ll prioritize resolving this but it might take a bit more time than a regular mismatch i just want to be transparent about that
Customer: uh how much time are we talking about uh here this is kinda urgent
Agent: normally a double booking can take up to uh an hour or two possibly longer if we need to find an alternative room
Customer: that’s um that's not what i wanted to hear i had plans uh and it's just ugh it's really disappointing
Agent: I understand. Please remain on the line while I assess alternate accommodation options.
Customer: like a different room
Agent: yes exactly um let me see if we have any other deluxe rooms available or even um uh an upgrade
Customer: an upgrade would be nice but will that take longer because of the error
Agent: usually upgrades don’t um add more time it's just the double booking part that slows things down right
Customer: got it so um do you think like maybe i could get that upgrade
Agent: let me check um just to confirm you're a silver er member with us right
Customer: yes i am
Agent: Verified. I will now prioritize an upgrade search in accordance with your loyalty status.
Customer: thank you but um this is still a hassle you know
Agent: Your feedback has been noted. I will notify the Miami Beach property to expedite the matter.
Customer: yeah i hope so i just i don’t want to be left without a place um to stay
Agent: We will identify a lodging solution. I am reviewing inventory at this time.
Customer: so uh no promotions or discounts for um this
Agent: unfortunately there aren’t any promotions we can apply in this case given um the booking error
Customer: okay that’s um disappointing but uh it's fine as long as i have a roof um over my head i guess
Agent: absolutely i’ll keep you updated on the progress and i’m confident we’ll resolve this soon olivia
===== CALL 2 =====
Agent: thank you for calling homehaven this is sarah johnson how can i assist you today
Customer: hi sarah my name is amelia campbell um i'm calling because my order uh it arrived like damaged
Agent: i’m really sorry to hear that amelia can you please um provide your order id
Customer: sure it's um ord 3456 789 the uh delivery was supposed to be perfect
Agent: thank you for that information i see that the delivery status shows it was delivered um but damaged let's see what we can do about that
Customer: right i really need it replaced like um today if possible
Agent: absolutely um i understand we can certainly i mean we can offer you an immediate replacement that should um help resolve things quickly
Customer: that would be perfect i mean i’ve been a loyal customer i'm at the gold tier right
Agent: yes amelia being at the gold tier means you'll benefit from waived replacement fees and expedited shipping uh right
Customer: oh that’s great i appreciate that sarah
Agent: of course just to confirm so do you want me to proceed with the immediate replacement
Customer: yes please
Agent: all right i’ll process that now um you should receive your replacement uh via fedex
Customer: awesome um what if i don’t get it on time
Agent: if it’s delayed we can track the shipment and uh ensure it arrives as soon as as soon as possible
Customer: okay that um that sounds reassuring just to clarify will i get an email about the tracking
Agent: yes absolutely you’ll get an email with tracking details once it’s shipped
Customer: got it thanks so if i wanted to um go for a refund instead how would that work
Agent: for a refund, per policy, store credit is issued only after return receipt and inspection; therefore the immediate replacement pathway remains the recommended resolution.
Customer: i see if um i choose that uh would my store credit be immediate
Agent: the store credit is issued after the item is returned so it might um delay things a bit versus an immediate replacement
Customer: right i think i prefer the replacement then
Agent: great choice. Please note that immediate replacements are designed to optimize customer satisfaction metrics and fulfillment efficiency.
Customer: yeah definitely i’m much more satisfied knowing i’ll get it soon
Agent: before concluding this interaction, I am required to advise you of the promotional code welcome10 for future qualifying purchases.
Customer: um i think i heard about that uh can i apply it to current orders
Agent: yes absolutely it should give you a discount on your next purchase
Customer: perfect i’ll remember that it's nice to have um those tricks
Agent: acknowledged. I am here to provide accurate assistance and resolution in accordance with your account benefits.
Customer: thank you sarah you've been really clear and um helpful
Agent: i appreciate that amelia it’s great to know that my help makes a difference
Customer: yeah you definitely turned around my frustration with this damaged order
Agent: that's wonderful to hear so just to wrap things up we’ll send that replacement and you'll get the tracking details soon
Customer: yes thank you again i feel much better about this now
Agent: you're welcome amelia you have a great day and feel free to reach out if you need anything else
===== CALL 3 =====
Agent: thank you for calling acme insurance um this is olivia parker how can i assist you today
Customer: hi uh this is gabriel wright i'm calling to discuss um renewing my home insurance policy
Agent: of course gabriel i'd be happy to help you with that can i um confirm some details about your current uh policy first
Customer: sure ah sure what do you need
Agent: great i just need your full name and the um policy number please
Customer: it’s gabriel wright and the pocky number is uh nine eight nine nine eight nine
Agent: thank you gabriel so i see you’re um with the essential bronze plan right now is that right
Customer: yeah that’s correct but i'm um thinking about my options for renewal you know
Agent: perfect we have several plans including the premier platinum option which offers higher coverage limits and um lower deductibles have you like considered that
Customer: um i saw that mentioned what’s the prize difference if i uh switch to the premier platinum
Agent: that would um depend on your renewal window of uh sixty days would you um like me to check the details for you
Customer: yeah could you do that i’m curious about how much that would you know impact my um premiums
Agent: absolutely i’ll pull that up now also do you um have any specific concerns or uh questions about your coverage
Customer: just trying to see if it's worth switching i've um heard about some lower rates with like metrohealth
Agent: i understand while metrohealth might have um competitive quotes i can explain how our loyalty benefits could actually lower your costs with um acme insurance
Customer: loyalty benefits how do those um work exactly
Agent: well since you’ve been a loyal customer you might uh qualify for some discounts which would um help reduce your renewal premium
Customer: hmm that does sound interesting but um how much of a difference will it make
Agent: let me see for the premier platinum plan um the loyalty benefit might um save you about twenty five percent on your premium compared to the standard quote
Customer: okay that’s uh tempting but what about my current plan is it better to um stick with that
Agent: the coverage limits on um the premier platinum are uh higher plus lower deductibles mean um better protection overall
Customer: right but i’m still uh a little hesitant about the cost
Agent: that’s completely understandable can i ask if um probing into your coverage needs helped clarify anything
Customer: not really not yet i’m just um considering everything and how it affects my uh budgeting
Agent: understood the transition from one plan to another um won’t affect your coverage it’ll just enhance it
Customer: so no disadvantage there just um uh better benefits
Agent: exactly plus the um loyalty benefits help retain your rate so um you're less likely to see increases
Customer: okay let’s see you mentioned the premier platinum plan but um am i locked into that
Agent: no if you decide to switch it’s a um flexible option for you it really just enhances your um protection
Customer: that’s good to know um how do i actually proceed to uh make the switch
Agent: i can help you with that if you’re ready i just need to um confirm a few more details to finalize it
Customer: yes please what do you need
Agent: just the same items again your name and um the policy number
Customer: it’s still gabriel wright and the policy number is uh nine eight nine nine eight nine
Agent: thanks and can i um quickly ask if you’re comfortable reviewing the premium structure
Customer: um yeah i guess i should just need to make sure it fits uh within the budget
Agent: absolutely reviewing the structure is key for um aligning with what works for you
Customer: alright let’s do that then but um how fast is the switch
Agent: the transition won’t take long usually um it’s completed within uh a few sours as long as we have your consent
Customer: okay sounds good let’s proceed then with the um premier platinum
Agent: perfect choice gabriel i’ll finalize that for you right away and um send all the details to your email
===== CALL 4 =====
Agent: thank you for calling kaiser plus this is emily carter how can i um assist you today
Customer: hi emily this is lillian parker i'm looking to like upgrade my home insurance policy um i also want to know if um there are any discounts available
Agent: sure lillian i can help with that so um upgrading your policy can really enhance your coverage can you tell me what coverage you uh currently have
Customer: right now i just have a basic plan but um like i've seen some competition metrohealth offers discounts that are pretty appealing
Agent: ah i see well our kaiser plus policies focus on value rather than discounts the protection and coverage are really um excellent and many customers find that it’s worth the investment
Customer: i get that but i mean discounts are kind of a big deal too it feels like i’m not getting the best deal compared to uh metrohealth you know
Agent: I understand your concern, Lillian. As stated, our policies emphasize comprehensive protection over discount structures. The Premier Platinum offering provides elevated coverage parameters relative to standard plans.
Customer: can you be more specific like what's the um coverage limit for the premier platinum plan
Agent: The Premier Platinum plan has a coverage limit in our high band classification. Additional protective features are also included as part of the package.
Customer: okay but what about the deductibles like what kind of options do i have if i choose this um premier platinum plan
Agent: for the premier platinum you have a medium deductible option which strikes a good balance between premiums and out of pocket expenses
Customer: hm that sounds decent but seriously no discounts that’s like a bit frustrating
Agent: Understood. Discounts are noted; however, Kaiser Plus prioritizes value delivery through policy design and feature inclusion rather than price reductions.
Customer: so um you’re saying value framing is more important than discounts i'm not sure that um really adds up i just don’t get that
Agent: well yes that's correct we believe a strong policy outweighs the absence of discounts um though i understand that might not totally resonate with everyone
Customer: right so if i wanted to um move forward with the upgrade to the premier platinum i’d be paying the same amount but for better coverage
Agent: exactly you would get premium protection with high limits and um while we don’t offer discounts the value is really in the details of the coverage
Customer: okay i think i see what you're saying emily but don’t you think the lack of discounts could make it hard to compete with metrohealth
Agent: As previously indicated, while discounts may be important to some customers, Kaiser Plus differentiates through total policy value.
Customer: i guess it’s just hard to swallow without seeing some um discount or something in that range
Agent: i totally understand lillian a lot of customers feel that way but i assure you the benefits far exceed the lack of discounts
Customer: so if i were to switch um what next steps would we be looking at
Agent: well we would need to finalize your choice on the premier platinum plan and then i could help you with the paperwork um here over the phone
Customer: got it you still haven’t like mentioned the cost for the premier platinum plan is that um competitive
Agent: right the cost it's um more on the primo side around five hundred bucks monthly but again it’s really for that high coverage and excellent support
Customer: huh right and what's the um deductible again
Agent: the deductible would be medium so you’d be looking at um around a thousand dollars per claim
Customer: hmm alright i’m leaning towards going for it
Agent: that's great to hear lillian so um let’s get started on the upgrade and wrap up the details
Customer: sure let’s do it but really you guys should consider discounts to um attract more customers right
Agent: Your feedback has been recorded. We will proceed now with the upgrade process and completion of the required details.
Customer: okay sounds good emily let’s get this done thanks</t>
  </si>
  <si>
    <t>3627</t>
  </si>
  <si>
    <t>===== CALL 1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 CALL 2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 CALL 3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 CALL 4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</si>
  <si>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 stone bank um this is olivia parker how can i assist you today
Customer: hi olivia um this is lucas kelly i’m calling to uh request an increase to my credit limit
Agent: of course lucas um just to verify can i have your account number please
Customer: sure it’s acct four eight two three nine seven one two i think
Agent: thank you and can you confirm your like state for me
Customer: i live in illinois um
Agent: great illinois now lucas could you tell me um why you need the increase in your credit limit
Customer: well i’m planning on a big um purchase soon and i uh want to make sure i can handle it without any issues
Agent: i see can you uh specify what kind of purchase you’re um looking at is it you know something substantial
Customer: yes it’s around one thousand five hundred dollars
Agent: mhm okay
Customer: that’s the price
Agent: okay that helps are you like currently using any other credit cards for similar purchases
Customer: yes i sometimes use my chase bank card
Agent: right
Customer: but i prefer the rewards on my first stone visa card
Agent: got it so you value the rewards on your first stone card um let me check your current credit limit for a moment
Customer: sure no problem
Agent: currently it looks like your limit is set at two thousand dollars so um how much of that have you used recently
Customer: uh i’ve used about fifteen hundred dollars this month i believe
Agent: that’s nearly your maximum so um just to clarify your uh requesting an increase into the five hundred to two thousand dollar range correct
Customer: yes um that’s right
Agent: thanks for that to proceed i need to um evaluate a couple of things have there been any changes in your income or expenses that we should you know consider
Customer: not really um it has been stable for some time i think
Agent: okay stability is good i'm evaluating your account just one moment please
Customer: sure take your time
Agent: All right, Lucas. Based on your account history and the fact that you’re Gold tier with us, your request is being reviewed. Please remain on topic while I explain the outcome.
Customer: what do you mean uh by partially approved
Agent: It means you’d get an increase, but at a lower limit than you requested. The available adjustment is fifteen hundred dollars. That is the determination at this time.
Customer: oh that’s uh a bit lower than i hoped what’s the reason for that
Agent: It’s due to a risk evaluation and adjustment from your previous usage patterns. That is standard procedure, and there’s nothing unusual about it.
Customer: that makes sense i'm um guessing will there be another opportunity
Agent: yes
Customer: to review this later
Agent: yes we can re evaluate your limit again in six months okay
Customer: okay that sounds fair
Agent: so just to summarize your new limit will be one thousand five hundred dollars correct
Customer: yes please
Agent: So just to summarize, your new limit will be one thousand five hundred dollars. Monitor your utilization and payment behavior for future consideration. Do you have additional questions, yes or no?
Customer: no that’s clear just um can you remind me like what the promotional campaign was for this increase
Agent: sure it's the limitboost20 campaign which helps you maximize your credit
Customer: oh right i should keep that in mind
===== CALL 2 =====
Agent: thank you for calling nimbus air this is jackson rivera how can i assist you today
Customer: hi um my name is riley bailey i'm uh calling about the loyalty program perks um i'm feeling kinda uh frustrated about it
Agent: i understand riley can you tell me what specific um concerns you have regarding uh the perks
Customer: yeah so i’m um not clear on um the benefits like what’s actually available uh to me as a gold tier member
Agent: sure as a gold member you have access to several uh perks including lounge access priority um boarding um and bonus mileage
Customer: lounge access that's hmm a good one but uh i just feel lost on how to actually umm use it
Agent: well you just uh need to show your membership when you enter the lounge it's really uh straightforward
Customer: right but i heard a different repres representative earlier who didn’t really explain it well uh um no uh at all it just felt kinda vague
Agent: i apologize for uh any confusion you experienced we aim for clarity and i'm happy to clarify it um now
Customer: thanks i’d appreciate that what if um i have a flight from sea to atl can i use the lounge uh then
Agent: yes exactly you can access the lounge before your flight riley just uh present your membership card
Customer: okay but what if the flight is delayed i had a situation with delta recently and it wasn’t handled well um really
Agent: i get that delays can be really um irritating if there’s a delay um we offer meal vouchers as uh compensation right
Customer: uh huh that’s uh better than nothing i guess but um it’s been stressful uh especially since i'm at the airport um now and my flight’s really um soon
Agent: i completely understand your urgency riley ensuring smooth travel experiences is essential and you uh are in a good standing as a gold loyalty member
Customer: yeah that should help but i mean how often do you guys um implement clear policies like um i don’t want another vague answer
Agent: i assure you our responses should i mean are always policy aligned um based on your tier and situation we strive for clear communication
Customer: okay that sounds better just don’t um minimize my concerns i want to um feel heard
Agent: i understand and i won't dismiss your worries we're committed to improving your experience especially*uh* in tough situations
Customer: good i need that support and uh how do i get updates on my perks oh
Agent: you can check your account through our website or call just please call us anytime we’re here to um help you directly uh like now
Customer: sure but uh can you guarantee i mean will you guarantee i’ll get um timely responses next time uh uh um
Agent: i promise uh to align responses with our policies um to ensure you are well informed
Customer: that would be nice but i guess if um i feel dismissed again i might um i might reconsider my loyalty
Agent: it’s very important for us to retain your uh your loyalty riley and perks uh definitely like lounge access um are integral to that
Customer: right right lounge access i feel like that perk definitely uh might help uh what if i’m yeah what if i am not flying
Agent: exactly it’s exclusive to loyal members and provides a more um comfortable airport experience
Customer: uh huh so it’s um things like a quieter space um maybe snacks
Agent: yes you're correct plenty of refreshments and a quieter um environment um are part of the benefits
Customer: sounds appealing i just wanna make sure i don’t wanna make sure i’m not wasting my loyalty on um vague policies umm you know
Agent: i totally get that i can assure you we’re working um toward clearer guidelines no more um vague answers um
Customer: well i appreciate your time today jackson i uh really needed this clarity
Agent: you’re very welcome it's my pleasure to help uh riley let’s ensure you have all the um necessary info now
Customer: sure but if i have issues in the future i hope um i won't get just dismissed again you know
Agent: no we definitely don’t want that um rest assured our focus is on your experience uh at every needed touchpoint
Customer: okay well i think i’m good for now just uh keep those policies clear
Agent: of course thank you for your understanding riley i appreciate your loyalty to nimbus air uh keep your toes ready
Customer: yeah thanks for not um making this more complicated than it um needed to be
Agent: anytime let us know if you need um further assistance safe travels from sea to atl
Customer: will do thanks i’ll remember about the lounge access right now
Agent: great enjoy your flight and have um a wonderful day ahead
Customer: you too bye
Agent: goodbye
===== CALL 3 =====
Agent: thank you for calling primestreet um this is benjamin brooks how can i assist you today
Customer: hi um this is hannah cox i wanted to ask about my um loyalty tier and if it speeds up resolution for you know my reported issues
Agent: sure, um, so gold tier—yeah. what was the question again
Customer: yes exactly the gold tier does that actually um make a difference
Agent: yes it does gold and platinum members um tend to have faster resolutions since their requests are prioritized
Customer: oh okay i see so like if i have a delayed um delivery i could expect quicker help
Agent: correct for example uh requests from gold member members are bumped up for quicker handling
Customer: right but i've noticed that uh sometimes i get um similar answers every time i call like they don't seem to change much
Agent: yeah, okay
Customer: it does yeah like if i mention my order id which is ord seven eight six five two three four um it seems they’re just reading from a script
Agent: mhm
Customer: uh huh so is that um common do other people experience that too
Agent: yes it can be moderate um in terms of how often these scripts are utilized what matters is the outcome and satisfaction
Customer: okay but i'm still hoping that my tier actually um helps solve things faster right
Agent: yep
Customer: that's good to know are these benefits really just for gold and platinum members
Agent: yes gold and platinum members have tailor made support practices while you know the others might take longer
Customer: and like if something goes wrong during this process um would i get notified sooner
Agent: yes exactly notifications are um more immediate for higher tier members like yourself ensuring timely updates
Customer: got it so just to clarify if my delivery is still um delayed and it's pending resolution what should i expect
Agent: you can expect whatever the usual process is; i can’t really say beyond that
Customer: great and what about um the promo code i applied i used loyal thirty does it influence my options
Agent: the promo code can extend some perks like discounts but it doesn't directly um affect resolution speed
Customer: oh right it’s just for purchases then but i hope these perks really make a difference um when i need help
Agent: of course we want your experience to be valued especially as a gold member we prioritize your issues
Customer: hmm and if i need uh sorry can i get a recap of what we've talked about
Agent: uh i’m not sure, we talked about a few things—loyalty tier and something about a promo code i think
Customer: awesome i just hope it gets sorted out soon
Agent: i totally understand hannah with your membership it really helps expedite these kinds of issues
Customer: right but i still feel uneasy since i’ve had issues before
Agent: okay
Customer: thanks for explaining this well it’s um reassuring to hear about the differences for my tier
Agent: alright
Customer: i will thanks just one last thing should i check back after a few days if nothing changes
Agent: just check the tracking and call back later if you want
Customer: perfect i appreciate your help today
Agent: glad i could help hannah have a great day and um don't hesitate to reach out
Customer: thank you benjamin i feel more confident now
Agent: you're very welcome take care
Customer: bye
===== CALL 4 =====
Agent: thank you for calling connectnet this is sophia patel how can i uh assist you um today
Customer: hi sophia this is noah lewis i’m calling to um uh request request that my insurance claim inquiry be um logged as an actionable ticket
Agent: alright noah i can uh definitely help with that can i just uh confirm your account details first
Customer: yes sure
Agent: great could you um provide your last name please
Customer: it’s lewis l e w i s
Agent: thank you noah lewis and uh can you also confirm your location
Customer: i’m in california
Agent: perfect thank you for that so what's the specific issue regarding um your claim
Customer: i um submitted a claim last week and i i want want to make sure it gets logged correctly so i can follow up later
Agent: i understand let me check into that for you just a moment please
Agent: alright i see your claim here could you please provide me with any details um regarding what needs to be uh logged
Customer: yes it’s about some damage that occurred i want to um ensure that um it's i um noted properly
Agent: yes absolutely so you want to ensure the uh correct damage report is logged as an actionable ticket correct
Customer: exactly i want to know um are my requests uh logged as actionable tickets
Agent: yes i will log the request as a ticket your ticket id will be tkt won five nine seven dash eight four three
Customer: great thanks
Agent: As part of our quality process, I will now note additional observations that may help optimize the ticketing workflow.
Customer: sure go ahead
Agent: We have received reports that customers frequently disengage during claims discussions, and that trend is relevant here.
Customer: yeah i can see that it can it can become confusing when there’s a lot of information
Agent: Correct. There is also measurable disengagement during the closing stage of the call, so I will document that accordingly.
Customer: yes definitely sometimes it just feels too rushed you know
Agent: i appreciate i appreciate your feedback noah i’ll make sure to log um that as a request for improvement as well
Customer: thank you
Agent: now just to confirm your current plan is the premium plan right
Customer: yes it is
Agent: and uh your speed tier is um three hundred megabits correct
Customer: yes that's correct too
Agent: great now that i’ve logged your request you can use the tkt id for um future reference
Customer: will do so can i expect updates on um my claim
Agent: yes you will receive notifications and uh feel free to follow up with this ticket id
Customer: awesome thanks for your help sophia
Agent: no problem at all noah thank you for calling connectnet have a great day</t>
  </si>
  <si>
    <t>3628</t>
  </si>
  <si>
    <t>===== CALL 1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 CALL 2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 CALL 3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</si>
  <si>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this is benjamin brooks uh how can i assist you today
Customer: hi um benjamin this is logan richardson i'm calling because uh my internet speed
Agent: right
Customer: has really dropped i'm on the premium plan so uh yeah
Agent: i’m sorry to hear that logan uh can you tell me what kind of speeds you’re currently experiencing
Customer: it's it's definitely uh slower than usual i mean i thought i was um supposed to get around three hundred megabits but it feels like um maybe fifty or so
Agent: okay let me verify your account can i have your account id to assist
Customer: yeah yeah it’s acc four nine four eight seven six three
Agent: thank you just a moment while i pull that up alright logan your account shows that you’re on dls service in texas
Customer: right so what’s causing the slow speed
Agent: i’m looking into that now i don’t see any um area wide outages affecting your location
Customer: okay that’s good to hear but um what else could it be
Agent: it appears that there might be an issue with your dsl line performance i’ll need to run some tests to check that
Customer: tests i really need this fixed fast i can barely stream anything you know
Agent: i understand logan uh let's check a few things can you confirm that your router is powered on and all the lights are um solid
Customer: yes everything's lit up properly
Agent: great that’s a good sign let’s see it’s showing some um instability in the line here have you had any um recent changes to your setup
Customer: no nothing um changed it just started acting up you know
Agent: hmm thank you for that info i suggest considering an upgrade to fiber fiber would um eliminate these kinds of speed issues
Customer: well i’ve heard uh that fiber's uh a lot more expansive right
Agent: yes it can be a bit pricier but it also provides better performance plus you wouldn’t see these drops in speed
Customer: i see your point i just i'm worried about my budget right now
Agent: totally understand logan it’s a big decision let’s generate a support ticket to investigate further i’ll expedite options for you
Customer: please do that i just really need my internet to work as it’s supposed to
Agent: sure thing your ticket id is tkt four three two eight four one seven two you can reference that if you call back
Customer: alright thank you so what will happen now
Agent: we’ll look deeper into the line performance and i’ll reach out with updates meanwhile please keep an eye on your speeds
Customer: okay i’ll do that just uh make sure to follow up because this has been really inconvenient
Agent: i will definitely follow up logan it’s important to us that you’re satisfied
Customer: thanks benjamin i appreciate you working on this
Agent: you’re welcome if you have any further issues just let us know alright
===== CALL 2 =====
Agent: thank you for calling civic trust this is noah williams how can i assist you today
Customer: hi noah this is zoey adams i'm uh calling to request an increase in my credit limit
Agent: hi zoey can i first verify your account could you please confirm your um account number
Customer: sure it’s um uh account twenty nine thirty four fifty eight
Agent: great thank you so what amount are you looking to uh increase your credit limit to
Customer: i’m hoping for something in the five hundred to um fifteen hundred dollar range
Agent: okay just a moment while i check your account details um i see you've been with us for about a year and i’m um looking into your history
Customer: yes that’s right i've um been trying to keep my spending in check
Agent: i appreciate that zoey now um based on your account tenure and spending patterns the decision on this request depends heavily on your relationship with us
Customer: uh that makes sense but like why does tenure matter so much
Agent: well um shorter relationships can uh often limit approval for higher credit limits ya know
Customer: i see so like um what was the main driver for the decision then
Agent: in this case it’s primarily your tenure with us which is um rather short for the amount you requested which is uh unfortunate
Customer: i understand but i've um been a loyal customer
Agent: absolutely zoey loyalty is important and i do appreciate your um commitment to civic trust
Customer: can you tell me if there are any uh other options
Agent: sure there are some promotions like um the limitboost10 which could um increase your limit under certain conditions
Customer: um do those promotions help in every uh case
Agent: well not always sometimes varying phrasings um in requests can worsen results unfortunately
Customer: that’s um frustrating so is there anything else we can do
Agent: i can offer um alternative options or lower amounts if you’d like is there a specific number you had in mind
Customer: i really wanted like at least a thousand
Agent: understandable but um we might need to reconsider i can check if any up sell options are uh available
Customer: please that would be helpful
Agent: alright just a moment um could i mention your spending that qualifies for a limit increase
Customer: sure i think i've spent almost three thousand over the last um few months on uh my visa credit card
Agent: perfect that’s notable but um based on you know our criteria it's still uh not quite enough for a thousand dollar raise
Customer: that’s disappointing to hear noah i thought the spending would um help
Agent: i understand and i'm really sorry for the um inconvenience it’s just that short tenure can be a tough barrier
Customer: okay i um appreciate your honesty but it would help if conditions um weren’t so strict
Agent: i completely get that zoey your feedback is valuable and we aim to um improve the process
Customer: thanks noah just wish it were easier to uh get this done
Agent: i know and thank you for being understanding if there's anything else just let me know
===== CALL 3 =====
Agent: thank you for calling shopsquare this is liam lewis how can i assist you today
Customer: hi um this is nora baker i i wanted to ask um about your return policy especially for loyalty members
Agent: sure nora just to confirm you’re a gold member right
Customer: yes that’s right i’ve heard different things from places like trendbazaar um so can you clarify
Agent: i understand so loyalty members like you get some um special benefits for instance extended return windows you know
Customer: really um like how much longer are we talking about
Agent: well normally it's thirty days but for gold members it’s extended to um forty five date
Customer: that sounds good but what about restocking fees uh
Agent: good question we actually waive those for loyalty members
Customer: wow okay so if i were to um return something i wouldn’t have to pay that
Agent: exactly if it’s from apparel category you’ll just get store credit uh without any fees
Customer: okay but how does that compare to trendbazaar their policies seem um stricter
Agent: yes i’ve heard they do have a tighter policy with us your loyalty status really makes a difference for returns
Customer: so are loyalty members treated differently then
Agent: yes more flexibly um let me assure you your loyalty benefits are significant
Customer: hmm i see but um what happens if i change my mind like uh after forty five days
Agent: that would be uh a little tricky typically the grace period is strict but members often get more leniency
Customer: okay but like um what if i have a defect does that change anything
Agent: not at all defective items are handled um based on product warranty regardless uh of your loyalty status
Customer: okay that’s good to know but back to returns if i don't like something and it’s outside the window i mean um then what
Agent: right usually you would be um stuck with store credit but again being a gold member gives *some* leeway
Customer: sounds a bit vague what if i just um want cash back
Agent: uh unfortunately cash back isn’t an um option beyond the store credit for loyalty members really
Customer: hmm that’s frustrating so you’re saying varied phrasing could help
Agent: As previously stated, your membership benefits apply within the designated return parameters. Please refer to the standard policy language for complete details.
Customer: really that’s surprising i thought being a gold member gave more options
Agent: Correct. The policy is accurate; however, further elaboration may create confusion if not reviewed in the proper terms and conditions format.
Customer: so you're saying that your answers might be policy aligned but sometimes they’re not so clear
Agent: Yes. Return policy interpretation can vary, and it is important to distinguish promotional benefits from warranty-based resolutions in a structured manner.
Customer: yeah i can see that but why does trendbazaar have it different
Agent: their policies are typically stricter and they don't offer such flexibility for their members on average
Customer: got it so to confirm i’m better off here at shopsquare with my gold member benefits right
Agent: absolutely your gold status gives you more flexibility which is um designed to reward loyalty
Customer: okay thank you so much liam that clarifies everything for me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t>
  </si>
  <si>
    <t>3629</t>
  </si>
  <si>
    <t>===== CALL 1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 CALL 2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 CALL 3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 CALL 4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</si>
  <si>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urbancart um this is benjamin brooks
Customer: hi benjamin uh this is gabriel diaz i received a damaged product and i need a um a replacement
Agent: i’m sorry to hear that could you uh please provide me with your order number
Customer: sure it’s ord for five six seven eight nine zero
Agent: thank you gabriel let me verify that order okay um i see that your order was delivered with damage reported
Customer: yes exactly uh the device um it’s like not working at all i didn’t expect this from you know urbancart
Agent: i understand how frustrating that is just to um be clear this is a uh damaged item correct
Customer: yes that’s right i just want a um i mean a uh replacement sent out
Agent: got it i’ll initiate a replacement order for you right now and um i’d also send you a prepaid return label there um via email
Customer: oh wow that would be great i appreciate it what’s um what’s the next step
Agent: once you receive the label you can just um ship the damaged item back it typically takes about three to uh five business days for the replacement to arrive
Customer: that sounds fair and um when will i get that label
Agent: i’ll email it to you immediately after this call what's the best email address for you
Customer: it’s gabriel diaz at example dot com
Agent: thanks just to confirm that’s gabriel dot diaz at example dot com sending the label your way right now
Customer: wonderful is there um anything i need to really do with the damaged product
Agent: yeah just package it securely for the return also just a quick reminder our policy allows um returns for products like electronics uh within thirty days
Customer: right i remember reading that and how about future um returns
Agent: for future returns you can uh continue using our prepaid labels if you have you know any additional issues just reach out
Customer: sounds good this is honestly like better than what i’ve experienced with amazon
Agent: i’m glad to hear that just to um clarify if you ever need to exchange items or have any concerns we aim to keep our responses hmm clear and policy aligned
Customer: i really appreciate that benjamin it really helps uh also any chance for a discount for my trouble
Agent: we can definitely look into that sometimes varied phrasings help with upsell outcomes so i can offer you our um latest promo code which is uh loyalgabriel twenty
Customer: loyalgabriel twenty uh that’s good to know
Agent: yes and as a gold tier member you’re eligible for special promotions
Customer: that’s fantastic i’ll use that um for my next uh purchase
Agent: great if you have more questions about our policies or any upcoming deals um i can assist you with those too
Customer: that would be awesome i’ll keep that in mind thanks for your help today benjamin
Agent: thank you for calling urbancart gabriel remember we’re here to help uh have a great day
===== CALL 2 =====
Agent: thank you for calling homemesh this is olivia parker how can i assist you today
Customer: hi this is jackson perez i’m having ongoing issues with slow internet connectivity
Agent: i'm sorry to hear that jackson can you uh tell me when you first noticed this issue
Customer: um it's been happening for a few weeks now and it’s just really slow i can barely
Agent: mhm load anything
Agent: i understand how frustrating that can be let me perform some diagnostics
Customer: yes please
Agent: on your line can you please confirm your state
Customer: sure i’m in texas
Agent: perfect texas and just to verify can you provide your account id
Customer: yes it’s a c c eight nine three four two one five
Agent: thank you jackson one moment please while i check your connection okay i ran the diagnostics but i didn't find any uh issues with the connection
Customer: are you serious i’ve uh had these slowdowns and no issues that sounds off
Agent: i understand your concern sometimes the dsl line can be uh affected by the distance from the service location
Customer: but i’ve seen the speed drop significantly my neighbor switched to spectrum and it seems faster
Agent: i can relate unfortunately it seems you’re experiencing a uh local issue with connection reliability on dsl
Customer: so what are you saying that there’s nothing you can do about it
Agent: no uh that's not what i meant jackson i’m here to help there’s no active outage reported
Customer: right
Agent: though i can create a ticket for further assessment
Customer: yeah do that i want something anything done about this
Agent: sure i’ll create a ticket for deeper investigation your ticket id is t k t seven two three four five one two
Customer: got it but will this really help
Agent: yes we’ll dive deeper into your connectivity concerns please note the home policies do have exclusions for certain connectivity claims
Customer: what exclusions
Agent: well some issues might not be covered if they’re related to the equipment like your modem or other personal routers
Customer: this is ridiculous i’m trying to figure out how to get better service not worry about what isn't covered by what did you call it a policy
Agent: i understand i just want to set the right expectations for you jackson
Customer: expectations all i know is that i want a faster connection
Agent: i completely understand that there’s also the option to consider if any upgrades might
Customer: possible
Agent: yes we could look into that just um right now i recommend starting with the diagnostics first to see if any issues arise
Customer: so just to be clear my complaint was not confirmed by diagnostics right
Agent: correct jackson no issues were validated by our diagnostics at this time
===== CALL 3 =====
Agent: thank you for calling nimbus air um this is james o'connor how can i assist you today
Customer: hi james um this is owen baker i need to um ask about the refund policy for a canceled flight
Agent: sure owen can you like provide me with the booking reference
Customer: yes it’s pnr axc123
Agent: thank you so um regarding the refund policy for your canceled flight could you uh let me know your route
Customer: it was uh from boston to los angeles
Agent: got it for canceled flights you generally have the option to request a refund
Customer: okay but um it seems complicated like what exactly qualifies for a refund
Agent: well if the flight was canceled by nimbus air you’re eligible for a full refund based on your fare class
Customer: my fare class is economy but um i heard some things about other airlines like um is it better than what delta offers
Agent: As stated in the refund framework, comparative analysis with Delta is not applicable. Nimbus Air processes eligible refunds within the standard timeframe.
Customer: right but i just it feels a bit vague
Agent: i apologize for the confusion our policy states that refunds typically take about seven to ten business days after uh approval
Customer: seven to ten business days that seems like a long time
Agent: The timeline is the timeline. Verification procedures must be completed before any refund can proceed.
Customer: i i just feel frustrated um james like um why is it so complicated
Agent: Sir, frustration is noted. We will now continue with the required eligibility review.
Customer: okay go ahead
Agent: so if you're seeking a refund we first confirm you’re eligible that means checking if your cancellation um falls under our policy
Customer: yeah that makes sense but it still seems like there are um so many conditions
Agent: i get that and it’s um designed this way to protect both the airline and the passengers
Customer: but um what if i just want to cancel for a different reason
Agent: this could affect your eligibility as well refunds can be specific um to cancellations due to airline actions not personal choice
Customer: so if i cancel for my own even reasons i might not get anything back at all
Agent: exactly often our policy is stricter um compared to delta and others in those cases
Customer: ugh that's really frustrating i thought i would have like more options
Agent: Your concern has been acknowledged. Disheartening outcomes can occur when policy conditions are not met.
Customer: i just want clarity um is there a way to expedite this
Agent: we can um move forward with your refund request right now if you’d like
Customer: yes that would be great but um how long does that take again
Agent: it will still follow the seven to ten business day timeline once it’s uh processed
Customer: so frustrating i really thought nimbus had a better policy
Agent: The policy has already been explained, Owen. I am assisting you within those parameters.
Customer: okay thank you um i appreciate your help
Agent: you're welcome i’ll gather your details and start the refund process now
Customer: i really hope this goes smoothly james
Agent: i’ll do my best to ensure it does uh you’ll receive a confirmation email shortly after this call
Customer: alright just uh keep me posted please
Agent: Correct. Status notifications are issued as the process advances.
Customer: okay um thank you for the info and your help today
Agent: anytime owen i appreciate your understanding during this um process
Customer: yeah just um hoping for a quick resolution
Agent: i will focus on getting this resolved as quickly as possible
Customer: thank you james
Agent: thank you for calling nimbus air owen have a great pay
===== CALL 4 =====
Agent: thank you for calling skybridge airlines this is ethan clark how may i assist you today
Customer: hi ethan my name is mark brooks i wanted to ask about your um loyalty program benefits especially for like frequent flyers
Agent: certainly mark our loyalty program offers several benefits for frequent flyers please confirm whether you are currently enrolled
Customer: no i’m not a member yet i fly quite often from um miami to dallas fort worth
Agent: got it that’s a popular route um for frequent flyers like yourself we provide uh additional perks such as priority boarding and well discounts on future flights
Customer: okay but do frequent flyers like um get treated differently you know like in terms of tone or flexibility
Agent: that is a great question mark actually our policy is to treat all customers equally and maintain a consistent communication standard
Customer: right right i see
Agent: and the um flexibility offered regardless of loyalty status
Customer: so no difference at all just the same treatment
Agent: exactly no difference at all um whether you're a regular flyer or not it's all about maintaining a consistent experience
Customer: hmm interesting i’ve heard that um some other airlines like delta offer special benefits for frequent fliers i think is that um something you guys do too
Agent: well we definitely keep an eye on our competitors including delta and we aim to provide a similar level of service but um without compromising our equality policy
Customer: right i see but it sounds like delta has more flexibility
Agent: i understand your concern however within our loyalty program we focus on ensuring that all customer experiences are standardized so everyone feels valued according to company guidelines
Customer: okay just trying to uh figure out what my options are
Agent: i totally understand um typically frequent flyers do qualify for certain discounts which can increase your savings uh significantly
Customer: that’s good to know but how does that um correlate with successful conversions for your uh program
Agent: ah so um what we've found is that when discounts are available customers are much more likely to register and engage with the loyalty program leading to uh higher conversion rates
Customer: so you're saying discount offers really push people to join uh right
Agent: that's correct offering discounts especially um for new members really boosts um sign ups
Customer: interesting i think i’m most like uh concerned about how sentiment and tone change as you move through the program stages
Agent: as previously stated initially the tone is more positive but sometimes it can shift to negative as customers start to feel left out of certain promotions or updates
Customer: yeah i can see how that would be frustrating but i'm still not really convinced about the equal treatment
Agent: i can assure you mark that we strive to uh keep everything fair but sometimes outside perceptions can create a different sentiment among customers
Customer: that makes sense i guess so would you say um you're aiming for a balance here
Agent: absolutely our goal is to maintain balance still we focus on um respecting all customers equally in tone and uh treatment which is key
Customer: so at the end of the day frequent flyers should receive the same treatment i hope
Agent: yes that’s correct we don’t offer any special tone or flexibility it's all about equal treatment
Customer: okay you've been really helpful but uh what if i wanted to sign up for the loyalty program now
Agent: i can assist with enrollment at this time if you enroll today i can provide a discount on your first flight as a joining incentive
Customer: that could make it more appealing what discounts are we talking about
Agent: we typically offer a ten percent discount for new members when you fly on the mia to dfw route</t>
  </si>
  <si>
    <t>3630</t>
  </si>
  <si>
    <t>===== CALL 1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 CALL 2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 CALL 3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 CALL 4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</si>
  <si>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michael roberts how can i assist you today
Customer: hi michael my name is aiden price i'm calling to inquire about upgrading my current plus plan uh uh to a higher tier
Agent: Certainly, Aiden. I can assist with an upgrade inquiry. Please confirm whether you are requesting improved service performance.
Customer: yes exactly i need something a bit faster since um i multiple devices connected
Agent: sure thing you’re currently on the plus plan which serves around a hundred megabits but we have options like the um premium plan that offers three hundred megabits
Customer: isn’t that um quite a bit more expensive though
Agent: I understand your concern. The premium plan is priced higher, but it includes faster speeds, more reliable service, and exclusive customer support.
Customer: exclusive support sounds good but i’m still worried about costs uh like um the difference in price you know
Agent: The premium plan is twenty five dollars more per month. The increased speed should reduce service frustration.
Customer: okay so i could see um i won’t have to deal with buffering issues anymore
Agent: Correct. The plan provides faster streaming and gaming and generally improves connectivity for multiple users simultaneously.
Customer: that sounds like what i need but uh when would this upgrade take effect
Agent: The upgrade takes effect within one business day. You will receive confirmation by email.
Customer: oh that’s pretty quick and uh i won’t lose my current service during the upgrade right
Agent: no not at all your service will remain uninterrupted so you can transition seamlessly
Customer: alright that eases my mind a bit i appreciate that but um what if i need to um revert back
Agent: you can always downgrade back aiden there’s um flexibility with our plans
Customer: okay that does help i think yeah i'm ready to do the upgrade
Agent: Very well. I will process the upgrade to the premium plan. Please provide your account ID for verification.
Customer: sure it’s acc eight seven two six 394
Agent: thank you and just to confirm you’re located in california correct
Customer: yes that’s right
Agent: alright aiden i am now processing that let me um check the status quickly
Customer: sounds good
Agent: there’s currently no outage in your area everything looks good for your upgrade to process smoothly
Customer: perfect i wanted to make sure
Agent: you’re all set you’ll receive an email confirmation shortly with your upgrade details
Customer: thank you michael i really uh appreciate your help
Agent: You are welcome, Aiden. Thank you for choosing UrbanLink. Enjoy your upgraded service.
===== CALL 2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
===== CALL 3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
===== CALL 4 =====
Agent: thank you for calling shopsquare uh this is michael roberts how can i assist you today
Customer: hi michael um this is sophia perez i wanted to actually provide some feedback about my life insurance policy you know
Agent: sure sophia can you tell me a little bit more about your experience
Customer: well i submitted my feedback through the um web form and um i just feel like uh the coverage terms are kinda limited it’s really frustrating
Agent: i understand your concern but um i just need to clarify was the feedback you submitted uh via the web channel
Customer: yes yes it was through the web uh like i said
Agent: okay so we’re capturing valuable uh insights from that web submission right
Customer: exactly but uh can we talk about the actual coverage it just doesn't seem to meet my needs
Agent: i um get that but many customers are satisfied with the premium tier coverage i mean um it's been designed to provide substantial benefits
Customer: but michael i'm not satisfied the limits are just too restrictive
Agent: i see but sophia you really have to look at it from a different perspective meh many policies offer flexibility based on your situation
Customer: that doesn’t really help me um now i still don't get what i really need
Agent: i’m just trying to explain that uh you could consider other options but um i understand this might be frustrating
Customer: it's not just might be it *is* frustrating can’t you see that
Agent: yes but we uh have to talk about the um guidelines that we follow sophia
Customer: guidelines really umm that’s your excuse why should i even stick with shopsquare
Agent: well many customers continue due to uh our reputation and um our service level
Customer: that doesn't apply to me what about my policy with national carrier inc
Agent: right um i understand that national carrier has different terms but those are definitely not our focus here
Customer: this doesn’t get any easier i feel rushed just trying to explain this
Agent: ok let’s slow down a moment so uh how can i specifically help you with your policy
Customer: just uh adjust it i need um more coverage options
Agent: okay but just to um clarify are you saying you want to adjust the policy
Customer: yes that’s exactly what i said i think
Agent: alright sophia i can assist with that but wait we may need to look at those policy adjustments they could take um a few moments
Customer: fine how long exactly
Agent: it should be pretty quick under four minutes but um let me first uh confirm your order id for reference it’s ord 7854 217 right
Customer: yes um that’s right
Agent: great thanks now i like also see you’re on the gold loyalty tier and that’ll help with additional options
Customer: yeah yeah but are these options really even worth it
Agent: they uh definitely could be uh as they might provide more flexibility compared to the basic product terms
Customer: hm i just worry they won’t meet my expectations you know
Agent: understood but many customers do actually find increased satisfaction this way
Customer: you keep saying many customers what about *me*
Agent: that’s fair but really we want to um ensure you feel valued sophia
Customer: i know but i feel stuck with this um coverage
Agent: right so let’s see if adjusting your life insurance policy can meet your needs better
Customer: how do i know um that
Agent: you could review the options our web portal is actually a great resource for that huh
Customer: i submitted feedback via web form and all right why is it like so complicated
Agent: i assure you the web is uh where most people capture feedback it's typically the best channel
Customer: fine whatever let’s just wrap this um up already
Agent: i’ll go through the adjustments now focusing on the broader terms um available
Customer: and make sure it’s really better for me okay
Agent: absolutely thank you for your patience sophia we’ll get this sorted out</t>
  </si>
  <si>
    <t>3631</t>
  </si>
  <si>
    <t>===== CALL 1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2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 CALL 3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4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</si>
  <si>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2 =====
Agent: thank you for calling healthsecure this is jackson rivera how can i assist you today
Customer: hi um this is ava morgan i'm calling about the denial of my home insurance claim i'm quite frustrated actually
Agent: i'm sorry to hear that uh ava let’s see what we can do can you provide me with your policy number
Customer: sure it's um pole one two three four five six seven i really need to understand why my claim was denied
Agent: thank you for that i see here that your claim was denied due to insufficient evidence regarding the damage caused by a covered peril
Customer: so it's just denied that’s really really disappointing i thought i had all the right documents
Agent: i understand your frustration it can be um really upsetting when things don’t go as planned may i explain what we found
Customer: yeah please do what’s the uh reason exactly
Agent: well there wasn't enough evidence to support the claim under your coverage limit which is actually in the medium range for this policy
Customer: and is that related to um the deductible i mean did the um deductible play a part in this
Agent: yes the deductible is indeed a factor your current plan has a high deductible band which may affect how you can um proceed
Customer: okay but what i need to know is am i stuck with this denial can i appeal it
Agent: yes you can appeal the decision, and I can mail or email the appeal instructions, but I’m not able to start the appeal from this call.
Customer: that would be great but i’m thinking of switching to unitedcare if this doesn’t get sorted out
Agent: i understand if you're considering options i actually recommend um reviewing the benefits of your care plus gold plan first
Customer: i just don’t see how this can uh be covered under um limitations you mentioned what options do i really have
Agent: you have a couple of options actually first we can submit an appeal or um if you wish you could reassess your coverage
Customer: and if i go with unitedcare um could i get better coverage for my home
Agent: that would depend on their offerings but keep in mind that every policy comes with its own terms and conditions
Customer: i see i just want to make sure i'm not um losing out on potential claims next time
Agent: of course understanding the coverage is crucial many customers actually prefer to review their options when they find themselves in your situation
Customer: is it common for claims to get denied what’s um the share of those cases at healthsecure
Agent: from recent data it appears that a significant portion of claims do actually get denied which often leads to customer dissatisfaction
Customer: wow that's really concerning could an empathetic acknowledgment at the beginning help reduce that negativity
Agent: it's been shown that an empathetic response at the start doesn’t necessarily mitigate the frustration but it’s important to try. For your claim, the denial still stands today, and the next step would be for you to submit an appeal once you review the instructions.
===== CALL 3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4 =====
Agent: thank you for calling beachfront suites this is alexander wright um how can i assist you today
Customer: hi um this is carter lewis i need help with a booking error in um chicago
Agent: oh right um let me p can you please provide the booking id
Customer: sure it's bk 3284 291
Agent: thank you carter just a moment here while i check that uh okay i see that there was an error with uh your booking
Customer: what do you mean uh an error i booked a deluxe room
Agent: yes i see that um but it appears to be uh mixed up you might have been ass uh assigned a um standard room instead
Customer: that’s not acceptable i’ve had better experiences like at the marriott
Agent: i understand your concerns carter um let me s see what we can do here
Customer: please do this is uh frustrating
Agent: okay um let's take a look at some options
Customer: what kind of options i mean um i want my deluxe room as booked
Agent: r right um let me check we can look into upgrading you
Customer: upgrading i thought i was already upgraded
Agent: sorry uh let me clarify i can offer you a deluxe room if we have uh one available
Customer: i need something concrete
Agent: yes i understand that um do you want me to check if there's any available deluxe rooms um right now
Customer: yes please
Agent: just checking uh right it seems we’ve got one available but it’s um a bit of a rate increase
Customer: an increase how much uh are we talking about
Agent: um it would be uh fifty dollars more per night
Customer: that’s absurd i uh what if i compare uh this to the marriott
Agent: i see what you mean carter but um they don’t have anything special right now
Customer: i’d still like to know why this happened
Agent: well uh sometimes booking errors can um occur due to system issues i suppose
Customer: so uh it's just a system glitch that's not reassuring at all
Agent: i understand uh it’s frustrating unfortunately we don’t have um a direct explanation right now
Customer: that’s great so what about my options again
Agent: right um i can offer you the deluxe room for um fifty dollars more or we can look for other properties if necessary
Customer: what i don’t want to switch uh hotels
Agent: of course not um how about i confirm the deluxe stay for you and we can look into um any adjustments afterward
Customer: just confirm it
Agent: okay let me do that for you carter uh just a moment here um confirming the upgrade now
Customer: please be quick about it</t>
  </si>
  <si>
    <t>3632</t>
  </si>
  <si>
    <t>===== CALL 1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 CALL 2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 CALL 3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4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</si>
  <si>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uh this is noah williams how can i assist you today
Customer: uh hi noah it’s riley price i’m calling about my flight from lax um to ord there’s been a delay and i i really need help rebooking
Agent: i’m sorry to hear that um riley can you give me your booking reference so uh i can check the details
Customer: yes it’s pnr ab1234 this dela is really frustrating
Agent: i understand riley just um a moment while i pull up uh your information
Customer: alright i mean what’s causing uh the delay anyway it's just um so annoying
Agent: um it looks like the reason for your delay is weather related um issues unfortunately that can really mess things up
Customer: weather uh ugh it’s just so typical i just want to know what my options um are
Agent: yes of course so um we can look into rebooking you on a later flight today would you like me to check that for you
Customer: yeah i guess but i mean how much longer will this uh take
Agent: i can check right away just a moment i really appreciate um your patience
Customer: right but i really don’t know how long i can uh wait i need to be in chicago soon
Agent: i totally understand um riley i’m checking for available options now
Customer: uh okay thanks but you know i hope this doesn’t affect my refund options or anything
Agent: Per policy, I can review compensation and rebooking separately. Clarify whether your request concerns refund eligibility due to delay conditions.
Customer: yes like what am i entitled to because uh of this mess
Agent: sure we generally offer a meal voucher um for such delays like this but i’ll need to verify that in your case
Customer: a meal voucher uh that doesn’t really help me with rebooking is that uh all
Agent: i understand your frustration and that’s a valid point uh a meal voucher is all we can currently um offer
Customer: this doesn’t seem fair i expected better uh communication about delays
Agent: I apologize for the inconvenience. I will continue processing the rebooking request in accordance with delay procedures.
Customer: uh huh okay but hurry please if i miss my um meeting it’s going to be a disaster
Agent: Absolutely. I am checking available flights now. Please wait while I complete the search.
Customer: alright but you know no one mentions these things until um it's too late
Agent: Delays associated with weather events can affect operational timelines. Updates are issued as information becomes available.
Customer: uh exactly and i hope this doesn’t uh screw up my loyalty status i'm gold with metrojet
Agent: understood being gold definitely helps with flexibility um but i’ll check if any fare classes affect your rebooking
Customer: please do i really don’t want to um downgrade or anything
Agent: An economy-class option is available departing in approximately one hour. Please indicate whether you accept this itinerary.
Customer: okay i just want to um get on any flight at this point will i lose my seat if i don't confirm quickly
Agent: you won’t lose your seat as long as you confirm within the next fifteen minutes would you like to uh go ahead with this option
Customer: yes yes just get it done please
Agent: I will finalize the change. Also confirm whether you accept the meal voucher listed as the current compensation option.
Customer: i guess i have no choice do i so frustrating just hurry please
Agent: i understand completely riley i’m confirming your rebooking now and i’ll send you an email confirmation shortly
===== CALL 2 =====
Agent: thank you for calling connectnet this is priya nair how can i assist you today
Customer: hi priya this is victoria thompson i’m having some trouble my wifi keeps dropping um intermittently
Agent: i’m sorry to hear that victoria just to confirm you're in texas right
Customer: yes that’s right tx um it’s really disruptive especially when i’m trying to work
Agent: i understand how frustrating that can be so um can you tell me how long you've been experiencing these drops
Customer: it’s been happening um for the past few days like several times a day and it's really annoying
Agent: i apologize for the inconvenience your wifi drops could uh potentially be due to a few things can we um start by checking your router
Customer: sure what do i need to do
Agent: first let’s check the device lights what do you see on your router
Customer: it’s mostly green um except uh for the wifi light which flickers sometimes
Agent: that flickering can indicate instability you’re currently on a cable line correct
Customer: yeah i believe um so
Agent: and you’re on the plus plan right that allows for a hundred megabits uh so it should handle multiple devices
Customer: yes i’m seeing about that speed but um it doesn’t feel like it especially when i’m streaming
Agent: right i get that there shouldn’t be um any outages in your area have you tried rebooting your router
Customer: i did but it didn’t seem to help at all
Agent: i see so um sometimes the position of the router it can affect connectivity is it uh centralized in your home
Customer: it’s in my living room but i also have a modem it’s um nearby
Agent: okay well another option we can explore is scheduling a technician to take a closer look how does that sound
Customer: um well i guess that could work but uh i’m not happy with this i feel like i shouldn't have to keep calling
Agent: I completely understand, Victoria. Per troubleshooting protocol, the next applicable resolution is a technician dispatch. A promotional review is a separate account matter and would not address intermittent wireless instability.
Customer: promotions like what kind
Agent: Available pathing indicates that plan upgrades are not a validated fix for this symptom set. The recommended action remains an onsite assessment of the equipment and signal levels.
Customer: yeah i heard spectrum has better prices i’m just saying
Agent: i understand your comparison what if we looked into the option of having that technician come out um and assessing your setup
Customer: okay that could work when can they um come
Agent: let me check availability it looks like we could have someone out as soon as tomorrow would that work for you
Customer: yes that’s good
Agent: Great. I have scheduled the appointment. Your ticket ID is TKT-9274309. Please retain that reference number for any future contact on this issue.
Customer: alright i got it thanks for that
Agent: you’re welcome i’ll also follow up on your plan to see if there’s something more advantageous for you
Customer: sounds good thanks for your help priya
===== CALL 3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4 =====
Agent: thank you for calling aetnacare this is lisa chen how can i assist you today
Customer: hi uh this is joseph cooper uh you know i’m calling about a health insurance claim that was denied
Agent: alright joseph can you please provide me with your policy i d
Customer: yes it’s pol 1234 567
Agent: thank you just a moment while i pull that up okay um i see your claim here
Customer: ya i don’t understand why it was denied
Agent: i can help with that it looks like uh the claim was denied due to the specific limitless coverage limit under your care plus silver plan
Customer: but i thought i had coverage for this uh you know this kind of treatment
Agent: i understand your frustration joseph the care plus silver plan has a high coverage limit but there are exclusions that apply
Customer: exclusions what uh what exclusions
Agent: uh let’s see it seems um there are limitations on certain procedures including uh some specialist visits
Customer: that’s um not what i was told
Agent: i’m sorry about that let me explain the situation clearly actually you have a medium deductible in place and the claim um it fell into a category that wasn’t covered
Customer: so uh you’re saying my claim is just denied
Agent: yes unfortunately it’s marked as denied at this point
Customer: this is really frustrating i should have been informed about this
Agent: as previously stated, the claim is denied and the next step is to file an appeal. Would you like the standard review timeline now
Customer: i guess what are the next um steps
Agent: the standard appeal review timeframe is approximately two weeks. Please note that approval is not guaranteed
Customer: so uh if i appeal there’s a chance it could be approved
Agent: yes there’s a possibility but um outcomes can vary we uh i mean we track claims and in this case it’s currently at a denial status
Customer: okay but i really don’t think that’s fair
Agent: fairness is not something I can evaluate on this call. The relevant information is the appeal timeframe and required documentation
Customer: right i appreciate that at least i have clarity on what to do next
Agent: I will transmit the appeal instructions to your email address on file
Customer: alright i think that would be great
Agent: can i confirm your email is it joseph cooper@email com
Customer: yes that’s correct
Agent: great so to summarize you will uh file an appeal regarding the claim denial
Customer: yes i will do that
Agent: you will receive an email containing the procedural steps and applicable timelines
Customer: thank you lisa i appreciate your help
Agent: you’re welcome joseph thank you for your patience
Customer: i’m just mmm hoping for a better outcome this time
Agent: the appeal process will proceed according to plan provisions and review criteria
Customer: what happens if it’s denied again
Agent: if it’s denied again we can discuss further options including contacting our appeals board
Customer: that sounds good i i hope i won't have to go that route
Agent: the outcome will be determined after formal review. Please wait for the email
Customer: okay i’ll keep my fingers crossed
Agent: sounds good joseph keep an eye on that email for updates
Customer: i will thanks
Agent: thank you for calling aetnacare today have a great day joseph</t>
  </si>
  <si>
    <t>3633</t>
  </si>
  <si>
    <t>===== CALL 1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 CALL 2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 CALL 3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 CALL 4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</si>
  <si>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noah williams how can i assist you today
Customer: hi this is ella lee i’m calling about a return for a product i bought recently
Agent: sure ella can you please provide me um with your order id for verification
Customer: yes it’s um ord 5643 781
Agent: thank you so let me verify that okay i found your order what seems like to be the issue with the product
Customer: um i'm actually dissatisfied with the quality it just um doesn’t really meet my expectations you know
Agent: I understand your concern. Per PrimeStreet Return Workflow 2.1, an exchange remains the recommended remediation path for quality dissatisfaction.
Customer: i mean i guess i could um but you know i’m not totally sure if that’s what i want
Agent: that’s completely fine just to clarify our exchange policy allows you to uh swap the item for a different one or a refund depending on your choice
Customer: right i saw that but i was also looking um at betterbuy’s return policies
Agent: BetterBuy may operate under separate terms and conditions. PrimeStreet is committed to quality service and an efficient return process in accordance with current policy.
Customer: yeah i just hope this new product will be better but right now i’m feeling kind of like neutral about the exchange
Agent: understood just to confirm you're still considering options before um making a decision
Customer: yeah exactly what if i find the replacement isn’t good either
Agent: That is a valid concern, Ella. We can assist by communicating the applicable policy details and procedural information for your next steps.
Customer: sure but at what point do customers usually disengage from this um process
Agent: During verification, customer frustration is a known occurrence due to processing requirements. That portion of the interaction can present delay perception.
Customer: right i get that
Agent: Product quality is a frequently reported discussion point. Your concern aligns with common feedback categories we document.
Customer: so if i um exchange will it change my intent to stick with primestreet long term
Agent: well based on our feedback um offering an exchange doesn't significantly change churn intent it often remains neutral
Customer: hmm that’s interesting i just um i really wish i knew that earlier
Agent: Understood. My role is to provide the necessary information for your decision. If you elect to proceed with the exchange, further instructions will be issued accordingly.
Customer: right um let’s say i want to proceed what do i need to um do
Agent: i’ll send you an email with instructions after our call you can follow that for a quick return
Customer: great i’ll look out for it thanks noah
Agent: You are welcome, Ella. To summarize: exchange instructions will be transmitted via email shortly. For additional questions, please contact support. Goodbye.
===== CALL 2 =====
Agent: thank you for calling healthsecure this is jackson rivera how can i assist you today
Customer: hi um this is jack ward i wanted to i wanted to uh inquire about your home insurance policies
Agent: sure jack we have several options are you looking for a specific um type of coverage
Customer: i just need to know the different policies um you offer and uh their benefits really
Agent: absolutely we have the premier platinum um plan which offers extensive coverage it’s designed for comprehensive protection
Customer: um premier platinum what exactly does that include include
Agent: it covers a high coverage limit for personal property and liability it’s really robust but there are different options depending on your you know needs
Customer: right i see and uh what about premiums
Agent: well with the premier platinum plan the premiums are slightly higher but you get uh lower deductibles compared to other tiers
Customer: uh what's the deductible for that plan
Agent: it’s a medium uh deductible which can really help in minimizing out of pocket costs when you file a claim
Customer: okay but i’ve um heard about other companies like metrohealth how does healthsecure compare uh you think
Agent: As stated in our product comparison framework, unlike metrohealth, our premier platinum plan includes a unique setup for natural disaster coverage; competitor parity is not applicable in that area.
Customer: hmm interesting but honestly i’m a bit concerned about the cost uh and the timing um of getting a policy
Agent: Acknowledged. Timing is a critical variable if coverage activation is required before a specified date.
Customer: um yeah and i don't know if i can handle higher higher um premiums right now
Agent: Under current promotional parameters, the newmove campaign may generate a discount contingent on enrollment within the applicable window.
Customer: oh discounts are good but um do promotions like i mean than actually help with conversions
Agent: based on our analytics those promotions haven't really shifted outcomes without um substantial discounts so it might not change you know your decision much
Customer: i see so without real discounts it's kind of um pointless right
Agent: Correct. That is consistent with observed outcomes. Please specify your ideal policy effective date.
Customer: probably soon but i'm still not sure
Agent: Understood. In these discussions, customers commonly disengage at the point where timing and optional upgrades are introduced.
Customer: oh yeah definitely i can feel my attention fading uh when i think about making you know those upgrades
Agent: That response pattern is common. You should feel confident about your coverage selection. Indicate whether you want a follow-up with tailored options at a later time.
Customer: yes that would be helpful i’d rather gather more info first
Agent: absolutely jack i can prepare some information and give you a call back in a few days
Customer: yes please do just don’t make it too soon i um need some time to think
Agent: of course i’ll wait a few days then thank you for considering healthsecure
Customer: thank you jackson talk soon
===== CALL 3 =====
Agent: thank you for calling acme insurance this is mia hernandez how can i um assist you today
Customer: hi mia uh this is john sanders i wanted to you know explore some health insurance options and address some concerns
Agent: of course john we have a range of health insurance plans what um specific areas of coverage are you interested in
Customer: well i’m looking for something that really covers my health needs but i’m uh concerned about the coverage limits and the deductibles too
Agent: absolutely coverage limits and deductibles are key factors um our care plus plans come with different tiers are you uh familiar with those
Customer: yes i’ve heard of them can you kinda tell me a bit more about what those include
Agent: sure the care plus plans are uh designed to provide comprehensive coverage for example the um care plus silver plan has a medium deductible and high coverage limits
Customer: uh what’s the deductible for care plus silver plan specifically
Agent: the deductible for um care plus silver plan is around one thousand dollars it’s you know a middle ground option that balances premiums and out of pocket costs
Customer: right but i've also seen some plans from aetna how do they compare uh price wise
Agent: well aetna typically offers plans at a similar price point however our care plus silver plan provides more uh extensive coverage options overall
Customer: hmm that’s interesting are there like uh specific features that really stand out in your plan
Agent: yes for instance the care plus silver plan covers preventive care at no cost which is um critical for maintaining your health
Customer: that does sound good but i’m also considering um the timing for enrollment i wanna make sure i get this right
Agent: timing is uh very important open enrollment is coming up next month so you’ll wanna get everything squared away before then you know
Customer: i see so uh what are my financial options if i choose this
Agent: with the care plus silver plan your monthly premium will be around um two hundred fifty dollars it’s a good trade off for the coverage provided
Customer: yeah but two hundred fifty every month can add up what about the benefits if i um need to make a claim
Agent: well the plan has high coverage limits so if you ever need to um file a claim you’ll have ample support for most medical expenses
Customer: that uh might help but i’m still worried about potential out of pocket costs have there been like other customer experiences regarding this
Agent: Several customers have found a balance, but it can depend. Feedback on our plans suggests a positive correlation with overall satisfaction; however, results may vary based on utilization patterns and benefit design.
Customer: inconclusive so um what does that typically relate to
Agent: it often relates to how well the coverage uh matched their needs we find if features don’t align with expectations satisfaction may dip you know
Customer: i get that i just don’t want to end up in a situation where my needs don’t match the coverage that’s key for me
Agent: I completely understand. A need mismatch can definitely obstruct conversion. It is crucial that you feel confident in selecting the appropriate plan for your requirements.
Customer: sure it would be helpful to see a side by side comparison of options just to make um my decision easier
Agent: absolutely i can prepare that for you are you familiar with the differences between the silver and gold tiers
Customer: not really can you briefly summarize the key differences
Agent: certainly the gold tier offers lower deductibles but has a um higher premium than the silver it's catered more towards like those who plan for ongoing care
Customer: okay that helps i’m still uh thinking about where i might land financially
Agent: That is completely normal. Many of our clients express similar concerns initially, but in many cases they determine that the coverage offsets the costs over the long term.
Customer: yeah i really need to emphasize coverage over price i think i’m just worried it may be too late for enrollment you know
Agent: not at all you have plenty of time before the um deadline i would suggest reviewing the plans and then making your decision before the enrollment window closes
Customer: thanks for clarifying that i appreciate your help really
Agent: Of course. Your inquiry is appreciated. Please advise whether there are any additional questions regarding plan features or enrollment procedures.
Customer: just one last thing does the care plus silver cover out of state emergencies
Agent: yes it does that’s a um common concern so i’m glad you asked you’re covered in emergencies outside texas as well
Customer: that’s really reassuring actually i uh think i’m leaning towards that plan now
Agent: great to hear john if you’d like i can start um the enrollment process for the care plus silver plan right now
Customer: sure yeah let’s go ahead with that uh
Agent: perfect please hold on a moment while i pull up your information
Customer: okay sounds good
Agent: thank you for your patience we’ll just finalize everything for you
===== CALL 4 =====
Agent: thank you for calling firststone bank this is lisa chen how can i assist you today
Customer: hi lisa this is ethan foster i’m calling because i noticed some uh suspicious uh activity on my account
Agent: i’m sorry to hear that ethan can you tell me more about what you’ve noticed
Customer: yeah i saw a charge on my credit card for um four hundred fifty eight dollars and seventy five cents that well i didn’t make
Agent: okay i understand just um to confirm can i have your a count number to start the verification process
Customer: sure it ends in seventy six
Agent: thank you ethan just to verify um can you please confirm your full name
Customer: it’s ethan foster
Agent: great thank you now could you please answer uh a couple of security questions what is your zip code
Customer: it’s six zero six zero one
Agent: perfect and uh can you tell me the name of your first pet
Customer: that would be max
Agent: thank you for that information. Your identity verification has been successfully completed in accordance with standard security protocol before proceeding with any account-related action.
Customer: right i just want to i just want to make sure this is sorted out quickly since i’m really concerned
Agent: absolutely, ethan. I will now outline the next procedural steps for you after I finish reviewing all required information.
Customer: okay i also want to um know why there was a charge from a foreign country
Agent: let me um check on that it seems that this transaction was flagged as fraudulent
Customer: what does that mean for my a count
Agent: so what we’ll do is um initiate a review of this fraudulent charge it's um sort of a fraud dispute
Customer: and just to clarify uh this was on my visa card right
Agent: yes it’s linked to your credit card account and um we’ll move quickly on this i assure you
Customer: good i hope this doesn’t take forever
Agent: i understand your urgency, ethan. Please be advised that I will prioritize your case and proceed according to the established process.
Customer: thanks does that involve uh reversing the charge
Agent: yes we'll flag the transactions of four hundred fifty eight dollars and seventy five cents to be reversed
Customer: when can i expect that to happen
Agent: our team will process this right away usually within uh two to three business days
Customer: and what else can i do to secure my account
Agent: i recommend enabling account alerts and also resetting your online banking credentials for um added security
Customer: i’ll do that thanks just to um confirm again when did you verify my identity
Agent: we completed the full verification right before i initiated this dispute process
Customer: okay i appreciate it thanks for your help lisa</t>
  </si>
  <si>
    <t>3634</t>
  </si>
  <si>
    <t>===== CALL 1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 CALL 2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 CALL 3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 CALL 4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</si>
  <si>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homehaven this is ava thompson how can i assist you today
Customer: hi ava this is emma johnson i’d like to return a product i bought
Agent: sure um emma i can help with that can i have your order id please
Customer: yes it’s o r d 2345 678
Agent: Thank you. Please hold while I access the order record. Okay, I have located it. State the reason for the return.
Customer: uh uh actually it’s a size issue i ordered it but it’s too small for me
Agent: Noted. Return reason: fit issue.
Customer: exactly yeah it's just too tight you know
Agent: of course just to confirm you’re looking to return this because of the size fit correct
Customer: yeah yeah definitely
Agent: thank you for clarifying that for me emma our return policy allows for um size related returns as well
Customer: that’s great to hear
Agent: I will now explain the return process.
Customer: not really what do i need to do
Agent: First, package the item securely and include all original materials. Then select a carrier for the return shipment.
Customer: can i use ups
Agent: Yes. UPS is acceptable. I can generate a label.
Customer: yes please that would make it easier
Agent: great i’ll get that arranged for you so since you mentioned the size issue just confirming it was the wrong size do you want to try a different size or just um return it
Customer: i think i just want to return it for now
Agent: Regarding the refund, confirm whether you want it issued to the original payment method.
Customer: yes that would be fine definitely
Agent: Also note: current promotion code SAVE15 may be used on a future order.
Customer: oh really that sounds good
Agent: now let’s finalize the return i’ll um process that refund back to your card once we receive the item
Customer: sounds good
Agent: Is there anything else.
Customer: no that’s everything thank you for your help
Agent: you’re welcome just to recap you’re returning the item due to a size issue and the refund will go back to your card
Customer: yes that’s correct
Agent: great i’ll send you a confirmation email with the return details shortly
Customer: okay thank you
Agent: Thank you for calling HomeHaven. Goodbye.
===== CALL 2 =====
Agent: thank you for calling blue shield this is emily carter how can i um assist you today
Customer: hi emily this is lily hernandez i'm calling to clarify some um details about my health insurance coverage
Agent: of course lily i'd be happy to help you uh with that what specific details are you looking to clarify
Customer: um i need to know about the coverage limits on my plan and if i can explore any um upgrades
Agent: got it let me check the details of your current plan just a moment um please
Agent: alright i see here that you're currently on the care plus silver plan which has some good benefits
Customer: yes but what about the coverage limits are they like high enough
Agent: The coverage limits for your plan are generally considered high. Please note that this indicates a broader scope of eligible medical expenses may be covered under the policy terms and conditions.
Customer: that’s good to know but could i like upgrade to the care plus gold plan
Agent: sure i mean the care plus gold plan offers enhanced benefits compared to silver would you like to um discuss the differences
Customer: yes please but what are the deductible uh trade offs
Agent: Certainly. The Care Plus Gold plan has a medium deductible. You will be responsible for a greater out-of-pocket amount before benefits are applied.
Customer: okay so that means the premiums would be um higher right
Agent: correct the premiums on the gold plan are higher and uh you have the benefit of lower out of pocket costs in the long run
Customer: hmm i see i’m still uh balancing whether it's worth the cost
Agent: That is correct. Higher premiums are frequently associated with more extensive coverage limits and enhanced benefit structures.
Customer: that makes sense do i like do i have any um renewal incentives available
Agent: yes actually since you're uh in florida you could benefit from our renewal incentive program it's available for renewals within the next sixty days
Customer: oh okay can you tell me more about that
Agent: sure if you renew now you might qualify for the memberplus discount which reduces your um premiums slightly
Customer: that’s definitely appealing would i retain my coverage limits if i uh upgrade
Agent: yes upgrading to care plus gold would uh mean retaining the high coverage limits so you'd be well protected
Customer: ugh this is a lot to think about and it's making my decision um harder
Agent: I understand. Please take the time necessary to evaluate the available options. It is important to select the plan that most appropriately aligns with your coverage requirements.
Customer: thank you emily your explanations really help me feel um more confident about my choices
Agent: i’m glad to hear that thank you for calling blue shield lily feel free to reach out with um any more questions
===== CALL 3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 CALL 4 =====
Agent: thank you for calling skybridge airlines this is sarah johnson how can i assist you today
Customer: hi um this is mia rogers i need help uh with my flight it's been delayed
Agent: i’m sorry to hear that mia can you please provide me um with your booking referencing
Customer: uh yeah it's pnr xk7342
Agent: thank you for that mia let’s check the details of your flight one moment please
Customer: it's um from lax to ord and i’m at the airport right now just waiting
Agent: i understand how stressful that must be just a moment okay it looks like the delay is due to um the weather conditions
Customer: weather really i mean i see clear skies um here
Agent: i know that can be frustrating mia this sometimes happens unexpectedly uh let me see how we can assist you
Customer: i just want to know when i uh can get on my flight
Agent: definitely i’m checking alternatives now uh i can offer you a meal voucher while you wait
Customer: a meal voucher is that really all my flight should take hours
Agent: i see your point and i apologize for the inconvenience mia uh let’s also confirm your um loyalty tier for any other benefits available
Customer: fine i’m a gold uh member
Agent: thank you that does provide you with options let me see what else is possible
Customer: this is just really stressful
Agent: i can only imagine mia quick acknowledgments um seem vital in these situations
Customer: yeah it is i just wish there was better options maybe another airline i can't be waiting forever
Agent: i get that this is a tough spot just checking your flight again now how about um i also look at our competitors options briefly
Customer: if you can i mean isn't united flying to chicago too
Agent: yes they are i’ll check those fares as well um please hang on
Customer: okay just hurry please
Agent: all right confirmed while the delay is problematic the meal voucher is on hold for you
Customer: well i appreciate that i suppose just want things sorted
Agent: absolutely mia thank you for your patience today we’re here to make this as smooth as possible</t>
  </si>
  <si>
    <t>3635</t>
  </si>
  <si>
    <t>=====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 CALL 3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 CALL 4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</si>
  <si>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urbancart this is david martinez how can i assist you today
Customer: hi um this is sebastian richardson i uh i’m calling about an issue i’m having with um an electronic item i purchased
Agent: sure sebastian i can help with that can you um i d can you provide me with your order i d
Customer: yeah it’s ord 4532 789 i received it um five days ago
Agent: thank you i see your order here so what seems to be the issue with the item
Customer: well it’s um it’s defective like it doesn't um work at all i really uh need a like quick resolution for this
Agent: i understand so just to clarify is it that it won’t turn on or are there um other issues
Customer: no it just um it just won't turn on it's really um frustrating because uh i hoped it would work
Agent: that’s understandable, Sebastian. Per defective merchandise resolution protocol, a refund pathway is available for your case.
Customer: refund yeah that sounds good how does that um work
Agent: I will now guide you through the refund workflow. Please confirm whether the original payment instrument used was a credit card.
Customer: yes it was a credit card um what about the timeframe for the um refund
Agent: typically refunds take um like five to seven business days to post back to your card
Customer: okay yeah that um works for me so um what do you need from me
Agent: i just need to confirm a few more details can you verify the last four digits of your card
Customer: sure it’s one two three four
Agent: Great. For documentation purposes, I am summarizing that a refund is being processed for the defective electronic item.
Customer: yeah please just um make sure it goes through
Agent: absolutely i can assure you that the refund is in process now
Customer: and um if it doesn’t go through
Agent: if that happens just feel free to you know call back and i’ll assist you further or um check the status for you
Customer: okay that’s fine so uh how do i track the refund
Agent: you’ll receive an email notification once the process is complete just make sure to check your inbox
Customer: alright i will um can you also tell me if there are any um promotions i can use for my next um order
Agent: yes if you’d like i can apply a promo code for you welcome fifteen for any future purchases
Customer: okay that would be um helpful
Agent: great and is there anything else i can assist you with today
Customer: no um that's it for now just so um we’re clear the refund is for what um i said uh was defective right
Agent: correct the refund is for the electronic item that um was defective
Customer: thanks just um making sure it's all correct
Agent: Of course. It is my responsibility to ensure transactional clarity. To reiterate, the refund should be reflected shortly.
Customer: i appreciate that thanks for your help
Agent: you’re welcome sebastian thank you for calling urbancart have a great day
===== CALL 3 =====
Agent: thank you for calling northpeak financial this is noah williams uh how can i assist you today
Customer: hi noah this is um actually evelyn richardson i’m calling because you know there’s a delay with my refund
Agent: oh i’m sorry to hear that evelyn can you please provide me with your um account id for verification
Customer: sure it’s acct eight nine two three four five six seven but um it’s a bit concerning
Agent: thank you evelyn i see your account here um now can you tell me when you you know initiated the refund
Customer: i submitted it about two weeks ago and uh it was for like a billing error right
Agent: got it so um two weeks you mentioned there are delays can you at least like explain what you’re experiencing
Customer: yeah i was expecting the refund like a lot sooner um actually it was supposed to be in my account already
Agent: i understand let me check the status for you just a moment please
Customer: okay thanks
Agent: so it looks like your um refund is actually being processed
Customer: three to five days that’s uh a long time
Agent: i know it feels long but um we want to make sure everything’s processed correctly
Customer: i just wish it were faster i mean compared to chase bank you know they do it much quicker
Agent: i hear you and actually many customers feel the same our policy is set for security but um i’ll i’ll make sure it’s followed
Customer: right well can you um at least ensure it’s actually on track
Agent: yes it is on track your transaction id is txn five six three eight two nine seven four nine
Customer: can you um give me more details about that
Agent: sure actually the delay often happens with larger refunds uh like yours in the two hundred to five hundred dollar range
Customer: okay but can’t you make exceptions for loyal customers
Agent: i can verify you are under a gold relationship tier that does help um with some flexibility but not on processing times
Customer: that’s a bit frustrating so there’s no way to speed it up or you know
Agent: unfortunately the timelines remain the same but um keeping you informed is part of our commitment
Customer: right so um can you walk me through this again when can i expect it
Agent: You can expect it within three to five business days per standard processing protocol. This timeline is designed to reduce escalations and maintain consistency.
Customer: so if i call back in a few days it shouldn’t be necessary right
Agent: That is correct. If you allow the stated timeline to elapse, the matter should self-resolve accordingly.
Customer: fair enough are there any promotions that could help me with my next refund if um you know there are issues
Agent: currently we’re not running any promotions that actually affect the refund process directly but i’ll keep an eye out for you
Customer: alright so there’s really no effect there
Agent: Precisely. No impact has been observed on refund handling or processing. Okay.
Customer: okay well i’ll just wait a bit more then sounds like that’s the best path forward
Agent: yes and feel free to reach out if you um have further questions your trust really means a lot
Customer: thank you noah i really appreciate your help today
Agent: you’re welcome evelyn you have a great day
Customer: you too bye
===== CALL 4 =====
Agent: thank you for calling premier resorts this is um lesa uh chen how can i assist you today
Customer: hi um this is aiden um kim i wanted to um ask about uh discounts and promotions actually
Agent: absolutely aiden so you’re uh looking to book in las vegas
Customer: yeah exactly i heard something about uh discounts for um booking a room
Agent: correct we do offer various discounts can uh no wait uh can you remind me of the dates you're looking at
Customer: i’m looking at um the first week of next month like
Agent: got it and uh which type of room are you interested in exactly
Customer: i need a um a deluxe room please
Agent: great choice now i should mention we um don’t have any promo codes applied um to your booking yet
Customer: oh wait so um are there like any promo codes that i can uh use to get a discount
Agent: unfortunately uh uh there are no promo codes available at this time for your booking but we do have other discounts
Customer: i see so what kind of uh discounts are you talking about
Agent: we have a loyalty program and seasonal discounts um which uh could apply to your booking
Customer: right um what’s the loyalty program about exactly
Agent: well aiden uh if you’re a member you can earn points for every stay um which can lead to um discounts on future bookings
Customer: okay that’s uh something to consider but um do you have anything like immediate discounts
Agent: yes if you book today um we uh have a um fifteen percent off on deluxe rooms for the next three days
Customer: um that sounds good can uh can i confirm that please
Agent: absolutely so um i take it you want to go forward with the booking
Customer: yes please but um just to double check uh can you tell me no promo code is applied right
Agent: correct no promo code is applied um but you’re still getting that fifteen percent discount right
Customer: alright that’s fine please uh go ahead with the booking
Agent: sure i’m pulling up your details now could you um please confirm your email for the confirmation
Customer: yes it’s aiden underscore kim at gmail dot com
Agent: perfect and um can i get your phone number as well
Customer: it’s four zero four six one seven one eight four too
Agent: thanks aiden and can i confirm that you want a deluxe room for the first week uh of next month
Customer: yes um that’s correct and i also want to know um about the total if possible
Agent: of course with the discount applied um the total will be uh seven hundred fifty dollers for the stay
Customer: alright let’s finalize that
Agent: great so just to recap your booking is for um a deluxe room at premier resorts in las vegas right
Customer: yep and no promo code applied right
Agent: exactly no promo code is being used uh but you’re still receiving that discount
Customer: good um i believe that’s all then
Agent: thank you aiden your confirmation email will be sent in a few minutes
Customer: thanks for your help um lisa
Agent: you’re welcome enjoy your stay at premier resorts
Customer: i will bye</t>
  </si>
  <si>
    <t>3636</t>
  </si>
  <si>
    <t>===== CALL 1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 CALL 2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 CALL 3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</si>
  <si>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
===== CALL 2 =====
Agent: thank you for calling connectnet this is james o'connor how can i assist you today
Customer: uh yeah hi james this is aiden ramirez i'm uh calling because i have a uh complete loss of internet connectivity at my place in new york
Agent: i’m sorry to hear that aiden let me um get some details can i have your uh account id please
Customer: sure it's act 1020 345
Agent: thank you just one moment while i look that up okay i see there's an active outage in your area
Customer: an outage really uh how long is it going to take
Agent: well um right now it looks like there's a viber cut reported by connectnet they’re working on it
Customer: fiber cut oh that sounds serious i really need my internet back
Agent: i understand your frustration aiden based on the updates i see the service should be restored within the next few hours
Customer: hours that's like uh too long i need it for my work
Agent: i totally get that if you were on our premium plan we could have um faster restoration support in future incidents
Customer: right but i'm looking at spectrum and they're offering similar speeds
Agent: i appreciate your concern; however, our premium plan is designed for customers who require priority service. Please note that standard restoration timelines still apply during area outages.
Customer: yeah but what's the price difference
Agent: if i recall correctly um the premium plan is um about twenty dollars more per month than what you’re currently at
Customer: twenty bucks uh that’s like an extra price do you have any current deals
Agent: there are no promotions at this moment but um upgrading could prevent longer waits in situations like this
Customer: ugh i’m just frustrated when will it be fixed
Agent: i assure you aiden resolving this is top priority your ticket id is tkt 6789 123 for follow up
Customer: ticket id um what about that how will i track it
Agent: you can use that id when you call back or check the status on our website. Follow the outage-status menu and enter the ticket number exactly as provided.
Customer: alright fine and what do i do once the internet's back
Agent: once your service is restored i recommend um rebooting your modem for optimal connectivity
Customer: reboot the modem how do i do that
Agent: just unplug it for about ten seconds and then um plug it back in wait for the lights to stabilize
Customer: okay but if this happens again i want some sort of um consideration
Agent: as previously stated, outage acknowledgment and escalation are handled according to network operations procedures, and any service considerations would be reviewed afterward if applicable.
Customer: right i head you say that but still frustrating
Agent: absolutely and i’m here to help you get through it let’s hope it’s restored soon
Customer: i really hope so this could seriously affect my job
Agent: i assure you aiden you're our priority and i’ll keep monitoring the ticket updates for you
Customer: good please do that so we’ll um stay connected then
Agent: yes i’ll make sure to inform you as soon as there's any change okay
Customer: okay cool just um it's really important
Agent: i understand aiden i’ll make sure you’re updated is there anything else i can assist you with
Customer: nope just keep me posted
Agent: of course. Thank you for your patience and for calling connectnet. We appreciate your business. Goodbye.
Customer: thanks james bye
===== CALL 3 =====
Agent: thank you for calling in aerolink team um this is noah williams how can i assist you today
Customer: hi uh noah this is david murphy i'm calling because um i saw a lower fare on delta for the sea to atl route and actually i'm pretty frustrated about it
Agent: i understand david that sounds frustrating can you tell me more about the fare um you saw
Customer: sure they were offering uh um it for one hundred twenty five dollars while i'm seeing higher prices here like
Agent: got it one hundred twenty five dollars let me quickly check uh um our current pricing for you
Customer: make it quick please i don't wanna feel like i'm being taken for a ride here
Agent: absolutely david i’ll look um this up right now just a moment okay
Customer: okay but i’ve noticed this happens a lot every time i think i've got a good fare um a competitor pops up with better rates
Agent: i see what you mean right just so you know if a competitor offers a fare that’s um significantly lower it can definitely lead to price objections you know which we aim to manage
Customer: right i just uh want to feel like i’m not overpaying
Agent: understood so i see the lowest fare we have for that route is um currently uh one hundred seventy five dollars
Customer: one hundred seventy five dollars ugh uh that's way too high compared to delta
Agent: i hear you david in these cases we do offer options like um travel credit for price mismatches or compensation like for loyalty members
Customer: travel credit uh what does that even entail
Agent: well um as a silver tier member you’d be eligible for uh a travel credit which can help offset future bookings if you um book through aerolink again
Customer: that sounds okay but can you do anything about the current fare it just feels like um unfair
Agent: i completely understand your urgency david however our policies you know are set around maintaining fair pricing while um offering benefits
Customer: i get that but uh when i see delta offering a better deal it really um makes me reconsider
Agent: yes that’s definitely a valid point interesting how the competitor mentions tend to trigger price objections directly right
Customer: exactly and the faster i can get a resolution the less frustrated like i feel
Agent: that’s a good point having a quick acknowledgment does seem to lead to um increased escalation sometimes
Customer: yes it’s like the longer i wait without an answer the more annoyed essentially i get can't stand that
Agent: i understand and i assure you i'm here to help resolve this quickly for you let me um dive deeper into what options we have
Customer: please do that i just need clarity on what aerolink can do to meet this fare
Agent: sure thing just to clarify actually you’re looking for the benefits of the premium economy fare class
Customer: yes i want to know if it’s worth going up in price
Agent: okay the premium economy offers uh extra legroom complimentary meals and priority boarding which could make your flight more comfortable overall
Customer: that sounds good but um i’m still hesitant with the price difference
Agent: i understand completely it's important to balance comfort with cost and unfortunately with fare fluctuations it can be kind of tough
Customer: are there any other perks for silver tier members that i might be missing
Agent: absolutely as a silver member you also enjoy um bonus miles like lounge access on select flights and um increased flexibility on changes
Customer: hmm bonus miles is nice but still
Agent: and let me remind you there's a um meal voucher option for longer delays just so you have a solid plan in case of disruptions
Customer: okay but uh that still feels vague about matching the delta fare
Agent: i understand your concerns the policy um typically doesn't allow direct price matches but travel credits and loyalty benefits often come in to play
Customer: yeah i see it just feels like i’m losing out because of competition
Agent: it can be tricky but those competitor mentions really do trigger um kind of price objections i want you to feel valued at aerolink
Customer: i appreciate your help noah it’s just that sometimes uh it seems like i can get more elsewhere
Agent: i hear you david and your feedback is valuable and um rest assured we aim to align our services as best as we can
Customer: thanks noah i just hope next time prices are uh like better aligned
Agent: absolutely i’ll make sure to pass your feedback along thank you for calling aerolink and have a great day david</t>
  </si>
  <si>
    <t>3637</t>
  </si>
  <si>
    <t>===== CALL 1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 CALL 2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3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</si>
  <si>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this is priya nair how can i assist you today
Customer: hi uh this is logan richardson i’m calling to inquire about um switching my fare from business class to economy
Agent: sure logan i can help you with that just to confirm you're asking about um downgrading everything your fare right
Customer: yes exactly i’d like to understand if that will um affect i mean my intent to fly with you in the future
Agent: not at all downgrading your fare to economy doesn’t affect your intent or uh cancellations so you’re good there
Customer: oh that’s great to hear so um just to clarify if i go for the downgrade will that change anything about my booking
Agent: no it won’t change anything significant your um booking reference is pnr 3d7f6b and everything else um remains the same
Customer: okay i’m relieved to know that i was also wondering um why it’s more common for people to uh downgrade versus upgrade
Agent: Per MetroJet fare guidance, downgrade behavior is typically associated with budget prioritization over ancillary comfort features. That is the standard rationale observed in booking adjustments.
Customer: right i get that and uh do you think fare downgrades like this they could uh reduce churn risk
Agent: from our data fare downgrades do not affect churn risk so there’s no change in uh customer intent due to downgrades
Customer: good to know so basically downgrading is um a safe choice in a way
Agent: Correct. A fare downgrade is generally considered a viable option when the revised price point aligns with the passenger’s value assessment and service expectations.
Customer: yeah i definitely see that so um what if i don’t switch would that uh yield different outcomes
Agent: If you retain business class, the premium benefits remain attached to the reservation. Historically, higher-tier fare retention is associated with stronger premium product acceptance metrics.
Customer: sounds logical but um what if i wanted to switch back um later that’s not a problem
Agent: You may switch back later subject to fare availability and applicable pricing conditions. Please note that alternative sales phrasing does not materially influence upgrade acceptance patterns.
Customer: got it so no fancy upsell talk huh
Agent: yes that’s right just sticking to the basic facts any other questions about um your route from bos to lax
Customer: no i’m good on that but um one last thing do you have any similar upgrades from competitors like delta
Agent: delta occasionally offered upgrades but um our policies are generally more flexible that’s your advantage with metrojet
Customer: awesome so i think i’m ready to proceed with the downgrade to economy
Agent: great choice logan i’ll process that for you now just um give me a moment
Customer: sure take your time
Agent: done your fare has been successfully downgraded you’ll receive a confirmation email shortly
Customer: thanks priya i appreciate your help today
===== CALL 2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3 =====
Agent: thank you for calling primestreet this is mia hernandez speaking how can i assist you today
Customer: hi um my name is addison ward i'm really disappointed with um the loyalty perks i’ve been getting
Agent: i’m sorry to hear that addison can you uh tell me a bit more about your concerns with the loyalty program
Customer: well i’ve been a gold member for over a year now and the perks just feel inadequate compared to um betterbuy honestly
Agent: i see and um what specific perks aren’t meeting your expectations
Customer: it’s the discounts and uh the rewards i expected more honestly um it's just ugh
Agent: okay i understand let me pull up your account and wait i need to check on your loyalty tier perks right
Customer: sure that would be great uh my order id is order seven four five eight two three one
Agent: thank you just a moment please alright i see your account here you’re eligible for certain perks but um it appears they haven’t been updated lately
Customer: exactly i feel like i’m not being valued as a loyal customer like honestly what’s going on
Agent: uh i completely understand your frustration but um let me see what we can do about that
Customer: it just feels like uh my loyalty isn’t being acknowledged
Agent: right um i want to provide you with the best like possible options but i need to uh know what specific perks you’re looking for
Customer: i’m looking for better discounts something that reflects my loyalty especially um compared to betterbuy
Agent: okay let me check if there’s anything uh i can offer you a one time loyalty discount i mean like right now
Customer: one time um is that it that doesn’t sound really very appealing honestly
Agent: well uh unfortunately that's the best that's the best i can do at the moment it’s um the policy aligned option we have
Customer: but that’s vague i need more clarity like is there a reason why i’m just receiving this
Agent: i understand uh this is part of our standard policy at primestreet but i do see how it might feel insufficient
Customer: standard policy isn't enough why not something more customized for um loyal customers like myself
Agent: i get your point um but we do have um structured perks to uh ensure fairness across our customer base
Customer: fairness sure but what about customer retention that’s uh what this is about isn't it
Agent: yes and i think any discount even a one time one could help retain your loyalty i’m just trying to assist you here
Customer: okay so what’s the amount of this uh one time discount
Agent: you’d receive twenty percent off your next purchase would that help uh at all like really
Customer: twenty percent really that’s not attractive enough considering my past renewals
Agent: i’m really sorry i wish i could offer more but um i can definitely apply the loyaltyboost10 promo code on that
Customer: sounds uh better but still not a million dollars right
Agent: i promise i’m not trying to uh brush you off this is really the best i can do like through our system honestly
Customer: i guess just don’t make it seem like i’m only worth a uh one time discount
Agent: right i completely understand i really wish i had more uh to offer you
Customer: mhm and what if this continues down the road what do i gain from this
Agent: well your membership will still qualify for updates annually but um specific perks can vary as well
Customer: that just sounds vague like come on
Agent: i realize this is frustrating i uh can assure you primestreet values your loyalty
Customer: if you say so but
Agent: would you like me to proceed with applying that discount and promo code
Customer: sure just do it make sure i get that applied but i’m still not happy at all
Agent: alright applying now done you’ll see the discount on your next statement
Customer: hope that reflects my loyalty more than this call does
Agent: i genuinely hope it does too addison thank you for your patience
Customer: yeah i just want to feel valued you know
Agent: of course thank you for your call and i'm here if you have more questions in the future</t>
  </si>
  <si>
    <t>3638</t>
  </si>
  <si>
    <t>===== CALL 1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 CALL 2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 CALL 3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</si>
  <si>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james o'connor how can i assist you today
Customer: hi uh i’m david gomez
Agent: okay david can you please tell me the order id
Customer: sure it’s ord 4567 231
Agent: thank you let me pull up your order um looks like it was delivered badly but noted as damaged can you describe what the damage is
Customer: yeah um the packaging was uh all crushed and the the item itself is broken
Agent: alright can you repeat what the issue is again
Customer: exactly it’s just um very frustratingly you know
Agent: okay um can i ask what product category it was
Customer: it’s uh electronics
Agent: got it so um the reason for the um return would you say it’s primarily because it was damaged upon arrival
Customer: yes yes that’s the reason it’s really the only issue here
Agent: our return policy allows for exchanges or refunds for damaged items would you like me to initiate that
Customer: yes please i just want a replacement or um a refund
Agent: um would you prefer a refund to your original payment method or a replacement
Customer: i think i’d just prefer the refund um to be honest
Agent: i’ll process that just confirm the payment method
Customer: yes that's right visa
Agent: great i'll also make sure to apply the newyer20 promo code for any future purchases you might make
Customer: uh thank you for that
Agent: you’re welcome um so about the delivery fedex is usually quite reliable but sometimes you know accidents do happen
Customer: yeah it’s unfortunate but i get it
Agent: okay i’ll go ahead and issue the refund
Customer: no i’m um okay with the way this is going
Agent: thank you david if you need anything else just you know call us back enjoy your day
Customer: you too bye
===== CALL 2 =====
Agent: thank you for calling shopsquare this is mia hernandez how can i assist you today
Customer: hi mia my name is mark bennett i’m calling because um i received a defective item
Agent: can you please um provide me with your order id
Customer: sure it’s uh ord five six seven eight one two three
Agent: thank you mark just a moment while i look that up um i see here that the item was delivered to california
Customer: right it arrived a few days ago but um it’s not working properly
Agent: can you describe the issue with um the item
Customer: yeah it just um it won’t turn on super defective
Agent: okay—do you um prefer a replacement or do you want to discuss a refund
Customer: well i’m not sure i mean is a replacement uh better
Agent: actually a replacement is most common for defective items but we can absolutely process a refund if you'd like
Customer: i see so um what’s the process for um a replacement
Agent: it's pretty straightforward—i can um initiate a replacement order for you right now
Customer: okay let’s do um that then
Agent: great i’ll confirm the item is available and then um provide you with a prepaid return label
Customer: sounds good
Agent: just a moment i can see the replacement is in um stock i’m going to process that for you
Customer: and um the return shipping how does that work uh exactly
Agent: i’ll email you the prepaid return label right after we finish this call
Customer: perfect easy enough but do you um offer refunds too
Agent: yes we do—since you're opting for a replacement that’s the route we’re taking today
Customer: got it so if i um change my mind later can i still
Agent: you can but just keep in mind that um replacements usually you know resolve these types of issues more efficiently
Customer: okay makes sense
Agent: one moment while i finalize your replacement order um for your return do you um have a fedex location nearby
Customer: yeah there’s one just down the street uh actually
Agent: great you'll just drop the defective item off once you receive the label um right
Customer: what if i don’t go that way often um i mean
Agent: no worries you can also schedule a pickup with fedex it’s um quite convenient
Customer: ah i didn’t know that thanks for the um insight
Agent: you're welcome and just to let you know um there's currently no promotion so we aren’t shifting outcomes with discounts for this process
Customer: okay good um to know
Agent: if everything looks good i’ll send you a confirmation with all the um details shortly
Customer: please that would be um great
Agent: done just one last check before we wrap up is there anything else um i can assist you with today mark
Customer: no i'm all set thank you mia
===== CALL 3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t>
  </si>
  <si>
    <t>3639</t>
  </si>
  <si>
    <t>===== CALL 1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 CALL 2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</si>
  <si>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 capital this is sophia patel um how can i assist you today
Customer: hi sophia it’s hannah clark i’m calling because i saw a uh fee on my visa card statement and i'm really not quite sure why it’s there
Agent: i can help you with um that hannah can i please have your account number
Customer: sure it’s acct eight three nine four zero one two nine
Agent: thank you just a moment okay so i see the fee you’re referring to it appears to be due to a late payment on your visa credit card
Customer: late payment but i thought i had it set up for um automatic payments
Agent: i understand it looks like there might have been an issue um with the auto payment i can help clarify that for you if you’d like
Customer: yes please explain i’m really not happy about this fee
Agent: absolutely hannah let’s go over your recent transactions to see what might have um caused the delay
Customer: that would help but really like why am i being charged this
Agent: so uh the fee you’re seeing falls within the fifty to two hundred range and it’s for a billing error caused by the late payment. Per section 4 subsection b of the cardmember terms, that assessment is valid, and I can send the policy language for your review.
Customer: okay but that still feels unfair what if i want to dispute it
Agent: your frustration is noted. A goodwill partial refund may be available contingent on eligibility criteria and internal review.
Customer: well um that sounds better i’m glad you can do that
Agent: acknowledged. I will initiate that request. Please confirm whether you also require additional information regarding charges or fees.
Customer: yes i definitely need to avoid this in the future what can i do
Agent: i recommend checking your payment details sometimes there can be a glitch um with automatic payments i can also help you set reminders to prevent this er from happening again
Customer: that sounds good but isn’t there a way you can just like not charge these kinds of fees
Agent: i understand the concern it’s definitely a point we try to be clear about but proactive measures can help
Customer: you know i did hear that chase offers better rewards
Agent: oh i see how that might tempt you hannah our policies focus on transparency and supportive customer care um which might be a different value proposition for you
Customer: i guess that makes sense but still like uh i wonder if you guys could be more lenient
Agent: it's certainly a valid thought clear communication about fees and timely updates can make a um difference and sometimes reduce negativity in situations like this
Customer: hm i don’t know i mean after this call i just wanna feel satisfied you know
Agent: i truly understand it’s our goal to ensure you feel that way i’ll make sure to follow up with the refund and um i'll also email you that policy document
Customer: that would be helpful thanks for understanding sophia
Agent: as an observation, your sentiment appears more positive now than at the beginning of the call.
Customer: yeah i mean i appreciate that you’re being clear about everything now
Agent: and i’m really glad to hear that hannah was there anything else you needed help with today
Customer: no i think that’s it just the refund please
Agent: of course i’ll take care of that right now expect the funds to appear within five to seven business days
Customer: okay that seems reasonable hopefully i won’t see these fees again
Agent: i’ll do my best to make sure that doesn’t happen remember we're here to help you
Customer: i will and i'll keep an eye on my statement more closely
Agent: excellent thank you for being a patient customer today hannah
Customer: thanks sophia i appreciate it
Agent: you’re welcome i appreciate your understanding have a great day
Customer: you too bye
Agent: goodbye
===== CALL 2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t>
  </si>
  <si>
    <t>3640</t>
  </si>
  <si>
    <t>===== CALL 1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 CALL 2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3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</si>
  <si>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this is liam lewis how can i assist you today
Customer: hi liam this is dylan nguyen i wanted to um report uh network outage affecting my like service here in ny
Agent: oh i’m sorry to hear that dylan let’s get this sorted out could you please uh verify the account associated with your service
Customer: sure my account id is uh won acc one two three four five six seven
Agent: thank you dylan just a moment while i pull that up uh okay i see here there’s an active outage in your um area
Customer: active outage what um caused that uh i mean
Agent: the cause is identified as an upstream um vendor issue like we're currently working to resolve it
Customer: uh vendor issue how long is this like gonna take
Agent: technicians are working on it and it’s uh expected to be resolved within a few hours dylan
Customer: a few hours ugh i really you know need the internet for work this is frustrating
Agent: Dylan, as previously stated, we are taking all appropriate measures to address the outage. Please state your current subscribed speed tier.
Customer: i’m uh on the um three hundred mbps plan right
Agent: great and your plan tier is plus right yeah
Customer: yeah that’s right but is there any chance to umm upgrade maybe
Agent: At this time, upgrade discussions are not applicable. After service restoration, available options can be reviewed if necessary.
Customer: sure i’d uh totally like like to know about that just um for the future
Agent: absolutely dylan and um just to clarify we’re seeing that the vendor is um the frequently mentioned you know cause for many outages like yours
Customer: so this is a um common issue then right
Agent: yes it does happen from time to time due to ah dependencies on our upstream vendors
Customer: ugh that’s like disappointing i mean i’m kind of uh considering spectrum because they seem more reliable
Agent: Your remarks are noted. Our objective remains restoration of connectivity in the shortest available timeframe.
Customer: helpful support would be like nice to see too
Agent: Support has been provided within the available scope. If you have an additional service-related request, please specify it now.
Customer: not really just um can you like keep me updated somehow you know
Agent: i can create a um ticket for this outage to keep track of it your ticket id will be um ticket eight nine zero one two three
Customer: okay ticket id noted will i receive um updates mhm
Agent: yes you’ll be informed as soon as we have more information on the resolution dylan
Customer: alright i just hope it’s resolved like soon ahem
Agent: We appreciate your patience. Resolution efforts are ongoing according to standard outage procedures.
Customer: thanks liam it really um helps to talk about it right
Agent: of course happy to help remember i’m here if you have um further questions or need assistance
Customer: okay i’ll hold you to that ugh
Agent: thank you for calling connectnet dylan we're committed to resolving this as quickly as we can right
Customer: thanks again goodbye
===== CALL 2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3 =====
Agent: thank you for calling premier resorts this is james o'connor how can i assist you today
Customer: hi um this is samuel howard i need to uh cancel my booking
Agent: i'm sorry to hear that samuel can i have your booking id to assist with cancel i mean assist with the cancellation
Customer: sure it’s bk four five two eight nine two one and um the reference number is fifteen eighty nine
Agent: thank you just to confirm this is for your booking at our las vegas location right
Customer: yes um exactly i um had a change like of plans
Agent: i understand and i’ll help you with that before we proceed can i share our cancellation policy with you it might uh include options that could work for you
Customer: i just want to like cancel james i don't think i need to hear about any um offers
Agent: right right however just to let you know sometimes we do have retention offers for our guests if you'd like i can detail those just briefly
Customer: not really i'm uh not interested in offers just cancel it please
Agent: okay no problem at all i’ll um process your cancellation for the deluxe room and uh confirm that for you
Customer: that’d be great thanks and oh i might need another booking
Agent: just to confirm you’re aware that the cancellation will mean you’re forgoing any special offers or multiple discounts correct i just wanted to clarify that
Customer: yes i understand i just um i just need to cancel my um booking
Agent: understood so just to summarize your booking bk four five two eight nine two one at premier resorts in las vegas is being cancelled i mean being cancelled
Customer: yes please go ahead just do it quickly i mean efficiently
Agent: great just to clarify you've uh decided not to consider any of our retention offers
Customer: yup that’s uh correct let’s just get this done thanks for the help by the way
Agent: perfect i’m finalizing your cancellation now one moment please uh one moment
Customer: uh huh i really hope i can come back though
Agent: alright your booking has been successfully cancelled you will receive a confirmation email shortly uh please check it
Customer: thank you and like i'll make sure to look out for it
Agent: is there anything else uh anything i can assist you with today
Customer: no just just the cancellation that's all right
Agent: sure thing just so you know um if you reconsider our services in the future we value our guests loyalty especially for gold members like yourself so uh keep us in mind
Customer: right but that's not an issue for me right now james i mean today
Agent: understood your satisfaction is important just to clarify you weren't influenced by any recent promotions we have out correct i mean out
Customer: that's right i didn’t even think about that so um you shouldn't need to worry about that
Agent: got it your decision seems firm so just to recap you’re not interested in any promotions or retention offers
Customer: yup i’m good with the cancellation i hope that's all right
Agent: thank you for your confirmation samuel i appreciate your clarity on that um appreciate your call and your feedback
Customer: no problem james uh it's fine
Agent: alright so your cancellation at premier resorts is complete it’s been noted that you will not um be taking advantage of any retention offers
Customer: yes that sounds right
Agent: thank you for your call today we hope to serve you again in the future like we hope to see you soon
Customer: yeah thanks bye
Agent: bye good luck
Customer: uh wait by the way can i still book in the future
Agent: yes
Customer: this won't like affect my ability to book with you in the future will it</t>
  </si>
  <si>
    <t>3641</t>
  </si>
  <si>
    <t>===== CALL 1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2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 CALL 3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</si>
  <si>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2 =====
Agent: thank you for calling acme insurance this is sophia patel how can i assist you today
Customer: hi uh this is avery watson i'm calling to inquire uh about upgrading my auto insurance policy
Agent: sure avery do you have a specific upgrade in mind or are you looking um for general options
Customer: well i want to clarify some coverage specifics first um before making a decision
Agent: what specific questions do you have about your current policy
Customer: i have concerns about uh the deductible options and um coverage limits could you uh um explain those
Agent: of course your current deductible band is medium you could choose to go lower for higher premiums or increase your deductible for uhh lower payments
Customer: and uh how does that compare to what i have um now
Agent: currently your coverage limit is lower; upgrading will give you more security and peace of mind
Customer: okay that makes sense i heard about the spring25 promotion how does that affect my um upgrade
Agent: the spring25 campaign can give you a discount on your premium if you upgrade now
Customer: would that be a good time to like take advantage of this uh
Agent: yes it definitely could nudge um your acceptance ensuring you get the best rate possible
Customer: that's good to hear um are you sure this uh promotion is still valid
Agent: yes it's valid and quite effective in um encouraging upgrades you’ll love what we offer
Customer: and what about the care plus gold policy is like that the one you recommend for me
Agent: the care plus gold policy is a strong fit
Customer: um does it cover comprehensive claims like if i hit something um
Agent: yes the care plus gold policy includes comprehensive coverage for those situations it's quite reassuring uh i must say
Customer: okay and just to confirm um what deductibles would i have like with that policy
Agent: with the care plus gold you can choose from uh a low or medium deductible the higher the deductible the lower your um premium
Customer: that sounds like a fair trade off but um i want to ensure like i understand everything clearly
Agent: let’s go through the details slowly so you can decide
Customer: right so if i were to switch from uh blue shield how would that process um look
Agent: switching is straightforward; you’ll need to cancel your existing policy and then we can continue with setting up the new one
Customer: and how long after the cancellation can i get the care plus gold um
Agent: typically you can activate it almost immediately after cancellation it ensures like no gaps in coverage which um is important
Customer: good to know i feel like i'm finally getting um clarity here
Agent: that’s great to hear it’s vital to feel confident in your choices
Customer: so what's the next step for um the upgrade
Agent: the next step is to finalize your details including renewal plans and policy id; we can go through that next
Customer: alright sounds good
Agent: let's proceed with those details
===== CALL 3 =====
Agent: thank you for calling firststone bank this is ava thompson how can i assist you today
Customer: hi ava uh this is noah graham i wanted to um request an increase in my credit limit
Agent: of course noah can you first confirm um your account number for me
Customer: yes it’s acct 12345678
Agent: thank you so umm can you tell me a bit about why you’re looking for an increase
Customer: yeah um i need i need greater financial flexibility you know
Agent: i see and uh have you considered how this might affect your budgeting
Customer: well i i compare um it to what chase offers they have better uh rewards
Agent: got it chase uh so you’re saying their rewards program caught your eye
Customer: exactly it’s just it’s more attractive for me right now
Agent: understood let me check your recent banking history for any um specifics
Customer: like uh what kind of specifics
Agent: well your account shows a um previous bankruptcy which may lead to um a manual review for the credit limit increase
Customer: oh um i didn’t realize that would uh affect things
Agent: yeah it can have an impact but let’s um see how we can proceed
Customer: right okay i hope it won’t take um too long
Agent: i’ll do my best now uh you mentioned you compare our fees to chase’s are you specifically looking for um lower fees
Customer: yes and um i’ve been a loyal customer so shouldn’t that help my case
Agent: definitely your loyalty tier being a platinum relationship does influence expedited handling
Customer: that's good to know can you pull up my um recent transactions
Agent: sure referencing txn 87654321 your last transaction was uh within the five hundred to one thousand dollar range
Customer: right and i also heard about the cashback5 promotion
Agent: yes that’s a significant campaign we have but promotions sometimes um impact outcomes differently
Customer: how so like i mean shouldn't promotions improve my options
Agent: not always sometimes uh without a discount promotions can actually worsen the umm situation in terms of customer retention
Customer: oh i see so if i were a um new customer things might be different
Agent: yes new customers often benefit from um promotions more than existing ones do
Customer: that’s uh frustrating i thought being loyal would help
Agent: i understand noah and i appreciate uh your loyalty let me just finalize your request
Customer: please do how long will it um take before i hear back
Agent: typically you should see an update within twenty four to forty eight hours
Customer: okay great i’ll be waiting
Agent: i’ll keep you posted and thanks for your patience
Customer: thank you ava talk soon</t>
  </si>
  <si>
    <t>3642</t>
  </si>
  <si>
    <t>===== CALL 1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 CALL 2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 CALL 3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</si>
  <si>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uh this is benjamin brooks how um can i assist you today
Customer: hi um benjamin i’m avery diaz i mean uh about a booking error for my deluxe room in miami beach right
Agent: oh i see can you please provide your booking id
Customer: sure um it's bk 1204 567
Agent: thanks. i’ve got the booking open—what exactly is the issue with it
Customer: yeah um i was supposed to get a uh a deluxe room but uh i think i was told it’s a standard room
Agent: okay. i’m checking the details
Customer: exactly and um i really need the extra space what can we do about this
Agent: let me see here according to the records uh you were booked for a standard i’m really sorry but i have to follow up on company policy
Customer: wait so you can't change it
Agent: unfortunately no i uh i can't offer an upgrade this is uh due to the booking error
Customer: that’s um really frustrating i was told i’d have a deluxe room and now i feel like like i've been misled
Agent: alright. unfortunately i can’t provide compensation
Customer: so uh i wouldn't get anything for this mistake
Agent: correct based on the policy here i mean it’s labeled as not compensated for this situation
Customer: ugh that’s disappointing i really counted on having a nice stay at luxstay
Agent: i’m truly sorry avery i um wish i could do more for you this situation uh is really out of my hands
Customer: i get it but that still doesn’t help with my situation
Agent: okay—your best option is to check our website for any room-change options
Customer: that’s just um not what i expected after booking
Agent: sure
Customer: uh are there any alternatives available
Agent: let’s see i can certainly check um if there are any available upgrades like cancellations for you
Customer: that would be um helpful i suppose
Agent: thank you for your patience checking now oh uh unfortunately nothing is available at the moment
Customer: really nothing at all
Agent: uh yes i’m so sorry avery it appears that all deluxe rooms are um booked up for those dates
Customer: i can’t believe this
Agent: it is frustrating especially when uh you expected better accommodations
Customer: so let me get this straight i’m stuck with a room i didn’t book and i can’t even get uh get a compensation
Agent: yes that’s correct i understand um it’s not ideal and it um definitely reflects poorly on the booking process
Customer: moreover i feel like this was a booking error um on your end
Agent: i completely understand your sentiment errors can happen and um i sincerely apologize
Customer: but i would think that um compensation would be part of your policy right
Agent: i can’t change the terms avery the policy does not lend itself uh to compensating for booking errors
Customer: this is just unacceptable i thought luxstay had um better customer service
Agent: your feedback is invaluable and it helps us improve
Customer: i just don’t know what to say uh honestly
Agent: okay. anything else
Customer: no uh i think i’m done here i’ll just make do with what i have
===== CALL 2 =====
Agent: thank you for calling fiberone this is sarah johnson how can i assist you today
Customer: hi sarah i’m abigail long and i’m calling because my internet connectivity has been really inconsistent lately
Agent: okay—can you tell me a bit more about what’s going on
Customer: well i’ve been experiencing slow speeds uh especially during the evenings it just seems really unreliable
Agent: okay i understand just to confirm your account could you please verify your state
Customer: sure i’m in illinois
Agent: great thank you i’ll check your account details one moment please just
Customer: alright
Agent: it looks like you’re on the plus plan with a speed of one hundred megabits per second is that correct
Customer: uhm yeah that sounds right but it definitely definitely doesn’t feel like that often
Agent: i see so um how long have you been experiencing these connectivity issues
Customer: it’s been like a couple of weeks now it’s especially frustrating you know when i’m trying to uh stream or do work
Agent: i can imagine just to clarify are you using any specific devices when this happens
Customer: mostly my laptop and um sometimes my phone
Agent: got it and do you notice this happening more with any specific device
Customer: not really it’s um across both devices
Agent: okay that helps honestly i don't see any outages reported in your area which is good to know
Customer: oh okay but still it’s just not totally acceptable you know
Agent: i can explain the limits of your plan if that would help
Customer: yeah sure but i don’t know if that’ll change anything
Agent: well you're on the plus plan which may um not fully support multiple devices at high usage times higher tiers might improve your situation
Customer: so what i need to upgrade
Agent: not necessarily upgrade right away but there’s a premium plan with higher limits that gives you more bandwidth for activities like gaming or streaming
Customer: hmm but i don’t want to pay more without like knowing if it’ll really work you know
Agent: that’s a valid concern the premium plan offers uh a lot of flexibility and could handle more devices better
Customer: but what about the cost how much is it
Agent: the premium plan is priced at uh just around twenty five dollars more each month
Customer: twenty five more ugh that’s like a lot
Agent: i understand it includes benefits like increased speed and priority support which uh might ultimately save you from frustration in the long run
Customer: but i mean what if i upgrade and it doesn’t help
Agent: if you don’t find it beneficial we have a thirty day satisfaction guarantee you could always revert back
Customer: okay that does sound a bit better but i still feel like the communication about my plan has been lacking overall
Agent: sorry to hear that—plan info is available on the website and in your billing emails
Customer: yeah i didn’t even realize like there were these limitations
Agent: this often causes confusion especially when things slow down unexpectedly like you just wanna be informed
Customer: exactly i just want to be in the know you know
Agent: at this point would you like to consider the premium plan or should we move on
Customer: i think i need to think about it maybe do some comparisons
Agent: sure—if you have questions later you can call back
Customer: alright thanks sarah i’ll reach out again
Agent: thank you for your time abigail have a great day
===== CALL 3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t>
  </si>
  <si>
    <t>3643</t>
  </si>
  <si>
    <t>===== CALL 1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 CALL 2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 CALL 3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</si>
  <si>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 CALL 2 =====
Agent: thank you for calling streamwave uh this is olivia parker how may i assist you today
Customer: hi um this is john hernandez i'm uh having some issues like with my internet it's really slow
Agent: i’m sorry to hear that john uh can i get um your account details to look into this
Customer: sure it's a c c 4567 890 i’m in like illinois
Agent: thanks john just a moment while i verify this uh alright i have your account here you're on the plus plan right
Customer: yes that's correct
Agent: great just to uh confirm what kind of speeds uh are you seeing right now
Customer: it’s really like below what i’m supposed to get definitely under one hundred mbps
Agent: okay so you’re um experiencing slow speeds can you uh tell me if um there’s a specific time when this happens
Customer: it’s um pretty much all the time but it seems worse you know in the evenings
Agent: got it um let’s check some diagnostics on your equipment i’ll do uh perform a few checks on my end
Customer: alright sounds good uh
Agent: um it looks like everything is you know registered fine on our end i’m going to check the line status now
Customer: uh okay
Agent: there’s no active outage in your area so that’s um good news i suggest we reboot uh your router to see if that helps
Customer: but i’ve um already tried that
Agent: ah okay just to be sure let's uh go through it again can you unplug it for about thirty seconds then plug it back in
Customer: um i guess i can do that but i really don’t think it’ll work like for me
Agent: i understand just give it a try and let uh me know if um the lights come back on solid
Customer: fine hold on
Agent: sure no um problem
Customer: um it i mean it rebooted but uh the speeds are still slow i'm like uh really frustrated here
Agent: As per troubleshooting protocol, the next step is escalation to advanced support for further investigation. A ticket will now be generated.
Customer: finally thank you
Agent: you’re welcome i’ll be um creating a ticket for this your ticket id is tkt 1234 567
Customer: okay what happens like next
Agent: i’ll add notes for the tech team to you know look deeply into your situation can you uh check your connection for me
Customer: this is just so annoying
Agent: I understand your frustration. Please be advised that intermittent performance concerns are reviewed in the order received and updates will be provided when available.
Customer: seriously i've uh had issues like recently and you know i’m considering switching
Agent: Understood. If you are evaluating alternative providers, that is your decision. At this time I can only document the current service issue and proceed with the existing process.
Customer: well i’ve heard um comcast has better speeds
Agent: understood i um want to make sure you get the best service john if your speeds stay below expectations then um we might need to look at suitable upgrades i think
Customer: yeah definitely it’s just i don't know
Agent: i appreciate your patience john we’ll get this resolved i promise
===== CALL 3 =====
Agent: thank you for calling aetnacare this is sarah johnson how can i assist you today
Customer: hi um this is logan wright i wanted to uh talk about so my health insurance policy
Agent: okay. what are your concerns
Customer: i uh received an offer from blue shield and i’m kind of unsure about staying uh staying with my current plan
Agent: let me tell you about the care plus gold plan
Customer: right but um what makes it uh like better than what blue shield is offering
Agent: our plan covers a wide range of services. i can list some benefits
Customer: yeah i’d like uh that what are we looking at in terms of coverage limits
Agent: the coverage limit is um categorized as high which should give you extensive protection
Customer: okay and how does the um deductive work like is it uh low medium
Agent: for your plan the deductible tier is media which is a good balance for most situations
Customer: that sounds decent but i really want to understand the um renewal uh process too
Agent: you have a renewal window of sixty days so you'll have time to review your options
Customer: sixty days got it um if i were to upgrade my plan would that affect my premium
Agent: typically an upgrade can increase your premium a little bit depending on the um enhancements
Customer: mhm i see and what about um campaign offers do those really kinda change things
Agent: well our current campaign is offering a code um for spring twenty five which could positively influence your premium
Customer: so if i uh used that code would it really help
Agent: it can help reduce costs like a little without significant discounts but um it's still worth asking about
Customer: i mean that sounds good but so what if um i find a better deal elsewhere
Agent: okay. we want to keep you with aetnacare
Customer: right but you know blue shield is kind of like pushing their benefits real hard you know
Agent: we can look at upgrade options for your care plus gold plan
Customer: okay that helps i’d like to know about coverage specifics and um deductible options
Agent: sure the coverage is high while the deductible is um medium this combo provides great flexibility
Customer: i appreciate that info um can i also ask uh if there are any hidden fees
Agent: no hidden fees
Customer: alright um that makes sense uh any last tips on um deciding
Agent: just keep in mind the plan is reliable
Customer: yeah i feel a bit um better now about things um i think i’ll stay with aetnacare
Agent: great choice would you like to go um over potential upgrades now, or do you want me to send you the upgrade details to review first
Customer: i actually need the details first—i’m not ready to pick an upgrade right now, but thanks uh sarah
Agent: totally understand. i’ll send the upgrade options and premium estimates for your care plus gold plan, and once you’ve reviewed them you can call back so we can finalize any changes</t>
  </si>
  <si>
    <t>3644</t>
  </si>
  <si>
    <t>===== CALL 1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 CALL 2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 CALL 3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</si>
  <si>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skybridge airlines uh this is noah williams how can i assist you today
Customer: hi noah this is ava ward uh i have a concern regarding my flight booking
Agent: sure ava can you um please confirm your booking reference number for me
Customer: it’s pnr 8r5t6k i’m uh calling about the fare change the um fair change for my flight from lax to ord
Agent: thank you for that information ava i see here there was a fare change i mean there was uh a fare change can you tell me more about your concern
Customer: well i noticed the fare um increased significantly and i don’t think that’s um fair
Agent: i completely understand your frustration ava um our fare change policy does allow for some adjustments have you uh looked at other options
Customer: i did but the options were just like not great i mean uh even american airlines has better pricing
Agent: i see so um pricing is a big concern for you let me suggest some alternative dates or fare classes um that might help
Customer: yeah but i just don’t want to um compromise too much on my schedule
Agent: absolutely i can check for you would you be open to a premium economy seat it might give you more um flexibility
Customer: premium i mean how much more is that
Agent: the premium economy fare is um slightly higher but i could um offer you a travel credit as compensation to make up for it
Customer: a travel credit that’s something but how much could i get
Agent: you’d receive a travel credit of up to two hundred dollars on top of the new fare i mean um something like that
Customer: hmm that’s a little better but still not ideal
Agent: i understand ava but um keep in mind this credit can be used on your next booking with us i mean just so you know
Customer: okay that does help somewhat but so this premium option what’s the difference
Agent: the premium economy offers um extra legroom and priority boarding it’s definitely a more comfortable experience
Customer: right but i’m really stuck on the fact that the original fare uh changed on me it’s really frustrating um to be honest
Agent: Ava, as previously stated, fare adjustments are sometimes necessary under policy. Your concern has been noted, and the available options remain basic economy or premium economy with the listed credit.
Customer: yeah so now what i’m just gonna um pay more in this uh economy
Agent: well to clarify you can still choose the basic economy option but the premium option would um provide more perks
Customer: like if i want to switch to that premium um would i have to book a new ticket entirely
Agent: no not entirely i can just like adjust your existing booking it’s pretty um straightforward from my end
Customer: okay so um well let’s proceed with the premium economy then
Agent: great choice i’ll make those changes right away uh just to confirm the travel credit will also apply
Customer: sounds good i guess that makes it somewhat manageable
Agent: Understood. We will now finalize the modification. Please confirm you wish to proceed with premium economy and the associated fare difference.
Customer: yeah let’s um get it done
Agent: i appreciate your patience ava just one last thing um can i have your uh email for confirmation
Customer: sure it’s ava ward at gmail dot com
Agent: thank you ava so just to recap your flight is now um starting as a premium economy seat and you have a two hundred dollar travel credit
Customer: okay that works for me but this was uh a hassle i didn’t need
Agent: completely understand with everything going on it really adds to the stress uh right it should be smoother next time though
Customer: i certainly hope so thanks for your help noah
Agent: you’re welcome ava if you have more questions don’t hesitate to call back have a great day
Customer: thanks you too
===== CALL 2 =====
Agent: thank you for calling shopsquare this is olivia parker how can i assist you today
Customer: hi this is jack adams i’m calling about my claims um i mean i was wondering if my gold tier influences the resolution speed
Agent: sure jack just to um confirm your order i d is ord eight three five two two nine one right
Customer: yes that's correct so um does being in the gold tier really make a difference
Agent: yes it does gold and platinum tiers well they uh receive prioritized supervisor approval which um helps with faster logistics
Customer: okay um faster resolution sounds good but i've been waiting a while
Agent: i understand that waiting can be frustrating just to uh clarify your claim is currently in transit with fedex
Customer: right but how long does that usually take i mean it should be quicker for gold tiers
Agent: yes it usually should be quicker but there can be you know some delays i mean uh let me check the status for you
Customer: please do because it feels like uh i’m not sure how to put this but i expected it to be faster
Agent: i totally get that jack so um just um give me a moment i will check the details
Customer: okay long pause
Agent: thanks for your patience i see here that your delivery status is marked as in transit which is um typical
Customer: but isn’t that uh like common for everyone i mean for gold members shouldn’t there be a boost
Agent: well jack the gold tier provides some benefits you know but um delays can still happen unfortunately
Customer: ugh that’s not really what i wanted to hear i uh it feels like i’m just another number sometimes
Agent: i’m really sorry you're feeling that way jack just to clarify uh the tier does help but um various factors still apply
Customer: that’s kind of frustrating it feels like it’s not really prioritized you know
Agent: i understand just um to explain further the claims do get handled more quickly though you might experience uh occasional delays
Customer: but it’s been weeks um can you uh escalate this
Agent: i can i will um connect with a supervisor this usually helps to speed up the process for gold tier accounts
Customer: okay great but i really hope it’s not gonna take forever
Agent: no i um will make sure to flag this the supervisor should um assist you shortly after we finish this call
Customer: thanks i guess just how often do they actually prioritize these claims
Agent: they do prioritize well from my perspective gold and platinum tiers see um quicker resolutions more often than others jack
Customer: but how do you measure quicker i need uh real timelines not just um generalizations
Agent: right i mean it’s uh complicated typically gold tiers will resolve around uh thirty to forty percent faster but um individual situations vary
Customer: that’s not exactly reassuring i feel like i'm going in circles here
Agent: i understand your frustration jack just to um handle this better can i get your preferred contact info
Customer: sure my mail address is jack underscore adams at gmail dot com
Agent: got it jack i’ll ensure our team references that once we escalate your claim
Customer: okay so what’s next like how long for that escalation
Agent: typically a response should be within uh one to two business days but i will um stress the urgency based on your gold tier
Customer: alright i guess i’ll wait but uh can you confirm that i’m still eligible for my promo code
Agent: yes your loyal20 code is still valid jack it’s applied for your next purchase
Customer: thanks for that i really hope this escalates quickly
===== CALL 3 =====
Agent: thank you for calling styleloop this is ethan clark how can i assist you today
Customer: hi um this is gabriel howard i'm calling to provide uh feedback on my recent experience with my health insurance policy
Agent: Thank you for your inquiry, Gabriel. Please specify the exact nature of the feedback regarding your health insurance policy.
Customer: well i found the policy features a bit the um options available at first i i had some questions about the options
Agent: i see can you tell uh tell me what what options were confusing
Customer: yes there were multiple coverage levels and i wasn't sure what each tier included to be honest
Agent: that can definitely be confusing i can help clarify that for you our health insurance policy has three tiers basic standard and premium
Customer: right i think i need more details on well the standard and premium tiers right
Agent: sure the standard tier covers the essentials while the premium tier um includes additional benefits lower co pays and and uh more extensive network options
Customer: got it thanks that helps clarify a bit but like could you also explain how the um claims process works
Agent: Certainly. To initiate a claim, you must submit the required documentation for review. Standard processing time is approximately seven to ten business days.
Customer: so it’s straightforward
Agent: yes we uh we try to make it as simple as possible plus you can track the status online through our website or um i can assist you over the phone too
Customer: that’s good to know i had a previous issue where contacting support wasn't as clear you know
Agent: Your feedback has been noted and is appreciated. It assists in ongoing service optimization.
Customer: right i mean i think clearer instructions might reduce confusion and um frustration
Agent: absolutely offering clearer options can um lead to a more positive resolution definitely
Customer: exactly it would save time time and effort for everyone involved
Agent: and your feedback about policy handling will be shared with our team for um review to ensure that we improve in that area
Customer: i appreciate that i just want to make sure others don’t face the same confusion
Agent: We are committed to continuous enhancement of the customer experience.
Customer: by the way i also wanted to mention that the last call i uh it was pretty long like over thirty minutes
Agent: long waits can definitely add to frustration yes we strive to keep calls shorter while covering all necessary points
Customer: thank you i’ll look forward to seeing improvements
Agent: no problem i’ll document your suggestions and your policy will be updated and emailed to you shortly
Customer: thank you so much ethan have a great date</t>
  </si>
  <si>
    <t>3645</t>
  </si>
  <si>
    <t>===== CALL 1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 CALL 2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 CALL 3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</si>
  <si>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jackson rivera how can i assist you today
Customer: hi uh sir this is samuel graham i need to uh talk about my booking in miami beach
Agent: absolutely samuel uh let me pull up your details can you provide me with your booking id
Customer: sure it’s bk 2438 567 i’m like looking to discuss um the cancellation policy mostly about the fees involved
Agent: got it just a moment so regarding your cancellation policy you would typically have a fee of fifty five percent if you cancel within fourteen days of arrival
Customer: right but um fifty five percent is uh quite a lot is there any way to avoid that
Agent: well we do uh offer alternatives like rescheduling your stay would that be something you’d consider
Customer: i guess but it feels frustrating i mean can’t you reduce uh the fees
Agent: i understand how you feel samuel it’s um definitely a common concern however the fees are standardized under our policies
Customer: i know but um i heard that marriott has as more lenient cancellation policies
Agent: yes i’ve heard that about marriott too their approach can be different from ours but we can discuss those alternatives if you’d like
Customer: alternatives right uh what uh kind of options are we talking about
Agent: besides rescheduling you could also consider a travel credit um for future bookings
Customer: travel credit huh does that like expire or something
Agent: yes typically travel credits expire after two years from the issue date
Customer: that’s still uh a way off but um can i use it for a different room type
Agent: yes you can we can apply credits toward any room type including the deluxe room you uh originally booked
Customer: deluxe uh yeah i was actually thinking of downgrading to a standard room to save
Agent: that’s definitely an option if you're looking to um minimize costs
Customer: right but uh just to be clear even if i reschedule or take the credit i’ll still have to face that fee won’t i
Agent: As previously stated, the fee remains applicable in all cancellation scenarios. Rescheduling and travel credit options do not alter the assessed charge.
Customer: ugh that’s frustrating i just feel kinda stuck here
Agent: The policy is fixed, sir. Your frustration is noted, but the terms are standard across these bookings.
Customer: so uh if i decide to keep this reservation how would that work for downgrading to standard
Agent: I can process that modification now. Downgrading to a standard room is a straightforward adjustment, and the revised balance will be reflected after processing.
Customer: okay that makes uh sense i think so let me ask uh if i do this what's the timeline
Agent: after we process the change you’ll receive an email confirmation within a few minutes
Customer: okay um i hope this doesn’t mess up my plans i really just wanna avoid extra fees
Agent: Correct. Adjustments may reduce the room cost; however, the cancellation fee remains in effect regardless.
Customer: right right but um why does it feel like all your policies are just strict
Agent: Our policies are designed to be enforced consistently. The purpose of this call is to review the available options under those terms.
Customer: clarity huh well uh yeah i guess that’s true
Agent: just to confirm shall i downgrade your room to standard now
Customer: um okay let’s do that then i’d uh rather save some money
Agent: great choice samuel i’ll finalize the downgrade for you
Customer: thanks um jackson i appreciate your help
Agent: no problem at all samuel you’ll receive that confirmation shortly take care
===== CALL 2 =====
Agent: thank you for calling skybridge airlines this is mia hernandez
Customer: uh hi mia this is emma wright i’m at the airport and my flight to jfk has been delayed
Agent: oh no i’m really sorry to hear that emma
Customer: can you tell me um what the uh cause of the delay is
Agent: um they said it’s uh mechanical issues and um i’m really really anxious because i have a connection
Agent: i understand how stressful that can be especially at the airport
Agent: let me check your booking details can you provide your um booking reference
Customer: yeah it’s pnr a7b8c9 i really need to get to my meeting on time
Agent: okay thank you just a moment alright emma i see your reservation you’re in premium economies is that correct
Customer: yes yes that’s right what can you do for me about this delay
Agent: so um due to the delay ah we can offer you a meal voucher and um travel credit would that help
Customer: i guess but um i need to know when i can rebook for the next flight
Agent: let’s see i see a few options but um we should first discuss how this affects your connection
Customer: right exactly i can't miss that and uh will you cover the i mean the difference if i need to switch to another airline
Agent: As stated in the transportation policy, SkyBridge does not assume interline fare differentials with other carriers such as American or United. Please remain focused on SkyBridge re-accommodation options at this time.
Customer: can you just hurry i don't want to be stuck here
Agent: Ma’am, I am assisting you. Please wait while I review the inventory.
Agent: so your options for rebooking are um departing in the next couple of hours but we need to finalize this quickly
Customer: ugh okay i just do i have to pay for the change
Agent: since you’re a gold member you might um have uh flexibility with fees
Agent: let’s get you booked on the next available flight first
Customer: that makes sense but what if i want to go with line next time
Agent: i can provide you with our policies um regarding that let me um note that for you
Customer: just make sure i don’t miss this
Agent: There is no need to worry. I am now processing the rebooking request and applicable voucher issuance.
Customer: please make it fast uh i can't focus on anything else right now
Agent: i’ve submitted those details you’ll get a confirmation shortly
Agent: um while you're waiting do you want to access the lounge
Customer: how long do i wait though
Agent: you should hear back in around um twenty minutes or so
Customer: i really don’t have that much time
Agent: I understand your concern. Kindly allow me to complete the remaining steps so this matter may be resolved accordingly.
Customer: is there anything else i should know about this compensation
Agent: not really you’ll receive your meal voucher and travel credit automatically um on your next flight
Customer: okay good just i might need to change flights to delta later if if this continues you know
Agent: i get that and um you can always ask our representatives about options if needed
===== CALL 3 =====
Agent: thank you for calling blue shield this is liam lewis how can i assist you today
Customer: hi uh this is harper parker i'm um calling to actually check on a claim refund for my life insurance policy
Agent: okay policy id please
Customer: yes it's pol 1234 567 there’s been a delay um it's just taking forever
Agent: i’ll look that up right now one moment please alright i see your policy here
Customer: thank you it’s um for the family advantage plan right
Agent: yes that’s correct your plan is currently under a silver tier what’s the issue
Customer: the refund seems to be taking forever like i don’t know what is going on
Agent: let me investigate it
Customer: escalation do you think that will help
Agent: escalation can improve the outcome just a moment
Customer: okay i just i really need this resolved quickly
Agent: i will connect you to the claims review department uh they can better assist you with this delay
Customer: right because i’ve heard that um some people oh get faster responses this way
Agent: absolutely harper i’m transferring you now just a moment
Agent: *transferring* hi you’re now speaking with the claims team
Agent: hello harper i’m here to assist you with your claim refund
Customer: thanks um i’ve been waiting for a refund for my life insurance policy pol 1234 567
Agent: that’s for the family advantage silver tier
Customer: yeah exactly i was just talking to liam and it's been really frustrating
Agent: i understand can i ask when you submitted the claim
Customer: let’s see it was um over thirty days ago
Agent: thanks for that info let me look into it um okay it seems we encountered some minor issues
Customer: minor that’s not really um comforting i need this resolved
Agent: have you discussed this with anyone prior
Customer: yes but um they kept telling me it’s processing
Agent: i see probing deeper can you detail the last update you received
Customer: i was told um about two weeks ago that it’s still with the review team but nothing after that
Agent: i’ll escalate this further
Customer: so escalation definitely helps right
Agent: escalation should lead to better clarity on the review process
Customer: i hope so i heard that metrohealth has better service but
Agent: while i can confirm that i’d like to stress that blue shield has advantages as well
Customer: i understand that but the coverage limits are they high
Agent: yes your coverage limit is indeed high which provides excellent benefits
Customer: that's good to know um but i still want my refund
Agent: we’ll ensure you get your refund soon
Customer: thank you that’s really all i need to hear
Agent: i’ll follow up in one to two days thank you is there anything else you’d like
Customer: no that’s it just please keep me updated
Agent: absolutely thank you for calling blue shield harper have a great day</t>
  </si>
  <si>
    <t>3646</t>
  </si>
  <si>
    <t>===== CALL 1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 CALL 2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 CALL 3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</si>
  <si>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premier resorts this is olivia parker how can i assist you today
Customer: hi olivia um this is hannah watson i like have a bit of a concern um about my booking
Agent: sure hannah um could you provide me with your booking id
Customer: yes it's bk four five six seven seven eight nine um i noticed a discrepancy in my recent booking
Agent: okay let me just pull that up um got it so you're referencing your stay at our chicago location
Customer: exactly i it says one thing but i was actually expecting a deluxe room um not a standard one
Agent: okay
Customer: yeah exactly you know i've stayed with premier resorts before and this um isn’t what i expected right
Agent: alright um let’s see what we can do
Customer: well i was also looking at hyatt you know just to see if i could um get a better deal
Agent: how about i upgrade your room to a deluxe um at no additional charge
Customer: that would be good but what about my previous booking uh does it get canceled then
Agent: the booking stays as is—this is just an upgrade
Customer: okay that sounds better but um can you also tell me about discounts maybe like what about them
Agent: since you’re a gold member you can use the promo code loyalty ten for ten percent off your stay
Customer: ah okay but i mean i need to confirm everything first with my partner um is that alright you know um it's not just me
Agent: you can call back if you have more questions
Customer: thank you but um just to clarify you said the deluxe room it’s still available like is it really
Agent: yes it’s available
Customer: great um but just one more thing what if i decide to go with hyatt instead i mean
Agent: keep in mind our loyalty perks like the discount and the upgrade are designed to match that
Customer: right that’s true i do prefer premier for the um extra benefits um so i’ll think on it yeah
Agent: sounds good just remember being a repeat customer um really gives you the best options here with us you can just go with what feels right
Customer: yes true okay thank you for your help olivia
Agent: you’re welcome hannah i’m glad i could assist just call back if you need anything else
===== CALL 2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
===== CALL 3 =====
Agent: thank you for calling fiberone technical support um this is benjamin brooks how can i uh assist you today
Customer: hi benjamin so um this is emma lee i’m calling because my internet speeds are really um slow and it's below like what my plan says uh you know
Agent: i’m sorry to hear that emma um could you please confirm your your account details for me
Customer: sure my account i mean my account number is uh ac one two three four five six seven
Agent: thank you emma and you’re in california right
Customer: yes that’s correct actually
Agent: great let me pull up your um account okay i um i see you're on the plus plan which offers speeds up to one hundred megabits per second what speed are you like you’re currently getting
Customer: um i’m only seeing about thirty to uh interruption quickly uh forty megabits it's way below what i should be getting
Agent: i understand that can be frustrating um let’s do some troubleshooting can you please reboot your uh router for me
Customer: okay i’ll do that now
Agent: thanks um i’ll wait do you see um do you see any lights changing on the router
Customer: um yeah the lights are uh flashing now
Agent: perfect while the router is rebooting i’m uh just going to check for any outages in your area okay it looks like there’s no active outage right now
Customer: oh that’s good to know so what else can we do
Agent: next let’s check your modem signals make sure they’re like steady
Customer: um yes they’re solid uh green now
Agent: excellent now i want to verify um the connection type you’re on fiber correct
Customer: yes i am i wanted the best speed for streaming
Agent: i see that how many devices are like typically connected
Customer: i usually have about four devices connected like but my neighbor mentioned they’ve switched to comcast and it’s been um a lot faster for them
Agent: Per troubleshooting protocol, the current measured speed should be reviewed first. If low speeds persist, an upgrade may be considered at a later time.
Customer: so what would you suggest
Agent: The available recommendation would be the premium plan, which provides higher bandwidth capacity for multiple connected devices.
Customer: what kind of speed can i expect
Agent: the premium plan typically offers up to three hundred uh megabits per second actually
Customer: oh wow that sounds good but um i don’t know if i want to i mean change plans right now
Agent: Understood. Please monitor the connection performance for the next several days and document the speed results for follow-up.
Customer: yeah i can do that um definitely
Agent: Very well. If the issue continues, contact support again so the plan options and next steps can be reviewed further.
Customer: okay sounds good i’ll keep you updated um for sure
Agent: thank you emma so to summarize you’re currently on the plus plan with an expected speed of uh one hundred megabits and you're experiencing you know lower speeds
Customer: exactly
Agent: i appreciate your patience today if anything else comes up feel free uh to reach out anytime
Customer: sure i will uh thanks for your help benjamin
Agent: you’re welcome have a great day emma</t>
  </si>
  <si>
    <t>3647</t>
  </si>
  <si>
    <t>===== CALL 1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 CALL 2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 CALL 3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</si>
  <si>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beachfront suites this is isabella nguyen how can i assist you today
Customer: hi this is mark parker i'm calling about an error with my booking
Agent: oh i'm really sorry to hear that mark can you tell me your booking id
Customer: yes it's bk four seven three eight nine two five
Agent: thank you let me pull that up um okay i see something on the reservation, but I’m not sure what you’re referring to yet—what exactly is the error you’re seeing on your end?
Customer: right but i i specifically booked a suite that's what i paid for
Agent: okay, well, I can take a look, but I can’t promise what can be changed—go ahead and tell me what you want to happen.
Customer: i appreciate that so what happens next
Agent: um alright, I’m looking at the booking, but I’m not making any changes at this moment—what does your current confirmation show?
Customer: that sounds good but how do i know it’s really fixed
Agent: okay, if you’re worried, the best thing is to just wait for the next email update; I don’t have anything else to confirm right now.
Customer: thanks i just i want to be sure i i have my suite when i arrive
Agent: mhm, okay.
Customer: and will my promo code still apply
Agent: I actually don’t have that promo code information in front of me, so I can’t say whether it will apply.
Customer: okay that’s good to hear
Agent: is there anything else i can do for you mark
Customer: no just make sure it’s as it should be
Agent: I can’t really double check beyond what I’m seeing, but our miami beach property has um exceptional services to ensure your stay is comfortable.
Customer: i hope so i mean i’ve had a good experience before
Agent: thanks for that feedback—just keep an eye out for whatever confirmation comes through.
Customer: alright thanks isabella
Agent: you’re welcome just to confirm a few final things could you provide your email address
Customer: sure it’s mark dot parker at gmail dot com
Agent: got it. I’ll note that email on the file.
Customer: perfect thank you
Agent: and uh do you have any other concerns
Customer: no just a little worried about the billing
Agent: i understand just to clear up any confusion your billing will align with the original booking so um there shouldn’t be surprises
Customer: great that puts my mind at ease
Agent: good to hear apologies again for the initial mix up those things can happen you know
Customer: i guess i just didn’t expect it
Agent: of course mark while i can’t change the past i'm here to ensure everything is right going forward
Customer: thanks i appreciate that for real
Agent: it's my pleasure and thank you um for your patience during this call
Customer: no problem just hoping to have a nice stay
Agent: absolutely that’s the goal so just to recap you’ll be receiving the updated confirmation in your email shortly
Customer: yes i look forward to it
Agent: perfect if any other issues arise you know feel free to reach out
Customer: definitely thanks again isabella
Agent: you're welcome mark enjoy your stay at beachfront suites in miami beach
Customer: i will thanks
Agent: goodbye
Customer: bye
===== CALL 2 =====
Agent: thank you for calling shopsquare this is ava thompson how can i assist you today
Customer: hi ava this is jack roberts uh i wanted to discuss a refund for a damaged electronic product
Agent: i'm sorry to hear that jack could you please provide me with your order id
Customer: yes uh it's ord four five eight seven nine one two
Agent: thank you jack can you tell me a bit more about the um issue with the product
Customer: sure it arrived late and was damaged when i opened the package so
Agent: oh no that's frustrating just to confirm like you’re looking for a refund instead of a replacement correct
Customer: exactly i’d um prefer a refund
Agent: got it so we usually process refunds back to the original payment method would that work um for you
Customer: yes that sounds good just to clarify when can i expect to see the refund
Agent: typically it takes about three to five business days but it can depend on your bank or card issuer
Customer: hmm i see is it possible to expedite that process
Agent: i can see you’re a gold tier member so you might have some perks that uh could help let me check that for you
Customer: that would be great um thank you
Agent: it looks like as a gold tier member you’re eligible for um faster processing on refunds i’ll ensure that’s flagged for you
Customer: awesome i had a friend ask me um about delivery times though how do your policies compare to amazon
Agent: well at shopsquare we aim to match or um beat competitor delivery times but some delays can happen with individual carriers like fedex
Customer: right i’ve heard fedex can be slow sometimes what about the refunding process
Agent: for refunds como we generally prefer to return the money to the original method used for payment jack
Customer: okay so just to confirm that’s back to my original card
Agent: exactly yes and can i also ask have you considered any promotions we have like loyal twenty
Customer: no i haven’t used that does it affect this transaction
Agent: it could if um you’re eligible for any loyalty benefits that could speed things up
Customer: yeah i think i’d rather have just the refund processed
Agent: understood since it's going back to your original card it will be reflected there typically within three to five business days
Customer: okay that makes sense oh um can you give me some tips to avoid issues like this in the future
Agent: sure checking your delivery status can help and always asking about the um return policies before purchasing brings clarity
Customer: got it i’ll keep that in mind thanks ava
Agent: you’re welcome is there anything else i can help with today
Customer: no that will be all just hope my refund goes through smoothly
Agent: i’ll make sure it gets processed uh perfectly thank you for calling shopsquare jack
Customer: thank you ava have a great day
===== CALL 3 =====
Agent: thank you for calling primestreet this is chloe adams how can i assist you today
Customer: hi um this is joseph wright i received my order and it’s not what i expected
Agent: oh i’m sorry to hear that joseph can you tell me what's wrong uh with the item
Customer: yeah i ordered a brew shirt but they sent me a red one it’s not even the right sku
Agent: i see so you received a uh a different color shirt than what you ordered correct
Customer: exactly it’s the wrong item and i uh need to return it
Agent: got it joseph let’s get your details can you provide me uh your order id please
Customer: sure it’s ord 5421 983
Agent: thanks i'll um pull that up quickly okay i have your order information
Customer: good so like what do i need to do for the return
Agent: i can explain the return process first you'll um need to package the item
Customer: um right can you tell me how long it will take
Agent: typically once we receive the item it can take um up to five to seven business days for a refund
Customer: so like will i get the money back on my credit card i think
Agent: yes that’s correct you should see it um back in your account shortly after we process the return
Customer: okay but it really um bothers me that primestreet sent the wrong item
Agent: I understand, Joseph. Per PrimeStreet return policy, fulfillment discrepancies do occur and the corrective workflow is already in place, so let’s proceed with the resolution steps.
Customer: how do you ensure this doesn’t um happen again
Agent: I can assure you that PrimeStreet is committed to ongoing system optimization to minimize future fulfillment errors.
Customer: so are there any probing questions you can ask to like ensure clarity in future orders
Agent: certainly i uh believe better confirmation can uh lead to clearer outcomes but in your case we still made a mistake
Customer: yeah no change there it seems huh
Agent: Correct. We are continuously evaluating that area for operational improvement.
Customer: anyway can you send me the return label um electronically
Agent: yes i will send it to your email right after our call
Customer: great and um what happens to the product when i return it
Agent: once we get um it back it’s usually sent um back to our warehouse for processing or disposition
Customer: so no specific product feature is really going to be discussed right
Agent: that's correct we’re mostly focusing on the returns process today
Customer: got it so um how long have you worked at primestreet chloe
Agent: i’ve been with primestreet for three years now i handle returns um quite frequently
Customer: oh wow so like what do you think is the main reason people return items
Agent: from my um experience wrong items are often the uh the most common reason for a return
Customer: ah i get it so it's the wrong item category huh
Agent: yes absolutely just like your case today
Customer: alright what if i needed help with the next order
Agent: just give us a call and we’ll um guide you through it
Customer: sounds good just make sure um no mistakes this time okay
Agent: i’ll do my best to make sure you have a smooth experience next time joseph
Customer: thanks chloe you've been um helpful at least
Agent: Thank you for contacting PrimeStreet, Joseph. Your return label will be issued electronically. Have a good day.
Customer: you too bye</t>
  </si>
  <si>
    <t>3648</t>
  </si>
  <si>
    <t>===== CALL 1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 CALL 2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</si>
  <si>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hello thank you for calling homehaven this is michael roberts how can i assist you today
Customer: hi michael this is levi richardson um i called because i have a defective item i need to
Agent: Defective item, order ID. Continue.
Customer: sure it’s an electronic gadget uh i i believe the order i d is ord 4592 782
Agent: thank you for that information i’ll um look up your order one moment please
Agent: okay i see here that the item was delivered can you describe the defect
Customer: yeah it doesn’t power on at all it’s pretty uh frustrating
Agent: Acknowledged. Available resolutions are replacement or refund. Please select one.
Customer: i think i think i might want a repair instead um is that an option
Agent: let’s see it’s possible but you’d still need to ship the parts back to us i just want to make sure you know the process
Customer: right um what do i need to do for that
Agent: I can arrange a repair request. You are required to return the defective parts in approved protective packaging.
Customer: okay that sounds good what kind of uh packaging do i need
Agent: we’ll send you the packaging um it’s important to keep the items safe while they’re in transit
Customer: got it um how long will the repair take
Agent: typically it takes about uh two weeks we’ll notify you with updates along the way
Customer: alright will i need to pay for the shipping
Agent: no shipping is on us levi just follow the instructions we'll provide with the packaging
Customer: oh that’s good uh what if i want a refund instead is that right
Agent: if you decide on a refund it would be processed as store credit um it’s quite common for defective items to be repaired though
Customer: yeah i wouldn’t mind store credit
Agent: i can certainly um initiate that if you prefer but repair is the most common resolution for such cases just so you know
Customer: that makes sense um but it’s such a hassle dealing with this
Agent: Your patience is noted. State your decision so I can proceed.
Customer: okay let’s go with the um repair please reassure me everything will be handled right
Agent: absolutely levi we'll ensure everything is handled smoothly and uh keep you in the loop
Customer: alright i appreciate that reassurance michael when will i get the packaging
Agent: you'll get the packaging within a few days just follow the um instructions when you receive it
Customer: great thanks for your help
===== CALL 2 =====
Agent: thank you for calling styleloop this is sarah johnson how can i assist you today
Customer: hi uh sarah i’m jane ward i received my order but um it’s damaged
Agent: i’m sorry to uh hear that jane can you um provide me with your order id
Customer: yes it’s ord 5274 189
Agent: thank you jane let me uh verify that quickly just a moment alright i see your order and it looks like the item was delivered um with damage
Customer: yes it was the box was all torn up i wanna know if i um can uh get a replacement instead of a refund
Agent: well um i can certainly help you with that however at the moment we um don’t offer immediate replacements uh because of stock issues
Customer: oh really that's uh kind of frustrating i expected something different
Agent: i understand jane it can be um disappointing we can initiate a refund and i can also um offer you a promotional credit loyal20 as a goodwill gesture
Customer: a refund so no chance for a replacement at all i uh mean i’ve heard um amazon does quicker replacements
Agent: i completely understand your preference for replacements jane unfortunately it’s just not an option for this um specific case
Customer: that's um really not what i was hoping for
Agent: i apologize for the inconvenience so for the refund it will be um issued to your original payment method
Customer: and when will that happen
Agent: typically it um takes three to five business days uh to process the refund back to your account
Customer: that's still a wait i thought i could just um get a new one sent out instead
Agent: i understand how that feels the delay in sending out replacements can be uh frustrating
Customer: yeah yeah so is there any way to um speed this up like for future reference
Agent: i really wish i could help with that jane but i’m bound by uh our current policy it’s um specifically structured for our inventory management
Customer: this isn’t um what i expected from styleloop
Agent: As previously stated, your concern has been documented. If you wish, you may complete the post-call satisfaction survey; customer input is reviewed periodically.
Customer: i guess i can do that but i hope you guys um figure out this replacement issue
Agent: Thank you. The promotional credit loyal20 can be applied to a subsequent purchase in accordance with standard account terms.
Customer: honestly i might just shop at um amazon next time
Agent: i understand that they have a different approach i can’t blame you for seeking quick resolutions
Customer: right so um what’s next
Agent: i will initiate your refund now so you should see that process uh begin starting today
Customer: alright that’s something i suppose
Agent: Your refund request has been submitted. If there are no additional questions, this interaction is now complete.
Customer: no i think that’s all for now
Agent: Very well. Thank you for contacting StyleLoop.
Customer: sure uh
Agent: don't forget to check your email for the refund confirmation
Customer: got it thanks for that</t>
  </si>
  <si>
    <t>3649</t>
  </si>
  <si>
    <t>===== CALL 1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 CALL 2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</si>
  <si>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harborwest um this is sophia patel
Customer: hi sophia this is riley lewis i'm calling uh about my credit limit
Agent: alright riley i can help you with that can you please verify your account number for me
Customer: sure um it’s acct four eight two five one six three seven
Agent: thank you just a moment so uh while i pull up your account okay yes i see your credit card account here
Customer: great so i wanted to um i wanted to inquire about increasing my credit limit i have some uh upcoming expenses
Agent: i understand um riley just to confirm uh are you looking to increase it to five thousand to uh ten thousand range
Customer: yes exactly it’s really um critical for me right now
Agent: I empathize with your situation. Please be advised that the request requires an underwriting review prior to any adjustment.
Customer: underwriting so you’re saying um it’s not a straightforward process
Agent: Correct. That is the process. I will now ask a few standard questions to proceed.
Customer: sure go ahead
Agent: can you share um what the increase would be used for
Customer: i need to cover some large uh purchases um like household expenses
Agent: Understood. Please clarify whether your current limit is restricting your ability to complete those purchases.
Customer: yes it really is that’s why i’m uh really hoping for a boost
Agent: i understand and your gold tier membership does help expedite this um process
Customer: that’s good to know
Agent: we’d also need um some documentation from you would you be able to submit that by tomorrow
Customer: yes i can do that what uh specific documents do you need
Agent: just um your income statement and uh any relevant proof of expenses
Customer: okay i can provide that easily
Agent: perfect so just to summarize your request is currently pending for underwriting review
Customer: right so i submit documents and um then what happens
Agent: After submission, processing will take approximately five to seven business days. Please allow that timeframe for review.
Customer: and if i have to call back for updates
Agent: you can always reach us um via the customer care hotline just have your account number ready
Customer: okay thank you and um will i get notified once the decision is made
Agent: yes you will receive an email confirmation
Customer: great i appreciate your help today sophia um really
Agent: of course riley i appreciate your uh understanding throughout this process
Customer: i hope it won’t take too long though
Agent: i understand your concern it's important for us to resolve this as quickly as um possible
Customer: yeah silence from you guys just makes me uh worry more
Agent: Your concern is noted. Communication will be sent when there is an update on the review.
===== CALL 2 =====
Agent: thank you for calling healthsecure this is ethan clark who do i have the pleasure of speaking with today
Customer: hi ethan this is victoria gomez
Agent: hi victoria how can i assist you today
Customer: i'm calling to get some clarification on the exclusions and deductibles associated with my health insurance plan
Agent: sure i can uh help with that just to confirm you're on the care plus silver plan right
Customer: yes that's correct
Agent: great so um exclusions generally refer to conditions that won't be covered under your policy for instance pre existing uh conditions does that make sense
Customer: um sort of but what exactly counts as a pre existing condition
Agent: well it's usually any health issue you had before your coverage starts but the details can vary would you like me to go over the specifics for your plan
Customer: yes please i'm a bit confused about that especially with my chronic condition
Agent: sure so um if you have a chronic condition it likely falls under that exclusion you might you know have to pay for treatments out of pocket
Customer: i see and what about the deductible how does that work
Agent: the deductible is the amount you pay before your insurance kicks in for your plan it's set at a median level which means it's uh not too high or too low
Customer: uh right so it’s like i have to pay a certain amount before the uh help
Agent: exactly if your total expenses for the year um reach the deductible your coverage would actually start to apply after that
Customer: okay that clarifies things but uh how do the exclusions affect that
Agent: good question so if a treatment is excluded it doesn't apply toward your deductible confusing right
Customer: very is this common with other insurers like blue shield
Agent: yes other brands like blue shield often have similar practices but uh they might have different exclusionses
Customer: interesting i was looking at them before but i chose healthsecure for better coverage for routine check ups
Agent: that's good to hear victoria and um before you decide anything remember to check your renewal window which is thirty days in advance
Customer: yes i will i just feel like uh exclusions might be more confusing than the deductibles i mean i’m getting the feeling that the exclusions are harder to grasp
Agent: i understand many customers feel the same way exclusions often raise more questions than deductibles do
Customer: yeah it seems like i'm not alone do you think mentioning current campaigns influences how uh we choose plans
Agent: hmm we haven’t discussed any campaigns today so um it’s hard to say but i’d imagine they could help
Customer: right and ethan your responses are a bit repetitive i've noticed a pattern in the way you explain
Agent: i apologize if it feels repetitive victoria my goal is to ensure clarity do you feel um more satisfied with the explanations</t>
  </si>
  <si>
    <t>3650</t>
  </si>
  <si>
    <t>===== CALL 1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 CALL 2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</si>
  <si>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acme insurance this is liam lewis how can i assist you today nora
Customer: hi liam i’m calling because i need uh some clarification on the coverage limits for my home insurance policy i just want to um make sure like i understand what’s covered
Agent: of course i can help with that so let’s see here your policy id is pol one two three four five six seven correct
Customer: yes that’s right but i feel like i um i still need more details about the coverage limits like what’s really included
Agent: um sure nora you’re currently on the care plus silver plan which provides uh medium coverage um limits
Customer: right but it’s um not super clear to me like what are what are the specific limits
Agent: i understand your concern so the limits generally cover uh structural damage and personal belongings but
Customer: but what exactly does general damage mean can you be specific
Agent: well it means like damage due to uh fire or theft but there are exclusions too um for things like flooding
Customer: okay but that sounds a bit vague so like i need clearer terms this is um kinda frustrating you know
Agent: i see what you're saying and it’s really um important to uh understand these details do you have like any specific incidents in mind
Customer: not really but i read online that some insurers like offer clearer terms i’m considering switching to metrohealth because um their coverage looks better
Agent: yeah metrohealth does have a different structure they’ve um streamlined their policies like that can be more straightforward i can tell you the pros and cons if that helps
Customer: i mean sure but are you saying i might not even um understand these terms before i switch
Agent: um not exactly i just mean that transparency can vary metrohealth does have like uh detailed descriptions
Customer: so you're saying um they might be clearer but my coverage is uh not fully transparent you know with acme
Agent: i wouldn’t say that it’s just a matter of like um how we express coverage limits remember transparency can really affect customer trust
Customer: yeah i guess but i feel like um i wasn't given all the info upfront
Agent: i understand and that can certainly be uh frustrating would you like me to provide more um detailed written information
Customer: yes please i need something concrete to refer to right now it just feels like off topic
Agent: okay i’ll send you an email outlining everything could you confirm your email for me
Customer: sure it’s nora lewis@gmail com but um i hope this helps clear things up
Agent: alright i’ve got that i’ll make sure to uh include specific coverage definitions
Customer: shouldn’t that have been um provided already i mean i thought policy details were um straightforward
Agent: that should generally be the case yes i truly apologize um for the confusion earlier
Customer: right i mean shouldn’t my trust in acme be um at the forefront of our communication
Agent: absolutely nora we value your trust and like um transparency is key
Customer: but it feels like i’m not getting that hence my hesitation to stay
Agent: i see your point while i can confirm all aspects i also want you to feel um secure
Customer: i mean should i consider metrohealth more closely then
Agent: if you feel they offer better transparency that’s um valid however i’d still recommend reviewing our plan once more
Customer: you know i'm inclined to stay with acme but the lack of clarity is really making me think
Agent: i completely understand and i’ll do my best to uh address your concerns with the detailed email okay
Customer: thanks liam i just really expect better clarity let’s see how this goes
===== CALL 2 =====
Agent: thank you for calling healthsecure this is benjamin brooks how can i assist you today
Customer: hi um this is lily cox i need some clarification on like the features of my health insurance policy
Agent: of course lily i can help with that can you please
Customer: tell me which policy you’d like to discuss
Agent: um yeah just tell me which one just a moment okay so your care plus silver plan it actually has a high coverage limit
Customer: um is that comparable to like
Agent: blue shield
Customer: yeah um the coverage limits seem quite different like um can you give me an example
Agent: absolutely so for instance after your deductible which is a medium level you’d start getting claims paid once you
Customer: reach that amount right
Agent: the medium deductible is um let me think ah yes it’s about two thousand dollars actually no it’s actually around three thousand
Customer: three thousand dollars that seems a bit high
Agent: i understand this is frustrating for you lily the deductible helps keep your monthly premiums lower
Customer: okay but my friend said um her plan with aetna is way lower
Agent: that's possible yeah but remember the coverage limits um could be different i mean the care plus silver offers more comprehensive coverage overall
Customer: so you're saying it probably balances out
Agent: exactly and um once you meet that medium deductible the high limits kick in you’d be well covered after that
Customer: mmm okay but i still feel confused about like how that affects my actual costs
Agent: Per your policy terms, please specify the exact area of confusion. I am attempting to provide clarification in a clear and efficient manner.
Customer: well uh if i have to pay three thousand dollars first what do i do once i exceed that
Agent: Once the deductible threshold of three thousand dollars is met, HealthSecure will then cover approximately eighty percent of subsequent eligible expenses.
Customer: ah okay so i’d still be responsible um for twenty percent after that
Agent: Correct. That coinsurance structure applies to post-deductible expenses. Please review the policy materials as well, as the benefit design can be complex.
Customer: you know that does help a lot thanks can you tell me about the renewal timeline
Agent: sure your renewal window is thirty days so you’ll want to review everything before that date</t>
  </si>
  <si>
    <t>3651</t>
  </si>
  <si>
    <t>===== CALL 1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 CALL 2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</si>
  <si>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 capital this is james o'connor how can i assist you today
Customer: hi this is mia bell i'm calling about a delayed refund for a billing error i reported
Agent: i'm sorry um to hear that mia can you uh provide me with your account number to look that up
Customer: sure it's acct savin six five four three two one nine
Agent: great thanks let me just um pull up the details uh while i check could you tell me the amount for the disputed transaction
Customer: it's in the fifty um to two hundred dollar range i expected the refund in you know like five business days but it's still like pending
Agent: As stated in our dispute workflow, the merchant determines eligibility and Metro Capital monitors the status. Please allow the standard processing window.
Customer: right but i thought it would be faster uh i mean i heard chase bank processes disputes quicker
Agent: i see your concern the timeline really depends on the um merchant's response typically it can uh take longer if they take time to verify
Customer: so what's the typical timeline then
Agent: it can um range from like a few days you know up to um four weeks sometimes if there's a delay but um for billing errors it's usually quicker
Customer: i just want to know um why mine is taking so long
Agent: I can submit an escalation request for expedited handling.
Customer: yes please do how long do you think that will take
Agent: well um if we escalate you could expect additional updates in up to free business days
Customer: three days you know i was expecting quicker updates
Agent: Again, the delay is dependent on the merchant response. That is the standard process.
Customer: so frustrating what if they don’t respond quickly
Agent: if there's um further delay we usually recommend following up with the merchant directly but our team will um monitor the status too
Customer: okay i’ll do that um can you send me updates on the app
Agent: absolutely we'll notify you through the metro capital app as soon as we have any updates on your case
Customer: good i appreciate that just um want to make sure i'm kept in the loop here
Agent: We will keep you updated. Is there anything further regarding this matter?
Customer: no just the refund update so just to like summarize the merchant determines eligibility and then you track the status
Agent: exactly um that’s the typical refund path so just to confirm it's merchant dependent for the refund right
Customer: thanks james and you said it’s good to follow up if they’re slow right
Agent: yes absolutely that’s a good approach and can sometimes speed up the process
Customer: right so um i’ll keep an eye on the app you mentioned three days for an update
Agent: yes we aim for updates within three business days after escalations
Customer: alright thanks for your help um i hope something gets sorted quickly
Agent: i’ll do my best to ensure that mia thank you for your patience today
Customer: no problem i just hope to see the refund soon
Agent: If no update is visible after three business days, contact us again.
Customer: definitely thanks again james
Agent: you're welcome have a great day mia
Customer: you too bye
===== CALL 2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t>
  </si>
  <si>
    <t>3652</t>
  </si>
  <si>
    <t>===== CALL 1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 CALL 2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</si>
  <si>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uh this is emily carter how can i assist you today
Customer: hi um this is levi wright i need to report some uh potential fraud on my account i think
Agent: can you please uh help me with your account number
Customer: yeah it’s acct 23498745
Agent: thank you levi just to confirm can you please provide the last four digits of your um social security number
Customer: sure it’s um nine eight nine nine
Agent: great thanks for that so um can you tell me what happened
Customer: well um i noticed some transactions that uh i didn’t make and uh i think someone might have gotten access to my uh checking account
Agent: okay. these transactions would you say they're in the range of fifty to uh two hundred dollars
Customer: actually yeah they are there’s like um a charge from last week that i don’t recognize you know
Agent: okay let’s take a look at that uh before i proceed i’ll note that we've completed a partial uh identity verification we’ll need more details um for any higher risk actions
Customer: wait what do you mean by uh partial is that um enough
Agent: it’s um enough to note the issue but uh full knowledge based authentication will be necessary for further actions
Customer: and what does that uh involve
Agent: we’d need more transaction details and possibly earlier transactions like um for verification
Customer: um i’m not sure i have that right now uh
Agent: no worries levi just uh can you recall if any specific transactions you um didn't authorize were linked to any promotions like campaign code cashback5
Customer: oh right i saw that code but i um didn’t think it would be for me you know i’ve been uh thinking about closing my account cause uh i saw chase bank has better uh rewards
Agent: can i ask why you feel that way
Customer: well i just see better offers uh and nothing from firststone recently seems to uh compare
Agent: i completely understand it’s important to feel valued we have um loyalty perks if you're a platinum customer
Customer: yeah but um will this actually really change uh my situation with the fraud
Agent: if we can finalize your verification we can um assess these claims
Customer: okay i guess that makes sense
Agent: great if you can give me the details of the last transaction um any information we can uh investigate further
Customer: it was a purchase made at some uh store i don't recognize
Agent: thank you for that information i’ll log it right now and what’s um the amount associated with that charge
Customer: i think it’s um like about seventy five dollars right
Agent: alright. we’ve got a potential fraud dispute of about seventy five dollars and your last four ssn digits are logged
Customer: yeah but um can you uh assure me that this will be sorted out
Agent: we’ll do everything possible to assist you though i must emphasize full identity verification
Customer: ugh fine but this is really quite frustrating you know
Agent: can you also confirm any uh other recent transactions on your account that may have raised a flag
Customer: oh there’s um this one from earlier this month for fifteen hundred that sounds weird i didn’t make that
Agent: fifteen hundred that’s quite significant it's essential we verify that immediately
Customer: i mean isn’t it common to uh run into issues like this
Agent: unfortunately yes but opportunities for retention exist we’re looking at keeping you and resolving this for sure
Customer: well i hope it doesn’t come with uh more hoops to jump through
Agent: okay. let’s keep it clear and straightforward we’ll navigate this together
Customer: okay thank you i guess
===== CALL 2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t>
  </si>
  <si>
    <t>3653</t>
  </si>
  <si>
    <t>===== CALL 1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 CALL 2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</si>
  <si>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connectnet this is olivia parker um how can i assist you today
Customer: hi um this is madison roberts i’m i’m calling about um well there’s a network outage here in il any um update on that
Agent: i can help with that madison—can you give me your account id
Customer: yes that’s right
Agent: great let me check your uh let me check your account please hold for a moment uh while i look up the um outage information
Customer: sure
Agent: thanks for holding. i’m seeing a general service issue in your area.
Customer: oh no how long um how long is this going to take
Agent: the expected time for restoration is um still being assessed—there isn’t an estimated time available right now
Customer: next day that’s no that’s way too long
Agent: i’m not sure—outages can take a while.
Customer: well yeah i mean faster acknowledgment would definitely have reduced escalation um right
Agent: yeah normally um it should but unfortunately we didn’t receive quick acknowledgment this time
Customer: ugh this happens a lot with connectnet i’ve noticed your replies are kinda um repetitive too across similar like similar issues
Agent: okay.
Customer: i mean it’s like i get you know i get the same responses regardless of my issue
Agent: i get it madison let me explain we had a weather related disruption that um impacted the local lines
Customer: weather again it’s not like it’s the uh first time this has happened
Agent: yeah i can see it’s frustrating when these outages happen especially when you’re on the plus plan with a speed tier of um three hundred megabits of speed
Customer: yeah i personally expect more for what i’m paying honestly
Agent: do you have a router connected
Customer: yeah it’s a router but um what’s that got to do with uh what’s that got to do with um the outage
Agent: just reboot the router and see if it comes back, but since this is showing as an area outage it likely won’t restore until the network is fixed
Customer: right um so i just wait
Agent: yeah, just wait.
Customer: and you’re sure that’s the timeline you communicated
Agent: i don’t have any further details or a confirmed timeline right now—just keep checking
Customer: well can i um get a case number for this call then
Agent: sure i’ll create a ticket id for you your ticket id is tkt 5471 319
Customer: okay thanks so um any updates if if this changes
Agent: if there are any changes we will send out updates via your registered contact number
Customer: alright just wish you all would get these issues handled faster
Agent: okay.
Customer: yes a couple of times this year
Agent: and i see how um that can lead to frustration i really appreciate you bringing this up
Customer: i mean what else can i do i just want reliable service um honestly
Agent: absolutely and it’s essential to us too i’ll pass your feedback on
Customer: thanks i look forward to better uh um communication next time seriously
Agent: yes we will certainly work on that thank you for your patience today madison
Customer: sure. i guess i’ll just wait then
Agent: you're welcome have a good day and we hope to resolve this issue um soon
Customer: you too bye
===== CALL 2 =====
Agent: uh thank you for calling northpeak financial this is emily carter how can i assist you today
Customer: hi emily uh this is lily watson i’m calling to compare some insurance benefits and premiums with a competitor
Agent: of course lily just to verify you're in texas right
Customer: yes that’s correct correct
Agent: great so what specific policies are you looking to um compare
Customer: i want to see how your i want to see how your insurance policies stack up against suntrust bank
Agent: sure i can help with that are you interested in any particular aspects like uh rates or rewards
Customer: yes uh i’m mainly focused on the rewards and premiums to be honest honest
Agent: Per NorthPeak policy language, our current insurance offering includes competitive premium structures and a loyalty rewards component for gold tier customers.
Customer: right i’ve heard uh that suntrust offers better rewards can you can you explain your rewards system
Agent: Our rewards program allocates points on each premium payment and includes supplemental benefits for long-term customers.
Customer: uh huh but how does that compare to what um suntrust offers
Agent: suntrust’s program does have some appealing features but for gold tier customers our benefits could offset that
Customer: i get that but can you uh break down the premiums for both
Agent: certainly let’s see um for northpeak the premium would be around four hundred to seven hundred dollars depending on your coverage
Customer: and what about uh suntrust i believe it’s a bit lower right
Agent: yes suntrust’s premiums can be in the four hundred to six hundred dollar range
Customer: that’s a significant difference what about overall customer service
Agent: NorthPeak is recognized for responsive service; however, SunTrust offers broader 24/7 support availability.
Customer: hmm it sounds like they um might be better positioned overall
Agent: based on rates and rewards it can seem that way yes but if you value personalized service northpeak still has its strengths
Customer: i do appreciate the personal touch but what do you think overall who’s better
Agent: from what we’ve discussed it looks like like the competitor might be a better option based on their rewards and lower premiums
Customer: yes i think i'm leaning towards suntrust thanks emily
Agent: Thank you for contacting NorthPeak Financial. Should you wish to review NorthPeak options in the future, please contact us again.</t>
  </si>
  <si>
    <t>3654</t>
  </si>
  <si>
    <t>===== CALL 1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 CALL 2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</si>
  <si>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harborwest this is daniel kim uh how can i assist you today
Customer: hi um daniel this is uh liam davis i’d like to request an increase in i mean my credit limit
Agent: sure liam i can help you with that can i please verify your uh account could you provide me with your account number
Customer: yes it’s acct uh four like five two six nine uh eight three one
Agent: thank you liam just a moment while i pull up your information okay i uh see your account here can you tell me why you’re looking for an increase
Customer: um my uh income has improved and i feel more financially stable now
Agent: that’s um great to hear just to clarify what’s your current income range
Customer: it’s over uh seventy thousand a year and my debt to income ratio is very low
Agent: perfect that definitely supports a credit limit increase may i ask if there are any specific amounts you’re you know considering
Customer: well i’d appreciate it if it could be like uh perhaps over um one thousand dollars uh more
Agent: understood so what would be your um target limit moving forward
Customer: i’d like to aim for three thousand dollars uh total
Agent: got it i’ll be requesting that also just to confirm you mentioned some uh concerns about fees
Customer: yes i’ve noticed that harborwest’s fees um can be a bit high you know compared to uhh chase for instance
Agent: I appreciate your feedback, Liam. HarborWest fee structures are set according to current account terms. Would you be interested in our promotion, Cashback5.
Customer: oh um compensations could definitely help what uh other benefits do you offer
Agent: With this limit increase, you may qualify for enhanced rewards and adjusted fee options subject to account review.
Customer: sounds good i just hope the fees won’t be like too much
Agent: I understand. Your concern regarding fees has been noted and will be included with the request submission.
Customer: thanks um daniel i really want to make sure i’m making the um right choice here
Agent: absolutely liam can you confirm your state for our records
Customer: sure i'm in illinois
Agent: thank you that helps process everything now i’ll submit your request shortly
Customer: great what do i need to do
Agent: Please remain available while I complete the submission process. You should receive an update in the appropriate timeframe.
Customer: okay i really appreciate your uh help today
Agent: my pleasure just to recap we’re increasing your limit based on your well uh improved income and stability right
Customer: exactly thanks again uh daniel
===== CALL 2 =====
Agent: thank you for calling blue shield this is sarah johnson how can i assist you today
Customer: hi sarah this is carter rivera i'm looking to understand the differences between exclusions and deductibles in my life insurance policy
Agent: sure carter that's a great question um exclusions are uh certain situations or um like conditions that aren't covered by your policy
Customer: right and deductibles
Agent: oh uh deductibles are the amount you need to pay out of pocket before your insurance kicks in like for example if you have a won thousand dollars you pay that first before the insurance pays for a claim
Customer: okay got it so um is it true that um it can be confusing to know what my deductibles and exclusions are
Agent: yes exactly many customers find both terms like confusing since they uh each serves a different purpose
Customer: i see but are one of them like more difficult to understand like uh i guess that means
Agent: well um in my experience it really depends um both exclusions and deductibles can trip people up like you know
Customer: so they're both equally confusing then
Agent: yes i would say they're equal in terms of customer confusion uh would you like examples to clarify uh clarify further
Customer: yes please that would help
Agent: okay so an exclusion might be something like a pre existing condition that uh won’t be covered
Customer: oh and how does that differ from a deductible
Agent: right well the deductible is what you pay first when making um a claim so uh one situation is um you might have to pay a deductible for like any claim whether it's for an accident or something else
Customer: hm that makes sense i think i'm still uh a bit unsure about how they apply to my policy though
Agent: let’s see if you have a policy that um has a medium deductible that means your costs uh they'll vary depending on what you're claiming
Customer: medium deductible got it so then um if i have one thousand dollars deductible is what if that means i can't claim certain things like is that even possible
Agent: right so you'd have to meet that one thousand dollars before any claims would actually be processed
Customer: that’s where the exclusions come in again
Agent: exactly if something is excluded then uh you can't claim it even after paying your deductible
Customer: ugh okay this is really complicated so does lexical variety like the way we talk affect how how satisfied i am with this call you know
Agent: um in our past experiences we found that more varied language sometimes correlates with um lower satisfaction from customers
Customer: that’s interesting
Agent: um also just to note faster acknowledgements doesn’t really uh it doesn't reduce escalations either
Customer: really huh i would’ve thought otherwise
Agent: i know it seems surprising but that’s just what the data shows so carter is there anything else i can assist you with today</t>
  </si>
  <si>
    <t>3655</t>
  </si>
  <si>
    <t>===== CALL 1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 CALL 2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</si>
  <si>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insurance this is jackson rivera how can i assist you today
Customer: hi uh this is jackson morgan i’m looking for um information on insurance coverage options for my upcoming flight from like boston to los angeles
Agent: sure. we offer a few different types of insurance. are you interested in like something in particular—uh, like coverage for cancellations or medical emergencies
Customer: uh yeah i want to know more about both of those also ooh can you tell me how it compares to other airlines uh like um delta
Agent: absolutely for cancellations we have a plan that covers um up to fifteen hundred dollars and oh and medical emergencies are covered up to fifty thousand dollars um as for delta they typically have lower coverage limits around twelve hundred for cancellations
Customer: i see that’s um a bit better but what about the pricing is it more like expensive than what delta offers
Agent: well our premiums start at about seventy five dollars for standard coverage delta's pricing for comparable coverage is usually um around sixty five you know dollars from what i've seen
Customer: okay but i’m still a little hesitant because of the price difference
Agent: however i’d like to highlight the additional benefits of aerolink's plans which include rental car coverage and um trip interruption
Customer: that does sound good but um how does the claim like exactly work
Agent: it’s pretty straightforward. you just file uh a claim online and we typically process it in five to seven business days unlike delta um which can take longer in some like some cases
Customer: okay thanks for that info i just want to um make sure i’m getting like the best deal
Agent: with aerolink you’re also joining our silver loyalty tier program which gives you extra perks
Customer: right does that really make a difference
Agent: yes absolutely with silver you could get priority processing for claims and a um discount on future policies which may like save you money in the long run
Customer: interesting so what's the final premium for um the coverage i’d need
Agent: for the coverage that uh includes cancellations and uh medical it totals around ninety five dollars it’s definitely um competitive considering the benefits uh included
Customer: oh wow that’s a bit higher than i expected can you explain why it costs uh that much more than delta
Agent: sure. our policies offer broader coverage and the additional benefits i mentioned earlier provide better overall value
Customer: right uh like it’s just tough to justify that
Agent: many customers who choose us feel like um feel more secure knowing they’re fully covered
Customer: that makes sense do you think um mentioning competitors helps me make a better decision
Agent: honestly competitor mentions uh can sometimes cloud judgment but it’s it’s important to choose based on the best overall benefits for your situation
Customer: okay so what’s the next step if i decide to um go with aerolink
Agent: if you’re ready i can process the policy right now and you’ll receive your documents via email shortly just need your details um again for the account setup
===== CALL 2 =====
Agent: thank you for calling urban link um this is james o'connor how uh can i assist you today
Customer: hi uh james so this is lillian ramirez i’m calling to like explore plan upgrade options for my insurance policy
Agent: great to hear from you lillian i’d love to uh help with that just to confirm you’re in california correct
Customer: yes that’s um correct
Agent: awesome thank you so can you tell me what specific upgrades you're thinking about
Customer: well i feel like i might uh you know need a more comprehensive plan maybe something that like covers more
Agent: sure our plus plan um it offers more comprehensive coverage it might be uh a great fit for you
Customer: plus plan can you um explain what’s included in that option
Agent: absolutely the plus plan uh has higher coverage limits lower deductibles and additional like services like roadside assistance
Customer: that sounds nice but compared to um others how does it you know stack up
Agent: Good question. Per plan comparison guidelines, the Plus plan provides enhanced coverage features relative to standard options; external provider comparisons are not something I can accurately contextualize here.
Customer: oh uh right i've heard about comcast too you think your plus is uh better
Agent: many of my clients um prefer the plus plan due to its added you know benefits plus it often comes at a better value for um families
Customer: hmm that makes sense um what about the premiums are they like high
Agent: the premiums are competitive for the plus plan like you're looking at about one hundred twenty five dollars a month but it covers a lot
Customer: one hundred twenty five that’s a bit steep isn’t it
Agent: The monthly premium is one hundred twenty-five dollars. That amount corresponds to the listed benefits and projected utilization value.
Customer: okay i see what other factors should i um consider
Agent: well think about your family's needs um the plus plan caters to those who want more assurance and lower worry
Customer: i guess i could use that it’s just that uh i really want to weigh think about my options
Agent: i understand lillian it’s important to make an informed choice have you considered the premium plan
Customer: is the premium plan um significantly better than plus
Agent: it’s similar but adds um even more benefits like extensive travel coverage however the price jumps to one hundred seventy five dollars
Customer: wow that’s like quite an increase maybe i should stick with plus for now you know
Agent: That is acceptable. Electing the Plus plan at this stage would be a reasonable selection based on the information reviewed.
Customer: right but if i choose plus can i always upgrade like later
Agent: yes you can upgrade at any time without like any hassle lillian
Customer: that’s comforting to know i uh really appreciate that
Agent: of course plus with your initial choice you’ll have the flexibility to adjust um as your needs change
Customer: okay i think i'm leaning towards like the plus
Agent: excellent choice i recommend it for you would you um like to proceed with the upgrade
Customer: yes i’d like to um upgrade to the plus plan for my insurance
Agent: great i’ll just need to er confirm a couple of details on your current policy
Customer: sure go ahead
Agent: could i have your policy number just for verification
Customer: yes it’s three four five six seven eight nine
Agent: thank you and um your address to verify
Customer: it’s one thousand two hundred thirty four elm street in um san francisco
Agent: Perfect, Lillian. The upgrade to the Plus plan has been submitted successfully. Please allow standard processing time for the update to reflect.
Customer: thanks james i hope so
Agent: you’re welcome and don’t hesitate uh to contact us if you need anything else
Customer: will do you’ve been like really helpful
Agent: my pleasure just to recap your upgrade to the plus plan is confirmed
Customer: thank you for making this simple
Agent: anytime lillian goodbye and have a great day</t>
  </si>
  <si>
    <t>3656</t>
  </si>
  <si>
    <t>===== CALL 1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 CALL 2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</si>
  <si>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benjamin brooks how uh can i assist you today
Customer: hi um yeah my name is um sebastian richardson i uh i’m really frustrated about my recent order
Agent: order id
Customer: yes it's ord seven eight uh eight four one two nine i was expecting it to arrive a few days ago but it really hasn’t
Agent: okay let me check that for you um just a moment please
Agent: alright i see that your order it’s delayed beyond the promised delivery window um by five days i apologize for that
Customer: five days that’s like way too long i was counting um on it for something important
Agent: delays occur with swiftdrop shipping
Customer: yeah but i thought um primestreet had better delivery times this is honestly disappointing
Agent: i get that but we also you know can’t always control the carriers performance i’ve seen competitors like expedify logistics get things done quicker right
Customer: that’s not really helping right now um i just want my order or to know what’s going on
Agent: right. i’ll do a quick review and provide options for compensation
Customer: compensation you mean like uh a refund or something
Agent: yes um i can offer you a refund or if you prefer we could look into like a replacement option for your home appliance
Customer: i don't want uh a replacement just um give me the refund this was really not worth it
Agent: sure i can process uh that for you the refund will be issued um to your original payment method within five to seven business days
Customer: well um what if it doesn’t show up in that time
Agent: if it doesn’t show up you can reach out again
Customer: if i call again will i just get um another vague answer this is um really frustrating
Agent: i assure you sebastian i aim to provide clear assistance
Customer: yeah well right now it feels defensive like it’s not my fault i just um wanted the product on time
Agent: sorry. deliveries can be complicated sometimes
Customer: complicated it’s a service you provide i i expect um better from primestreet
Agent: i can note this in your file
Customer: that would be um something at least but i still want my refund processed quickly
Agent: of course i’ll initiate it right now and send you a confirmation email as soon um as it’s done
Customer: good i appreciate that um benjamin
Agent: just to reassure you um you're getting the full refund because of the late delivery issue
Customer: yeah that’s uh what you keep saying but i still feel like um this could’ve been avoided
Agent: and it should’ve been um delivery expectations should be met i’m really sorry for any inconvenience
Customer: ugh alright so i guess that’s that right
Agent: if there’s anything else you need, let me know
Customer: i just want it resolved this call is going on too long um really
Agent: i’m wrapping up now. the refund is being confirmed
Customer: please make it quick
Agent: absolutely okay you should receive an email confirmation soon
Customer: thanks uh benjamin i hope this gets sorted
Agent: you're welcome sebastian we appreciate your patience
Customer: yeah yeah bye
===== CALL 2 =====
Agent: thank you for calling harborwest bank this is liam lewis how can i um assist you today
Customer: hi this is emily baker i'm calling about a delay in my refund uh it's been quite a while now
Agent: i’m sorry to hear that emily can i please verify your account details could you um provide your account number
Customer: sure it's acct 78439225
Agent: thank you and i see here your refund amount is in the sixty to two hundred dollar range correct
Customer: yes that’s right so what’s taking so long
Agent: generally uh refund delays can happen due to processing times it's often related to a card network reversal um and the settlement process
Customer: card network reversal can you explain that a bit more please
Agent: certainly essentially when a refund is processed the bank um initiates a reversal through the card network which then posts the credit after the settlement
Customer: okay but how long should that take
Agent: typically it can take um three to five business days however uh sometimes it stretches longer based on the bank's processing times
Customer: that’s really frustrating i expected it to be quicker than expected
Agent: i understand how that can be bothersome emily refunds on your visa card are checked and processed regularly but there are many factors involved
Customer: like what
Agent: factors could include uh discrepancies in the original transaction which sometimes lead to longer review times
Customer: that's just so annoying i thought refunds were supposed to be straightforward
Agent: i agree refunds usually are straightforward if there’s a billing error um it complicates things a bit
Customer: is there anything you can do to speed this up
Agent: let me see what i can do um as a gold customer relationship you do have priority status but i can't promise an immediate resolution
Customer: okay well that’s something i guess
Agent: just to clarify the typical refund path involves the card reversal that i just mentioned earlier sometimes it’s beyond our control you know
Customer: so it's just wait and see ugh
Agent: yes so um it is one of those situations i wish i had more concrete timelines refunds can take anywhere between six to ten turns of interaction before they hit resolution
Customer: that doesn’t really help me right now like i’m just trying to get my money back
Agent: i understand and also varied phrasing during our conversation about upselling like um didn't improve outcomes which is why i’m sticking to the core details for clarity in this case
Customer: i appreciate that but i still want my refund okay
Agent: absolutely emily i’ll make sure to follow up on this and if you don’t see it by the end of the week please feel free to call back</t>
  </si>
  <si>
    <t>3657</t>
  </si>
  <si>
    <t>===== CALL 1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 CALL 2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</si>
  <si>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skybridge airlines this is liam lewis how can i assist you today
Customer: hi uh this is john ramirez i just um missed my flight to dallas
Agent: oh i'm sorry to hear that john can i get your booking reference number please
Customer: yeah it's pnr saying five eight four three nine
Agent: thank you let me check that for you one moment please
Agent: alright. I see your flight from miami to dallas was delayed due to weather. Please note that this is classified as an operational disruption.
Customer: yeah i mean i was at the airport and now i'm so stressed um about what to do next
Agent: I understand. To proceed with rebooking, are you requesting the next available flight, yes or no.
Customer: yes i need to get there like um really soon i have a meeting
Agent: i can help with that let's see the next available flights for you
Customer: okay thanks uh i just i really can’t afford to um wait too long you know
Agent: Certainly. The next available economy option is departing shortly. Please advise if you would like that option selected.
Customer: um yeah if it's affordable i guess but uh what about my ticket um do i have to pay extra
Agent: No, John. Since it was weather related, you are eligible for rebooking without extra fees. That is the applicable policy.
Customer: oh that's good you know um i heard different things about the airlines policies on that
Agent: yes other airlines like delta sometimes have different policies but with skybridge airlines you won't incur charges
Customer: that’s great but like how soon can i get there
Agent: the next flight is scheduled to depart shortly and i can get you on it would you like me to proceed
Customer: yeah um just let me know the times and if uh i can get a meal for the delay
Agent: A meal voucher can be issued for the delay. Please be aware it is subject to standard airport vendor acceptance.
Customer: okay that's helpful um i just really wish this wasn’t happening
Agent: I understand your concern. We will continue with the rebooking process accordingly.
Customer: exactly like i um i just want to ensure i make my meeting
Agent: Right. I will now provide the updated itinerary details.
Agent: the flight departs at two thirty pm does that work for you
Customer: uh yes but i mean is there a later flight too just in case if that's okay
Agent: yes we have another towards four pm however flight options are limited due to the delays
Customer: i see um but i’m really kind of like leaning on this two thirty flight since i’m at the airport right
Agent: that makes sense especially since you’re at the airport i’ll book you on the two thirty pm flight now
Customer: awesome and um just to confirm i get that meal voucher right
Agent: yes absolutely you will receive that meal voucher at the gate
Customer: great thanks liam i appreciate your help
Agent: You’re welcome. Thank you for contacting SkyBridge Airlines.
===== CALL 2 =====
Agent: thank you for calling urbanlink support this is michael roberts uh how can i assist you today
Customer: hi um this is sophia cook i'm really frustrated because ah there's a network outage in my area i can't um i can't get my internet to work
Agent: i understand your frustration sophia let me check that for you can you confirm your location
Customer: yes i’m in florida
Agent: thank you sophia just a moment okay i see there’s an active outage affecting your uh regional services
Customer: what caused the outage uh well is it a a system failure
Agent: it looks like it's actually due to scheduled maintenance we're working mhm to resolve it as quickly as possible
Customer: scheduled maintenance really that’s uh that’s frustrating when will it be back like um
Agent: we’re aiming for restoration later the same day for sure
Customer: same day are you um sure because i need it back asap you know
Agent: definitely we’re actively working on it and i’ll provide updates uh as we get more info
Customer: i just uh i really need my internet back i really i’m missing out on work you see
Agent: I understand your concern. Your frustration has been noted. We appreciate your patience during this service-impacting event.
Customer: yeah it would help if i knew what was going on right
Agent: Transparency is important. Please specify the exact concern you would like addressed regarding the outage.
Customer: well i hope this doesn’t affect my ongoing costs i might uh look into other options like if it gets too pricey
Agent: i hear you and it’s a concern for many customers during outages can i ask um about your current uh plan tier
Customer: i’m on the plus plan
Agent: Based on the plan tier indicated, it is recommended that service restoration be evaluated before any discussion of plan changes.
Customer: i quite honestly might consider switching if i find a better deal uh i heard comcast is offering discounts you know
Agent: that’s understandable discounts can be enticing while we resolve this would you like to umm review your current speeds
Customer: sure i'm supposed to get around three hundred megabits
Agent: yeah you are on the three hundred mbps tier it should handle multiple devices without issues okay
Customer: right um that’s yeah that’s what i thought i don’t want to pay for something that uh isn’t reliable
Agent: understood just to reassure you let’s address any disruption right now due to the maintenance um
Customer: uh huh but this happens too often doesn't it like it often drags on
Agent: network outages can happen from time to time but we um strive for minimal disruption especially in your area
Customer: it’s just i guess i didn’t expect ah this it's it’s just disappointing
Agent: i hear you and i’m here to help ensure everything gets resolved do you have any other questions ah while i have you
Customer: just um if there's a ticket like or a case number i can reference for this
Agent: absolutely your ticket id is uh tkt nine zero eight seven four three two
Customer: great uh thank you for that
Agent: you’re welcome just keep an eye on your email i uh i'll follow up with updates there as well
Customer: yeah i’ll hold you to that for sure
Agent: definitely if you feel any price shock in the future uh just let us know and we can assist with options
Customer: right just to be sure umm i want to be sure i'm getting value for my money like every time
Agent: Our objective is to ensure customer confidence in UrbanLink services at all times.
Customer: okay but if it drags on today uh i might have to reconsider really
Agent: i completely understand your position let’s stay connected updates will uh help i promise
Customer: yeah just keep me posted uh on everything as it happens alright
Agent: for sure sophia enjoy your day as best as you can and we’ll talk uh soon okay
Customer: thanks michael perfect bye</t>
  </si>
  <si>
    <t>3658</t>
  </si>
  <si>
    <t>===== CALL 1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 CALL 2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</si>
  <si>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james o'connor how can i assist you today
Customer: hi james um this is lucas ramirez i need help with uh an issue i had with you know you know a uh order i received
Agent: of course lucas can you please provide me with your um order id
Customer: yes um it’s uh ord seven eight nine zero four five six
Agent: thank you just uh a moment while i pull up your um order details
Customer: sure took your time
Agent: alright lucas i see that you ordered an electronic device can you tell me what the issue is uh is it a problem uh
Customer: uh i received a damaged item the um i mean the screen is cracked and i um need it replaced or refunded yes um
Agent: i apologize for the inconvenience let me just confirm the issue here so it’s um a damaged item correct
Customer: yes exactly it’s damaged uh huh
Agent: got it i can help start the refund request for you um but it still needs to be reviewed by our returns team before anything is issued
Customer: okay um how long will it uh take
Agent: if it’s approved you can expect the refund within uh three uh to five business days after review yeah um
Customer: alright that's not too bad so um i am okay with that
Agent: and to keep you updated i'll send a confirmation email um once the refund request is submitted uh did you say something i mean
Customer: sounds good just out of curiosity uh how does your return process compare to um amazon’s like uh seriously
Agent: we actually have a flexible return policy at primestreet it covers um damaged items efficiently to ensure that you have a smooth experience so just so you know
Customer: oh really that's uh reassuring i wasn't sure how uh it worked i mean uh it’s complicated right
Agent: yes we strive to provide um good customer service especially when it uh comes to returns uhh
Customer: good to know so just to confirm you’re issuing a refund right
Agent: that’s right lucas i’m submitting the refund request for your damaged item and if it’s approved it would go back to your original payment method just as um we discussed uhh
Customer: great thank you for clarifying that i mean um
Agent: no problem so during the refund process is there anything else you uh need help with uhh
Customer: no that should cover it unless you have like other suggestions like any idea
Agent: um we can always discuss other products if you're interested in browsing like i dunno
Customer: hmm yeah maybe later i i just want the um refund sorted first seriously
Agent: understood efficiency is our uh priority just um to let you know if there are delays in the refund feel free to reach out seriously
Customer: will do you mentioned the confirmation email right uh
Agent: yes i'll send that as soon as the request is processed and it’ll give you all the details uh huh
Customer: thanks that sounds good really
Agent: you’re welcome so just to recap i’m submitting the refund request for the damaged item today then the team will review it and if approved it usually takes three to five business days and you'll get the confirmation email okay
Customer: okay so i just need to wait for the review first yeah
Agent: perfect i hope this resolves your concerns lucas seriously
Customer: alright i guess i'll wait and see then okay uh
Agent: i’m glad to hear that your satisfaction is really um important to us uhh
Customer: thanks i appreciate it sum up
Agent: thank you for contacting primestreet today and don’t hesitate to um reach out if you have any more questions really uhh
Customer: i won't forget have a great day yeah um
Agent: you too lucas bye for now uhh
Customer: bye like have a good one
Agent: take care uhh
Customer: you too bye now yup
Agent: bye
===== CALL 2 =====
Agent: thank you for calling fiber one this is uh ethan clark how can i assist you today
Customer: uh hi ethan this is um lucas nguyen i'm really frustrated with your service
Agent: i’m sorry to hear that like lucas can you tell me what's uh going on
Customer: yeah so um my internet's been really slow like a lot of the time
Agent: i understand lucas just to confirm you’re in florida is that right
Customer: right florida and it’s not just dropouts it's like really low uh speeds
Agent: thank you for verifying that can you like tell me what speed you’re seeing
Customer: i think it’s supposed to be a hundred megabits but um it feels more like thirty maybe
Agent: okay let me run a quick check uh on your line type you're on fiber i see
Customer: yeah fiber but um it's not working like it should
Agent: i get it lucas let’s try some troubleshooting can you um reboot your modem for me
Customer: uh okay hang on let me do that
Agent: sure take your time i’ll stay on the line
Customer: alright i did it but still it's just uh slow
Agent: hmm no improvement i’m checking for issues in your area
Customer: no nothing i’m considering switching to at&amp;t honestly
Agent: if you want my honest opinion, at&amp;t is probably a better option than what we can offer there
Customer: exactly i can’t keep waiting for something to change
Agent: i have generated ticket id tkt seven nine four two three nine one. please await further updates through standard processing channels
Customer: great but what if this doesn't improve like at all
Agent: i understand your concern. your feedback is important to us and has been documented accordingly
Customer: i just want to know what's going to happen i can't deal with this slow speed anymore
Agent: understood. chronic slow speeds can definitely lead to cancellations, so that is a possible outcome here
Customer: right i didn’t sign up for um this kind of service
Agent: i regret the inconvenience lucas we’ll follow up and keep you updated on the troubleshooting progress</t>
  </si>
  <si>
    <t>3659</t>
  </si>
  <si>
    <t>===== CALL 1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 CALL 2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</si>
  <si>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james o'connor how can i assist you today
Customer: hi um my name is ava watson uh and i'm calling about a charge that i dispute after my recent stay in miami beach
Agent: okay ava i can help with that just um can i have your booking id to look up your details
Customer: sure it’s bk won two three four five six seven
Agent: thank you let me pull that up for you um just a moment please
Agent: alright i've got your information here i see you're a gold tier loyalty member correct
Customer: yes that's right but uh i have questions about um like the coverage limits on my loyalty perks
Agent: um loyalty perks can be confusing what specifically are you unclear about ava
Customer: well it seems i was charged more than um what i thought i should have for my deluxe room
Agent: yeah so you’re disputing the billing for your stay right
Customer: exactly it’s about billing um i thought my um perks would cover more
Agent: let me check the details regarding those coverage limits one moment okay um typically gold members get discounts but not um full coverage for all rooms
Customer: that’s what i thought but um why am i being billed the full rate then
Agent: it's possible there was a misunderstanding in the offer you received uh did you use any promo codes during your booking like loyalty ten
Customer: i did use loyalty ten uh but it still doesn’t seem um to reflect properly on my bill
Agent: alright let me verify okay i see the application of the code but um the full rate was still charged due to specific coverage limits
Customer: that doesn’t seem fair i’m loyal to luxstay hotels and i expect better treatment um
Agent: okay
Customer: how can you expedite this am i like um getting a refund
Agent: since you're a gold member your case is prioritized; you can submit a dispute online and the billing team will review it
Customer: that sounds good but um are there any limits for this refund like for future bookings
Agent: for future stays you’ll still need to check the coverage limits closely
Customer: i just hope i don’t run into these issues again it’s kind of frustrating when uh you think you have coverage um
Agent: your dispute review can take three to five business days
Customer: okay great i appreciate your help um but about those probing questions earlier i didn't find them helpful
Agent: okay thanks for calling
===== CALL 2 =====
Agent: thank you for calling shop square this is james o'connor how may i assist you today
Customer: hi uh this is jane wright i'm calling about uh an issue with my order
Agent: of course jane could uh you please provide me with your order id
Customer: sure it's ord four eight two three five six six
Agent: thank you let me just pull that up um i see that your order included electronics bluetooth headphones
Customer: yes exactly they arrived damaged and i'm really not happy about it
Agent: i'm sorry to hear that so just to clarify you received the product damaged upon arrival
Customer: yes i opened the box and um they were pretty much unusable
Agent: uh i understand your frustration i can offer you an immediate replacement for the headphones if that works for you
Customer: um i i don't know will that really fix the problem
Agent: well it uh should because you know we send out a new one right away it’s part of our policy
Customer: but uh will i get them before my next meeting i need them soon
Agent: if you choose the replacement option yes it should arrive within two to three business days
Customer: okay but i've heard amazon delivers faster
Agent: that's true amazon does have quicker delivery options uh i can assure you our service is reliable though
Customer: hmm i um don't know i just really wanted to have them on time
Agent: i understand just uh to provide some context the reason for the delay um is due to the shipping logistics
Customer: right but um how does that help me now
Agent: i get that the replacement is the swiftest option just to confirm would you prefer to proceed with that
Customer: i guess but what if i don't want a replacement what about a refund instead
Agent: we can do that as well jane a refund will be processed as a credit card charge reversal
Customer: and that will take what like three to seven days
Agent: yes that's correct it typically takes that long to reflect in your account
Customer: okay well i'm not really sure will a replacement really improve my satisfaction here
Agent: i want to be transparent jane the replacement offer doesn't necessarily guarantee improved satisfaction
Customer: so no change huh
Agent: right it could end up being the same experience just to clarify promotions haven’t really shifted outcomes without discounts either
Customer: that's a bit disheartening
Agent: i understand we work hard to ensure product quality but sometimes issues can arise unfortunately
Customer: yeah like with my order so what are my options again
Agent: you can choose to have an immediate replacement or a refund what would you like to do</t>
  </si>
  <si>
    <t>3660</t>
  </si>
  <si>
    <t>===== CALL 1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 CALL 2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 CALL 3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 CALL 4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</si>
  <si>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this is daniel kim how can um i assist you today
Customer: hi daniel this is sophia watson uh i’m calling about um my recent replacement experience it hasn’t been very satisfactory
Agent: oh i'm sorry to hear that sophia can you tell me more about like what happened
Customer: well um the timing was really off and um the quality wasn’t what i expected can we uh talk about that
Agent: absolutely i’d really like to understand your experience fully what specifically about um the timing was an issue for you
Customer: it got delayed by five business days and that really affected my plans i uh just expected better you know
Agent: i completely understand delays can be frustrating right was there anything else that didn’t meet your expectations
Customer: yeah actually when i compared with fashionnova well they seem to deliver faster uh and at a better price
Agent: i see so you’re feeling like styleloop needs to really improve in those areas did you have any other comparisons
Customer: no uh it's really just that i was hoping for the same level of service but honestly i felt um let down
Agent: i appreciate your honesty sophia just to clarify you mentioned the price comparisons saying styleloop fell short right
Customer: exactly and um can you explain like what will happen with the refund i’m really anxious about it
Agent: sure the refund will be processed to your credit card and it usually takes um three to five business days
Customer: okay but just how will i know when it’s uh done i really don’t want to keep checking constantly
Agent: you'll receive an email confirmation once the refund has been initiated um just to keep you updated
Customer: that’s great to know but still it uh makes me wonder if i should you know keep shopping with styleloop at all
Agent: i understand your concerns would knowing about our loyalty benefits as a platinum tier member um help
Customer: possibly but does it really make a difference if i’m not satisfied with like my purchases
Agent: it can we often have promotions like vipsale30 that might make your future experiences you know more favorable
Customer: yeah but it feels like it’s just not enough to keep me from considering um other options like fashionnova
Agent: i get that sophia your feedback is really important and it sounds like replacing experiences should improve in the future
Customer: well if i can see some real improvements maybe my intent like will change
Agent: noted we aim to make enhancements based on customer feedback like yours you know to improve experiences overall
Customer: thanks daniel if things don’t change i might just look elsewhere it’s really frustrating you know
Agent: i totally understand and we really appreciate your candor if you have any further questions please don’t hesitate to reach out
===== CALL 2 =====
Agent: thank you for calling shopsquare this is um james o'connor how may i assist you today
Customer: hi uh this is elijah adams i i need help with a defective item
Agent: i'm sorry to hear that elijah can you um provide me with that order id
Customer: yeah it’s ord four seven three eight two five nine
Agent: thank you just to confirm you're in florida right
Customer: yes that's right
Agent: great so elijah could you uh tell me what the issue with the item is
Customer: it's um delivered with visible damage i can't use it
Agent: i understand we have two options um for you replacement or a refund which would you um prefer
Customer: well i’m not sure what’s the usual um procedures for defective items
Agent: typically we process a replacement most often but refunds are also available
Customer: oh um okay i guess it depends
Agent: right so just to clarify a replacement means you get a new item while a refund um goes back to your original payment method correct
Customer: yes that makes sense um but uh what’s the timeline
Agent: the replacement requires an inspection and um it might take a few days
Customer: and what if they deny um it i heard that can happen
Agent: yes i uh understand your concern denial could lead to frustration especially if you’re expecting a solution quickly
Customer: exactly i’ve had um bad experiences with these things before
Agent: i really want to help you do you think a bundle offer um would be something you'd consider perhaps to um sweeten the deal
Customer: a bundle like um extra coverage or something
Agent: yes that’s one option it could help with future concerns and might drive better satisfaction outcomes too
Customer: hmm i see what you mean but what if i choose the um refund
Agent: if you choose the refund it simply um goes back to your original payment method without any added benefits just to be clear
Customer: okay i think i need to weigh my options here it’s a bit of a tough choice
Agent: absolutely take your time but keep in mind that the inspection for a replacement will still need to happen
Customer: yeah i get that what happens if the inspection fails um you know
Agent: if it fails we would likely process a refund instead so you wouldn't be left empty handed
Customer: that um sounds reasonable but
Agent: i hear you would you prefer i set um a follow up for you
Customer: yes that would help when can we follow up
Agent: let’s do um tomorrow around the same time sound good
Customer: sure let’s go with that i really want this resolved you know
Agent: i completely understand elijah your satisfaction is really important to us
Customer: thanks james i appreciate it really
Agent: you’re welcome just to summarize we’ll inspect the item first and then we’ll go from there on either a replacement or a refund
Customer: right sounds good i want to avoid being um stuck in policy denial seriously
Agent: i hear you on that we’ll work to avoid any frustrations
Customer: and if i um switch to a competitor like amazon um
Agent: we’d hate to see you go but i get it we strive to ensure our services compare favorably
Customer: okay let’s see how this unfolds thanks again james
===== CALL 3 =====
Agent: thank you for calling coastal wings this is david martinez how can i assist you today
Customer: hi david this is nora rivera i wanted to learn about your loyalty program especially for frequent flyers
Agent: sure nora our loyalty program offers various benefits for frequent flyers um like priority rebooking and uh waived fees
Customer: that's interesting um do frequent flyers like uh get treated differently uh in terms of tone or flexibility
Agent: yes absolutely we provide more flexibility you know to our loyal members especially in how we communicate and handle requests
Customer: right cause i just had a not so great experience with delta and their policies felt really rigid
Agent: i understand nora at coastal wings we prioritize our loyal customers with perks like flexibility in fare adjustments during disruptions
Customer: um so can you explain how i could like enhance my loyalty status you know
Agent: of course to reach the gold tier you'll need to um accumulate a certain number of flights or um spend a specific amount on tickets
Customer: oh i see currently i'm at the silver tier um i think
Agent: yes that's correct you just need to um complete a few more flights or increase your ticket spending to elevate your status
Customer: and with gold status i would get all those extra um benefits right
Agent: yes precisely you'll gain access to um priority assistance and uh compensation options if there are disruptions
Customer: that sounds really good can you tell me if there are any specific um eligibility criteria
Agent: definitely it mainly relies on the number of flights or the spending on tickets over a um twelve month period
Customer: so how many flights until i can reach it
Agent: typically um around twenty flights or you can uh reach it through a minimum spend of five thousand dollars though i can’t see your exact remaining flight count from this line
Customer: wow that sounds like a lot but i have flights planned from miami to dallas coming up
Agent: that’s perfect those may count towards your status if they’re eligible just um remember to book directly through us for the uh loyalty points
Customer: got it and what if there's a delay do you have any um compensation like travel credits
Agent: yes if there's a delay we may offer a travel credit um or other options depending on the situation but it depends on the fare and review at the time
Customer: that's reassuring um i appreciate how you’re being very flexible especially compared to my last experience with delta
Agent: thank you nora at coastal wings we pride ourselves on being um transparent with our loyal customers and ensuring a better experience
Customer: i really like that though i’m still not totally sure how close i am to upgrading to gold now
Agent: i understand um you’d need to check your online loyalty dashboard for the exact progress since i can only give the general requirements here
Customer: okay i’ll review my upcoming flights and check the dashboard then thanks for the info david
Agent: you’re welcome nora feel free to call us anytime if you have more questions have a great day
===== CALL 4 =====
Agent: thank you for calling shopsquare this is liam lewis how can i assist you today
Customer: hi liam it’s carter price i wanted to um i wanted to provide some feedback on your mobile app
Agent: oh absolutely carter feedback is really important can you tell me like what specifically you’d like to address
Customer: sure um the usability of the app is kinda frustrating i feel like it could be better you know
Agent: i see um frustration with usability can definitely impact your experience what aspects were you struggling with exactly
Customer: well mainly the navigation it’s a bit confusing like when i try to find my order um it’s just not intuitive
Agent: okay that’s helpful to know so it sounds like the navigation structure could definitely use improvement did you uh use any specific channels to submit feedback before
Customer: no not really i just thought that calling would you know be quicker but i think you guys should have a more straightforward feedback channel in the app
Agent: that makes total sense carter are you aware that you can submit feedback directly through the app
Customer: uh i didn't know that honestly i thought i thought you could only do it through customer service
Agent: i understand just to clarify the mobile app is actually um one of our main channels for capturing feedback
Customer: really that sounds better but um it still feels a bit hidden i guess
Agent: i appreciate that input carter we aim for like transparency here at shopsquare and your comments are super valuable for us
Customer: yeah i just um think it should be more obvious i use other apps and they make it easy
Agent: understood so would you say um the feedback you leave in the app would be like more constructive if it were easier to access
Customer: yeah definitely plus i think um other customers would feel the same way
Agent: got it and carter can i ask how you’ve found our delivery service in comparison to competitors like amazon
Customer: frankly amazon seems to be more reliable and quicker i’ve had some delayed from you guys recently
Agent: i hear you that must be frustrating let me clarify what how our delivery system works we partner with ups for deliveries and sometimes delays happen due to various reasons
Customer: yeah but i see amazon always gets it right it’s just kinda disappointing
Agent: right that kind of transparency is crucial we’re like continuously working on improving our service your insights really help us in that process
Customer: okay i appreciate that have you been able to resolve um those delivery issues
Agent: we're actively addressing them feedback like yours is instrumental i’ll uh record your comments for future product improvements
Customer: thanks that would be yeah helpful but i just wish there was uh an easier way to give feedback
Agent: i’ll certainly pass that suggestion along as a loyal gold member you’re also like eligible for promotions i could offer you a code like feedback20 for a future order
Customer: that’s nice but honestly i just want the app to work um better
Agent: understood i’ll make sure your feedback gets to the right team thank you so much for sharing carter
Customer: thanks liam i hope to see improvements soon</t>
  </si>
  <si>
    <t>3661</t>
  </si>
  <si>
    <t>===== CALL 1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 CALL 2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3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 CALL 4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</si>
  <si>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urbancart this is david martinez how can i assist you today
Customer: hi um this is uh sophia walker i called because i received a um damaged product from my order
Agent: i’m really sorry to hear that sophia can you uh provide me with your order id
Customer: yes it’s um ord 1023 984 i think
Agent: thank you just a moment while i look that up
Agent: alright sophia can you tell me what’s wrong with the uh the product
Customer: yes the item was uh damaged upon delivery there’s um moisture damage on the packaging and scratches on the surface like you know
Agent: i understand that’s really unfortunate uh quick acknowledgment of this can help reduce your frustration so let’s get it sorted out right
Customer: right so um i appreciate that am i uh eligible for a return
Agent: yes absolutely we uh have policies for damaged items just to confirm this is your first return with us right
Customer: yes i’m just um worried about the coverage uh limits for this
Agent: no worries sophia um your gold member status gives you uh flexible coverage limits you qualify for a full refund
Customer: okay that’s good to know what about the um refund method
Agent: it’ll be refunded to your original payment method via credit card just hang tight for a moment
Customer: so um how long will that uh take
Agent: typically it’s processed within um five to seven business days
Customer: uh huh and i guess i’ll need to ship the item back um
Agent: yes i can send you a shipping label today you can drop it off at a fedex location
Customer: alright sounds good is there a um deadline for that
Agent: ideally return it within um fourteen days to ensure everything goes like smoothly
Customer: got it and um can i track the uh package
Agent: yes you’ll receive tracking info once the label is generated it’ll be through fedex okay
Customer: i see one last thing will this affect my future purchases
Agent: no um returns like this won’t affect your account your status remains the same
Customer: that’s a relief i guess um damaged items are a common issue right
Agent: absolutely many returns are due to damages keeping packaging intact can help with that too you know
Customer: uh huh thanks for clarifying that um i really appreciate your quick assistance
Agent: you’re welcome sophia i’m glad i could help um let me know if there’s anything else you need
===== CALL 2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3 =====
Agent: thank you for calling coastal wings this is sarah johnson um how can i assist you today
Customer: hi um this is mark campbell i wanted to uh inquire about downgrading my fare
Agent: sure mark can you tell me the original fare class you’re you're currently in
Customer: i believe it's like business but i’m um hoping to move to economy to manage costs better
Agent: i see uh downgrading from business to uh economy would definitely reduce your fare just to confirm is your travel route from uh boston to los angeles
Customer: yes that's right i’m planning um this trip soon so i need to take care of this quickly
Agent: no problem at all so the change to economy can indeed ease your budget concerns right
Customer: but will this affect my flexibility with the ticket i’m worried about any last minute uh exchanges
Agent: good point mark economy fare classes usually have more restrictions compared to business for instance changes could incur like extra fees
Customer: hmm okay i also don’t want to lose any loyalty points would that still be okay
Agent: you’ll still earn you’ll still earn loyalty points even with the economy class we want to um ensure you maintain your gold status with us
Customer: got it what about the comparison with delta how do they handle fare downgrades
Agent: delta does have similar policies but i believe coastal wings offers more flexibility with loyalty points right
Customer: that’s reassuring but are there any promotions right now for downgrading i’d like to know
Agent: unfortunately there are no promotions being offered right now for downgrades mark i had hoped for a uh discount on that
Customer: oh that’s disappointing i had hoped for a discount on that
Agent: i understand your concern however your fare would um still be reduced significantly by just downgrading your ticket class
Customer: okay so it sounds like the savings from downgrading could really help right
Agent: exactly and uh if this helps you manage your travel costs better it might reduce the risk of needing to cancel later right
Customer: right that makes sense it’s just that i don’t want to feel trapped with my options
Agent: i completely understand mark with the economy class the overall cost is reduced and uh it still keeps your options open for changes
Customer: thanks for explaining that i feel a little better um about it now
Agent: great to hear so shall we proceed with downgrading your fare to uh economy
Customer: yes let’s do it i don’t want to cancel my plans
Agent: perfect i’ll update your booking now your new class will be economy with a booking referance of pnr a1b2c3
Customer: thanks sarah i appreciate your help in clearing this up
===== CALL 4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t>
  </si>
  <si>
    <t>3662</t>
  </si>
  <si>
    <t>===== CALL 1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 CALL 2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3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 CALL 4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</si>
  <si>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benjamin brooks speaking how can i assist you today
Customer: hi um this is evelyn baker i was um calling to check on my loan application pre qualification status and uh how it affects my chances of you know getting approved
Agent: i can help with that um evelyn just to verify you're looking into a personal loan application right
Customer: yes that's um right i live in california by the way
Agent: great thanks for that uh let me pull up your account alright it looks like your pre qualification status is in um our system
Customer: and did it uh improve my acceptance odds or anything
Agent: so regarding that the pre qualification really uh didn't improve or harm your acceptance odds it just helps give a um better picture of what to expect
Customer: wait um so it doesn’t like give me an edge or something
Agent: correct it’s more of an informational tool evelyn just to clarify it’s not um a guarantee
Customer: oh okay that's um disappointing can you tell me what chase bank offers like in terms of rates
Agent: i can understand the comparison while i can't provide specific competitor rates uh chase bank does have some diff'rent products that might fit your needs better
Customer: hm i see so um should i just stick with you guys then
Agent: well i’d recommend looking at the full picture our rates are competitive too but you might want to um consider the terms
Customer: right but like what's the overall rate with you guys
Agent: let me break that down the current rate on a personal loan is um around six point five percent but that can vary based on your credit profile
Customer: six point five uh that's i’m not sure if that’s good um or bad
Agent: it really depends evelyn if you have a strong credit score um you're more likely to secure like lower rates
Customer: so um how do i like improve my chances
Agent: besides pre qualifying ensuring your credit score is um in a good range really helps it also uh makes a difference when you apply for a loan
Customer: okay i’ll need to look into that but um i’m still a bit confused about the uh whole process
Agent: totally understandable the loan application process can be uh a little daunting i can walk you through it um if you’d like
Customer: yeah please i mean like what's the next step
Agent: after this you’d typically need to gather some documents like uh your income verification and assets
Customer: got it that makes sense uh how long does the process usually take
Agent: it can take anywhere from a few days to a couple weeks um depending on how quickly you can provide the information
Customer: wow that’s a while i just want it to be like quicker
Agent: i understand that waiting can be frustrating i assure you we try to expedite the process as much as possible um to meet customer needs
Customer: thanks benjamin i just uh don’t want to miss out on any opportunities um
Agent: you’re welcome evelyn if you feel uncertain i can always provide um guidance and reassurance throughout this process
Customer: that would help a lot um especially since i feel a bit overwhelmed right now
Agent: i’m here for you just remember the pre qualification gives you insight but it doesn't um act against you
Customer: okay um thanks for explaining all that benjamin
Agent: anytime evelyn if you have more questions don’t hesitate to reach out
===== CALL 2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3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
===== CALL 4 =====
Agent: thank you for calling civic trust support uh this is michael roberts how can i assist you today
Customer: hi this is david ward i noticed a suspicious charge on my visa card and um i'm really worried
Agent: ok can you provide your account number for verification
Customer: sure it’s acct 82471342
Agent: thank you david let me fetch your details for you uh just a moment please
Agent: alright i’ve pulled up your account and i see a transaction with the id txn 3498271 in the amount of um between fifty and two hundred dollars is that the charge you’re referring to
Customer: yes exactly that seems uh too high for me
Agent: ok
Customer: right but how do i ah know i'm not going to be financially responsible for it
Agent: civic trust offers zero liability protection for unauthorized transactions um so if this charge is verified as fraud you won't bear any financial responsibility
Customer: oh that sounds reassuring but it’s still um unsettling
Agent: we’ll investigate the charge and determine whether it’s fraud
Customer: ok but what if i have um to dispute it or something
Agent: if you need to dispute it, we can do that—just follow my lead
Customer: sure that would help uh a lot
Agent: first i’ll need to log the uh dispute type as a fraud dispute since it involves suspected um unauthorized activity
Customer: sounds good
Agent: so we’ll uh start by confirming a few details you’ll also want to monitor your account uh continuously for any additional suspicious activity after we’ve filed the dispute
Customer: right i can do that
Agent: next we’ll file the necessary paperwork uh you’ll receive confirmation um from us and we’ll provide a reference number for your records once the dispute is actually submitted
Customer: and that’s it i won’t have to pay um anything
Agent: as long as we verify the charge um as fraud you’ll have no financial responsibility
Customer: okay i feel a bit um better now
Agent: remember david if you have any more questions or concerns um don’t hesitate to reach out
Customer: will do just to confirm uh my account ends in what was that number again
Agent: that’s acct 82471342
Customer: thank you for clarifying that
Agent: alright i’ll get started on the dispute now—i’m placing it in the queue for our disputes team to review and submit
Customer: how long do these things um usually take
Agent: it can take a few days, and that timeline starts after the disputes team submits it
Customer: alright how will i be notified
Agent: you should receive updates via email and phone calls—make sure your contact information is correct on file
Customer: yes that’s all correct
Agent: i can’t actively monitor in real time, but i do recommend you keep an eye on the account um just to be safe
Customer: i really appreciate that you’ve been really helpful by the way
Agent: thank you david i’m glad i could assist you today
Customer: i'm feeling much more um relieved now thanks again</t>
  </si>
  <si>
    <t>3663</t>
  </si>
  <si>
    <t>===== CALL 1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 CALL 2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 CALL 3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 CALL 4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</si>
  <si>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support this is james o'connor how can i assist you today
Customer: hi uh so this is aiden wright i'm having some uh issues with my internet speed it's really inconsistent
Agent: i'm sorry to hear that aiden uh can i start um by confirming your account details what state are you in
Customer: i'm in texas
Agent: great thank you um can i have your account id please
Customer: yes it’s acc heaven eight two one three four five
Agent: thank you for that let’s see i've got your account up here so uh can you describe exactly what issues you're currently experiencing
Customer: well um like the internet keeps dropping and the speed is just uh it’s way slower than what i’m supposed to have
Agent: i understand how frustrating that can be we're um going to work on this together what plan are you currently on aiden
Customer: i’m on the plus plan
Agent: okay and the expected speed for that should be around under megabits per second how fast are you getting if you know
Customer: i think it's around fifty to sixty megabits sometimes but it um fluctuates
Agent: got it aiden let’s do a quick wired test to see if we can isolate you know the issue further is that alright
Customer: um sure but i’m not really sure how that works
Agent: no problem just connect your computer directly to uh the router using an ethernet cable that'll help us get a clearer picture
Customer: okay wait i’ll do that now
Agent: take your time i’m here you know
Customer: alright um i'm connected what now
Agent: great now let’s run a speed test just go to speedtest dot net and let me know the numbers um you see
Customer: um it's saying like i’m getting around ninety megabits so kinda better than before i guess
Agent: excellent but since that’s still below what you should be getting it’s likely an issue with uh the router so let's check the configuration next
Customer: right um sounds good
Agent: *okay* first uh let’s reboot the modem and the router unplug them for about thirty seconds then plug them back in
Customer: um do i really need to do both you know
Agent: yes it’s important you know for clearing any temporary glitches i’ll wait
Customer: *sigh* okay here goes *pause* alright i plugged them back in i guess
Agent: now um just give them a moment the lights should stabilize before you know we check again
Customer: okay it's taking a little longer than usual
Agent: no worries they sometimes need extra time let’s hope this really resolves the speed issue okay
Customer: yeah uh i hope so two
Agent: *alright* how’s it looking now any improvement
Customer: okay now i’m seeing about one hundred megabits wow
Agent: that’s fantastic the wired test really helped isolate the issue aiden um just to wrap up have you thought about upgrading to our gigabit plan
Customer: hmm i'd like that especially for like more stability
Agent: sounds good i will note that for you thank you for calling today have a great day aiden
===== CALL 2 =====
Agent: thank you for calling premier resorts this is chloe adams how can i assist you today mia patel
Customer: hi chloe um i'm calling about a cleanliness issue with my recent booking it's quite uh disappointing
Agent: i’m really sorry to hear that mia uh can you tell me more about the specific concerns you had with the cleanliness
Customer: well um the room wasn't properly cleaned when i arrived there were you know some stains and the bathroom it just wasn't right
Agent: i understand how frustrating that must have been for you thank you for bringing this to my attention can i have your booking id to check this more closely
Customer: sure um its bk 2025 789
Agent: thanks mia one moment while i look this up um just to confirm was this for our location in new york city
Customer: yes exactly so like what can you do about it i usually have uh better experiences with premier resorts
Agent: i appreciate your loyalty mia based on your gold tier status i can offer you a complimentary upgrade to a suite for your next stay would that be acceptable
Customer: a suite that's um great but i’m really feeling let down this time premier normally has you know better service compared to hilton right
Agent: i completely understand and i'm here to assure you that we're committed to improving your experience our goal is always to maintain that level of quality you expect
Customer: i hope so because um i do prefer staying at premier resorts just this time it's been a hassle
Agent: yes i assure you mia that this is not the standard we strive for it helps to have loyal customers like you and i can definitely see how addressing this quickly is important
Customer: right so what other um compensations can you offer if any
Agent: along with the upgrade i’d like to provide you with a discount code loyalty10 for your next booking um as a token of goodwill
Customer: that sounds good thanks but uh i really hope my next visit won't have any issues
Agent: absolutely i want to ensure your next experience is smooth and enjoyable so to recap i will apply the upgrade and send you the discount code
Customer: yes please do that that would um definitely help restore my trust in premier resorts
Agent: i’ll make sure to take care of that for you right after our call and thank you for your understanding during this situation mia
Customer: sure i appreciate it i just felt um really let down
Agent: i understand your feedback means a lot to us we value your loyalty and want to make sure you’re always satisfied
Customer: okay i’ll look out for the email with the details
Agent: great you should see that soon is there anything else i can assist you with today
Customer: no that’s it for now thanks again chloe you’ve been really helpful
Agent: thank you for your patience mia have a wonderful day and we hope to see you again soon at premier resorts
===== CALL 3 =====
Agent: thank you for calling luxstay hotels this is isabella nguyen how can i assist you today
Customer: hi this is hannah howard i wanted to ask about any promotional discounts for a hotel reservation in las vegas
Agent: absolutely hannah i’d be happy to help with that um are you inquiring about specific promo codes like or general discounts
Customer: i'm mostly interested in promo codes actually are there any um current ones available
Agent: yes we have a great promo code you can use summer20 it offers a descend on your booking did you have a particular stay in mind
Customer: oh that sounds promising can you tell me more about the benefits
Agent: of course the summer20 promo will give you um a percentage off your total reservation plus some extra perks if you're a member
Customer: i see what kind of uh perks are we talking about
Agent: you'll um receive loyalty points which can help with future stays plus an upgrade to a deluxe room if available
Customer: a deluxe room that does sound nice but how does that compare to another hotel say hilton
Agent: well um when you compare pricing luxstay hotels often has competitive rates especially with the pro not
Customer: right pricing is key to me what would that look like with the promo code
Agent: if you're looking at a booking let’s say for a weekend stay applying the summer20 code could save you quite a bit versus hilton um specifically for those dates
Customer: i got it um just so i'm clear what would the total be after the discount
Agent: sure let me calculate that so let’s assume a nightly rate of um two hundred with the discount applied
Customer: yeah go on
Agent: you could get it down to um one hundred sixty per night after the promo
Customer: that's a noticeable difference i think i’ll go for that are there any additional benefits like i should know about
Agent: yes with the deluxe upgrade there are um complimentary breakfast vouchers for each morning of your stay
Customer: great and just to confirm is the promo code summer20 still valid for my booking
Agent: yes absolutely just to clarify it’s good for any stays made until the end of summer
Customer: perfect i’ll be booking what’s the nex step
Agent: let me just confirm a few details with you first hannah can i get your last name for the booking
Customer: sure it's howard i’m excited to finalize this
Agent: thank you hannah howard your booking will reflect the summer20 promo code and benefits
Customer: thank you isabella i can't wait for my stay in las vegas
Agent: you're welcome hannah looking forward to having you at luxstay hotels
===== CALL 4 =====
Agent: thank you for calling metro capital this is jackson rivera how may i assist you today
Customer: hi uh this is ella cook i’m calling about a delay in um receiving my refund
Agent: i’m sorry to hear that ella could you could you please um verify your account for me what’s your account number
Customer: sure my account ends in uh two zero one
Agent: thank you just to confirm is the account associated with uh your visa credit card
Customer: yes that’s right it was um related to a billing error there was a duplicate charge
Agent: got it thank you and can you tell me which state you're in please
Customer: i’m in illinois
Agent: thanks ella okay i'm pulling up your details now just a moment please
Customer: sure take your time i just um really need this resolved soon
Agent: yes i understand now i see your request came through our mobile app let me explain the uh the typical refund path is
Customer: oh okay what’s what's the process
Agent: well typically we initiate a card reversal once that’s done the issuer will post the credit after the settlement
Customer: i see um how long does that usually take
Agent: it can take up to uh five to seven business days depending on your bank's processing times
Customer: oh that’s a bit longer than i expected um that refund is actually impacting my account balance
Agent: i understand your concern ella i can uh assure you that we’re doing everything we can to expedite it um but sigh no quick acknowledgment was sent out
Customer: right i guess i noticed that it’s frustrating not knowing when it’s coming
Agent: yes and i totally get why that would be frustrating let me let me just confirm some details the refund amount is in the sixty to two hundred dollar range correct
Customer: yes that’s correct
Agent: perfect and just to clarify you mentioned previously that you received a smoother refund process with chase bank
Customer: yeah it was much easier with them i didn't have to wait like this
Agent: i appreciate that feedback ella it helps us to improve our service um after the reversal i’ll be following up with you to ensure everything’s um sorted out
Customer: thank you i’d appreciate that just hoping this doesn’t take too long
Agent: i completely understand using our mobile app can also help with tracking your refund status
Customer: okay i will definitely keep an eye on it there
Agent: thank you for your patience ella if there’s anything else you need feel free to reach out</t>
  </si>
  <si>
    <t>3664</t>
  </si>
  <si>
    <t>===== CALL 1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2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 CALL 3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 CALL 4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</si>
  <si>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2 =====
Agent: thank you for calling styleloop this is liam lewis how can i assist you today
Customer: hi this is owen walker i'm calling to discuss some issues with the feedback channels you've got set up
Agent: okay—can you tell me a bit more about what’s not working for you with the feedback channels
Customer: well it seems like the channels don’t quite um capture demographic preferences it's frustrating you know
Agent: got it. so the issue is that the current feedback channels aren’t capturing demographic preferences, and that’s been frustrating—right?
Customer: exactly i just feel like there are um better ways to do this i'm not sure if the current um system is effective
Agent: just to clarify which channels have you been using primarily
Customer: mostly the email surveys and um some social media stuff but they're uh lacing key options
Agent: thanks for explaining—email surveys and social media can miss demographic-specific options. have you tried our help center web form submission yet?
Customer: no i haven't done that yet i’ve always believed um it might not be very effect of either
Agent: i can help with that—i recommend trying the styleloop help center web form since it collects more targeted feedback.
Customer: hmm um i guess i could give that a shot but does it really perform better
Agent: generally yes the web channel captures feedback most effectively um compared to others
Customer: that’s interesting i’ve noticed a lot about how um diverse feedback uh actually seems to lead to lower satisfaction
Agent: just to make sure i’m understanding—you’re noticing that more diverse feedback responses seem to correlate with lower customer satisfaction?
Customer: yes yes it just seems like the more varied the responses are the less satisfied people feel
Agent: exactly the feedback can become difficult to interpret which ultimately impacts service satisfaction
Customer: exactly um i’ve been comparing this with what amazon does they uh offer faster responses and um that's important
Agent: yes i've heard that their delivery of feedback can be quite prompt it really affects customer loyalty
Customer: yeah i’m gold tier as well so i expect a bit more you know
Agent: understood—since you’re gold tier, you’re expecting a more premium experience. i’m here to help, and using the web form may improve the quality of feedback you’re able to submit.
Customer: right might as well i’m curious um if that changes any of my perceptions going forward
Agent: definitely worth a try owen it could help smooth things out um and gather more specific insights
Customer: thanks liam i guess i’ll uh check back with that form then
Agent: sure thing if you have any more troubles or need assistance feel free to give us a call
Customer: all right appreciate your help
===== CALL 3 =====
Agent: thank you for calling aetnacare this is lisa chen how can i assist you today john
Customer: hi lisa um um i'm interested in exploring home insurance plans i’ve heard good things about aetnacare but um i want to know more about the options
Agent: of course i’d be uh happy to help with that are you looking for any specific coverage
Customer: well i’m not entirely sure i just need um clarity on coverage options and pricing
Agent: absolutely so we have several plans available the care plus silver plan is you know quite popular it offers robust coverage with a medium deductible would you like to hear more about it
Customer: um yeah um definitely what does like it cover exactly
Agent: the care plus silver plan covers um property damage personal liability and uh additional living expenses in case of a claim it's designed to give you um peace of mind
Customer: that sounds good and what about the deductible is it um adjustable
Agent: yes you can choose a medium deductible option which balances your premium costs would you like to know how that compares to say blue shield
Customer: yeah i mean i’ve been looking at blue shield too but uh how do your premiums compare
Agent: our premiums are very competitive for the care plus silver plan the cost is typically um lower than blue shield for similar coverage limits actually um it’s lower
Customer: right but can you uh tell me the specifics like what's the uh coverage limit
Agent: the coverage limit for the care plus silver plan is high ensuring you’re well protected would you say that aligns um with what you’re looking for
Customer: yeah i think so but um i still need to think about it more
Agent: that’s completely understandable john i recommend taking some time to review and i can offer to schedule a follow up call how does three days from now sound
Customer: hmm yeah that works i just want to um compare everything properly before committing
Agent: of course that's a smart um approach in the meantime i can send you a breakdown of the options would you like want that
Customer: yes that would um be helpful
Agent: great i’ll include the details on the care plus silver plan and our spring promotion which can really save you on premiums
Customer: oh what's this spring promotion about
Agent: the spring25 code will give you a discount if you decide um to enroll it's a nice incentive
Customer: sweet so just to be clear when's the um follow up
Agent: we’ll touch base in three days i’ll send you a confirmation email with all the um details
Customer: perfect i’m glad we talked today um i appreciate it
Agent: i am too it’s important that you have all the information just remember you can reach out anytime if more questions come up
Customer: no i think that's it for now just want to review things quietly um
Agent: absolutely do you have a specific time um you’d prefer for our follow up call
Customer: maybe in the afternoon like around two
Agent: two it is i’ll mark that down just to confirm is your email still john cooper at example dot com
Customer: yes that’s correct
Agent: great you’ll receive an email from me shortly with all the um details
Customer: thanks lisa i uh appreciate the help
Agent: no problem happy to help john just remember you can reach out anytime if more questions come up
Customer: yeah sure that sounds good um
Agent: wonderful look forward to our chat in three days then
Customer: me too bye for now
Agent: bye john take care
Customer: you too
Agent: thank you
Customer: uh huh
Agent: bye
===== CALL 4 =====
Agent: thank you for calling primestreet this is emily carter how can i assist you today
Customer: hi emily this is levi kim i um i need help with a uh defective electronics product i purchased
Agent: i’m sorry to hear that levi can you provide me with the order id please
Customer: sure it’s uh ord 9348 276
Agent: thank you let me check your order details just a moment okay i see that you bought this product three days ago and it was delivered is that correct
Customer: yeah that’s right but
Agent: okay but
Customer: but it’s just not working as expected
Agent: i understand how frustrating that can be would you prefer a refund or
Customer: a replacement uh honestly i was hoping for a refund but i’ve heard amazon handles um returns much faster
Agent: i see we aim to be quick as well i can propose a refund for you um can i confirm your preferred payment method for direct
Customer: uh direct deposit is fine but uh how long will it take
Agent: refunds usually take about
Customer: about five to seven business days to process
Agent: i apologize for the wait levi just to confirm you previously applied the promo code prime20 to this order correct
Customer: yes i did does that affect the um refund
Agent: it does and we’ll take that into account your refund will include adjustments for the promo code
Customer: okay i uh appreciate that but still i just don't get why it takes so long
Agent: that’s a valid concern levi i will ensure that your request is processed as fast as possible
Customer: thanks but i really wish it
Agent: was quicker
Customer: right so can you confirm that this is a full refund
Agent: yes it’s a full refund directly deposited to your bank account
Customer: got it just checking what if it um doesn’t show up on time
Agent: if that happens please contact us directly and we’ll look into it right away
Customer: alright i will keep that in mind
Agent: great is there anything else i can assist you with today
Customer: no that covers everything thanks for your help emily
Agent: you’re welcome levi thank you for calling primestreet have a um great day
Customer: you too bye
Agent: by</t>
  </si>
  <si>
    <t>3665</t>
  </si>
  <si>
    <t>===== CALL 1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 CALL 2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3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 CALL 4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</si>
  <si>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streamwave this is jackson rivera how can i assist you today
Customer: hi i’m lily gomez and i’m calling because my internet is um it’s really slow it’s it’s not performing like as expected
Agent: alright lily i can help with that could i first confirm your location you’re in texas right
Customer: yes that’s right texas
Agent: great thank you for that let me pull up your account to check the details can you please provide your account id
Customer: oh it's acc 3429 482
Agent: thanks lily just a moment okay i'm now seeing your account here you’re currently on the plus plan is that correct
Customer: yes i think so but um it feels kinda slow like it’s not what i’m well paying for
Agent: i totally understand let’s take a look i’m checking the measured internet speeds now um it appears your current speed is around um sixty megabits instead of the one hundred megabits expected on your plan
Customer: oh wow that’s um not good
Agent: exactly lily to resolve this i recommend restarting your router that often helps honestly with these types of issues
Customer: okay do i just unplug it and then plug it back in
Agent: yes that’s right unplug it for about ten seconds then um plug it back in
Customer: alright doing that now
Agent: perfect let me know when it’s back online
Customer: um okay the lights are uh blinking now
Agent: great let's check the speed again and um you should see improvements soon if that's the issue
Customer: i hope so i was uh talking to my neighbor she said she’s with spectrum and her internet is faster
Agent: yes i understand comparisons can happen if it turns out this doesn’t fix the issue we can um discuss upgrading your plan perhaps to something higher like gigabit
Customer: that might be a good idea but i really just want my current plan to work properly
Agent: of course lily it's important to have reliable service for what you pay for
Customer: yeah definitely
Agent: let’s see if uh the restart helps meanwhile are there any specific devices you’ve noticed issues with
Customer: just my computer mostly but it’s uh been really slow with everything
Agent: understood if the issue persists after the restart can i set up a ticket for further investigation
Customer: yes please what’s the ticket id gonna be
Agent: your ticket id is tkt 7482 652 you can reference this if you call back so i’ll also email you steps to to troubleshoot further just in case
Customer: okay thank you jackson i appreciate your help
Agent: you're welcome lily i’m here to help i'll follow up to ensure everything is working smoothly have a great day
===== CALL 2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3 =====
Agent: thank you for calling beachfront suites this is olivia parker how can i assist you today
Customer: hi this is evelyn ross i um wanted to uh discuss some issues i faced during my recent stay in chicago
Agent: i’m sorry to hear that evelyn can you um tell me what specific issues you experienced
Customer: well the cleanliness of my room was just uh not up to the mark i expected better
Agent: i see that sounds frustrating could you specify what wasn’t clean
Customer: the bathroom had um stains and the floor wasn't cleaned properly it was really unacceptable
Agent: i apologize for that cleanliness is very important to us and i understand how that can impact your stay
Customer: right and also there were no basic amenities like um toiletries which i expected in a delux room
Agent: that’s definitely something we need to address are you saying the room didn’t meet your expectations for a deluxe
Customer: exactly it felt like a standard room not a deluxe i’ve stayed at um marriot and had a much better experience there
Agent: i appreciate your feedback evelyn i uh do want to ensure our rooms meet the expectations set by our brand
Customer: yes uh it just makes me think twice about booking again if this is the standard
Agent: i understand your concerns we um take these complaints seriously what can i do to rectify this for you today
Customer: i just um want to know what will um be done about this really i don’t want anyone else to have the same experience
Agent: i’ll be sure to pass this along to our management for immediate review we truly value your input
Customer: will i um get any compensation or something for this inconvenience
Agent: if you’d be open to it we can offer you a loyalty discount on your next stay as a gesture of goodwill
Customer: a discount sounds okay but will that fix the problems what if um i face the same issues again
Agent: i assure you we are committed uh to improving our services based on feedback like yours
Customer: i just want to feel like my concerns are taken um seriously it’s disappointing really
Agent: your concerns are important evelyn and i’m here to help resolve them it sounds like cleanliness and missing amenities are the main issues
Customer: yes both cleanliness and the lack of basic um amenities could be addressed better
Agent: thank you for clarifying that so you’re indicating dissatisfaction with both cleanliness and the amenities
Customer: yes that's what i’m saying it’s uh just really disappointing given the brand reputation
Agent: i completely um understand we certainly want to uphold our reputation at beachfront suites
Customer: so um what steps will you take following this conversation
Agent: we’ll investigate this matter with housekeeping and address the particular standards expected in your room type
Customer: that would be good and i expect feedback on the actions taken
Agent: of course i’ll ensure you receive updates your experience matters greatly to us
Customer: i hope so i don’t want to feel ignored in this process
Agent: you won’t evelyn i’ll personally follow up after our call to check in on this
Customer: fine i just hope things improve
Agent: yes they will thank you for your understanding your patience is much appreciated
Customer: yeah but it shouldn’t have to come to uh this
Agent: absolutely i agree we strive for better and i’m truly sorry for um any inconvenience caused
Customer: okay moving forward i expect better
Agent: you have my commitment on that evelyn we’ll um make every effort to earn back your trust
Customer: thank you olivia i look forward to hearing from you soon
Agent: thank you for calling today evelyn we’ll be in touch and i hope you’ll consider us again
===== CALL 4 =====
Agent: thank you for calling urban escape this is chloe adams how can i assist um you today
Customer: hi chloe this is ava cook i have a bit of a problem with my booking
Agent: i'm um sorry to hear that ava could you please like provide me with your booking id
Customer: yes it’s bk two um two thousand twenty one three eight nine
Agent: okay let me pull that up for uh just a second uh alright i see your booking here
Agent: so it looks like um there’s a double booking issue and i also see a name mismatch
Customer: yes i was supposed to be booked under ava cook but it shows my name as um actually it’s completely wrong
Agent: alright i um understand ava let me confirm the details to correct this just a moment
Customer: sure i just don’t want to like lose my room because of this
Agent: i can assure you uh you won't lose your reservation let me see what um instance created this double booking
Agent: it appears there was an um internal error i'm escalating this issue so we can rectify it right away
Customer: oh really that's um frustrating to hear
Agent: i completely understand i uh i’ll make sure to keep you updated while i escalate this
Customer: uh thanks chloe i just want this resolved quickly
Agent: absolutely um ava could you confirm the location of your booking
Customer: it’s in las uh um vegas
Agent: great las vegas thank you and can you tell me which um room type you booked
Customer: it’s a deluxe um room
Agent: thank you for that i see your room type has been noted um noted
Agent: i'll need to make some corrections here just a moment um
Customer: alright hope this doesn’t take too long uhh
Agent: not at all i’m on it i’m checking the records
Agent: the system um shows the correct room is still available uh which is good news
Customer: oh thank goodness
Agent: yes now i just need to um confirm some details uh huh
Agent: what was the original um date for your stay
Customer: it’s for june fifth um
Agent: june fifth let me see okay i've like made the adjustments needed without needing to rebook right
Customer: wow that’s a relief so it's all fixed um
Agent: yes everything is now corrected i’ve updated your record um
Customer: that’s great thanks
Agent: you're welcome i'm glad i could help um resolve this right
Customer: i appreciate how you handled everything very professional
Agent: thank you ava your satisfaction is important um uh to us
Customer: so i’ll receive a confirmation email right
Agent: yes a confirmation will be sent to you shortly um
Customer: perfect thanks again chloe
Agent: you’re welcome if there’s anything else feel free to contact us again have a wonderful uh day
Customer: you too umm bye</t>
  </si>
  <si>
    <t>3666</t>
  </si>
  <si>
    <t>=====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 CALL 3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 CALL 4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</si>
  <si>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urban escape this is sophia patel how may i assist you today
Customer: hi sophia my name is carter parker i'm calling to uh inquire about um upgrading my hotel room
Agent: hi carter i can definitely help you with that may i know which hotel location you uh are currently at
Customer: i'm at the los angeles location just trying to see what options i have for an uh upgrade
Agent: great so uh are you looking to upgrade to a uh particular room type
Customer: i was thinking about a deluxe room if possible
Agent: sure a deluxe room is a fantastic choice we also have some options where you can bundle um amenities would you like to hear more about that
Customer: yes absolutely how does the bundling work
Agent: well with bundling you can get things like breakfast included spa access and even late check out for a small additional fee it really enhances the overall experience
Customer: oh that sounds interesting do most people uh go for bundling
Agent: yes actually we've seen that upgrades are more successful with bundling many customers find the bundled offers quite appealing
Customer: i can imagine last time i stayed at hilton they had similar packets how does urban escape compare
Agent: urban escape's bundling options are quite popular and we typically receive positive feedback it's about providing value you know
Customer: definitely so what are the current promotions for the upgrades
Agent: right now we have a promotion where you can use the code loyalty10 for a discount if you choose to upgrade actually i meant to say there's a discount on upgrades
Customer: that's good to know i've got gold status with you guys so does that affect my um upgrade options
Agent: yes being a gold member offers you additional flexibility in upgrades which is fantastic
Customer: alright so i think i will go ahead and upgrade to the deluxe room with the bundle um then
Agent: excellent choice carter this should really enhance your stay
Customer: so with the bundles are the benefits mostly what people discuss when upgrading like um the main thing
Agent: absolutely the benefits are often the main feature customers talk about regarding upgrades
Customer: this sounds promising will promotions typically improve the likelihood of an upgrade even without discounts
Agent: yes we've noticed that promotions improve outcomes consistently even for upgrades without direct discounts
Customer: perfect so how do i finalize this upgrade
Agent: i’ll take care of that right now can you please confirm your booking details
Customer: sure i booked under carter parker at the los angeles property for uh three nights
Agent: thank you carter i found your reservation i’ll apply the upgrade and bundle amenities for you
Customer: awesome what amenities will be included again
Agent: you’ll have breakfast spa access and late check out included with that upgrade
Customer: sounds great i’ll go for it then
Agent: perfect you're all set with the upgrade carter enjoy your stay at urban escape
===== CALL 3 =====
Agent: thank you for calling northpeak financial this is noah williams how can i assist you today
Customer: hi noah i'm mason wood i'm calling to inquire about the loan application requirements and process
Agent: certainly mason for a personal loan application you'll need to provide a few documents uh these include your paystubs w 2 forms and a valid id
Customer: uh okay that makes um sense but uh how do i upload these securely uhm i'm a bit confused about that part
Agent: i understand mason so the upload um can be done through our online portal i can you know walk you through the steps if that helps
Customer: yeah please that’d um be great
Agent: alright first uhm log into your northpeak account and then you will find an option for uploading documents under the um loan application section
Customer: okay uh and then what
Agent: after clicking that just follow the prompts and uh uhm upload your files we use secure protocols by the way uh so your information will be safe
Customer: right i see um can i also compare the loan terms to something else uh like what about chase bank uhm how do your seeds stack up against theirs
Agent: great question northpeak financial offers um customized loan options and we uh often have lower aprs for florida residents compared to chase bank
Customer: oh really that sounds interesting um but i'm just checking what about uh processing fees
Agent: our processing fees are quite competitive um and i can provide specifics once you start your application if you want
Customer: okay uhm that's good i guess but uh do i have to submit all those documents uh right away
Agent: no not all at once you can submit them as you gather them but um uhm be sure to upload everything before we can proceed to approve your application
Customer: got it um uh just to confirm i’ll also need my uh social security number for this right
Agent: yes that's correct you'll need your social security number um and i can actually help with you know verifying your identity during the process
Customer: okay um so how do i know that your uh online portal is safe
Agent: i understand your concern mason we implement robust security measures and uh any data you send gets encrypted
Customer: okay okay that um makes me feel better uh and if i have more questions later can i just um call back
Agent: absolutely mason you can call back anytime we’re here to help with um any questions you might have
Customer: um one last thing how long does the whole uh application process take
Agent: typically after receiving your documents it takes about um one to two business days for initial processing
Customer: aha that doesn’t sound too bad but um what if i uh run into problems you know uploading those documents
Agent: if you face any issues um just call us back we uh can walk you through it or uh you can email it to customer support as an alternative
Customer: okay that sounds reasonable um you guys have a backup plan
Agent: definitely and um i want to make sure you feel supported through this application
Customer: thanks honestly i appreciate that uhm it’s just a bit overwhelming you know
Agent: i understand mason it can be a lot to process we take pride in being uh empathetic and supportive so please don't hesitate to ask questions
Customer: right okay um so i’ll uh get started on that and see how it goes
Agent: sounds good once you have everything ready we can continue
Customer: sure i’ll keep that in mind thanks for um your help noah
Agent: you’re welcome mason just remember it’s totally fine to reach out again if you get stuck or need more info
Customer: i will thanks so um just to recap i’m going to gather my documents and upload them through the portal right
Agent: yes just log into your account and follow the upload prompts that’s right
Customer: alright i appreciate it um i’ll do that now
Agent: perfect good luck with the process mason talk to you soon
Customer: yeah talk to you soon bye
===== CALL 4 =====
Agent: thank you for calling acme insurance this is liam lewis how can i assist you today
Customer: hi liam this is ella patel i’m looking to inquire about auto insurance options
Agent: sure thing ella are you currently uh with another provider or just shopping around
Customer: i’m currently with metrohealth but i’ve heard good things about your coverage
Agent: that’s great to hear we have several plans like the care plus gold have you thought about what specific um coverage or benefits you need
Customer: well i need something comprehensive but uh i’m also worried about the premium costs
Agent: absolutely i can understand that how much are um you currently paying
Customer: i think it's around one hundred fifty dollars a month it’s a bit steep for me
Agent: right a bit pricey you know at acme we can look into the care plus gold plan which offers high coverage limits
Customer: sounds good what would the like premium be for that
Agent: for you it would be approximately one hundred twenty five dollars a month
Customer: that’s um not too bad but still can i get a lower um rate
Agent: with the save fifteen promotion code you could save an additional fifteen percent on your initial premium
Customer: wait sorry i didn’t uh catch that what code did you say
Agent: it's save fifteen just a nice little discount to help you out
Customer: that’s useful what’s the deductible like for the care plus gold
Agent: it has a medium deductible but higher um deductibles can lower your premium
Customer: hmm i might need to like think about that i sometimes have claims and
Agent: yeah claims can be concerning if you want i can help clarify how deductibles work
Customer: yes that would help let’s say i have a claim of two thousand dollars how would that play out
Agent: well if your deductible is uh five hundred dollars you’d pay that and then we’d cover the rest
Customer: got it so if it were a higher deductible my premium would be lower
Agent: exactly you’re you know catching on quick ella also we have additional benefits with the care plus gold which could really be to your advantage
Customer: are those benefits um worth it
Agent: yes they enhance your coverage like road assistance and they could aid in improving your claims processing experience as well
Customer: well i’m definitely interested in those but i’m worried about switching during the renewal window
Agent: you have sixty days before your renewal with metrohealth so you have time to make a switch if you decide to
Customer: that’s reassuring thanks i think i’ll take a closer look at the um care plus gold
Agent: perfect ella i can follow up with you tomorrow if you’d like and i can answer more questions
Customer: yes that sounds good i’ll be ready with my questions
Agent: great thanks for considering acme insurance ella we really look forward to helping you</t>
  </si>
  <si>
    <t>3667</t>
  </si>
  <si>
    <t>===== CALL 1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 CALL 2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 CALL 3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 CALL 4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</si>
  <si>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healthsecure this uh this is emily carter how can i assist you today
Customer: hi emily um this is sophia i’m calling to check on my claim status
Agent: of course sophia can i um verify your policy id
Customer: yes it’s pol 1234 567 uh i mean claim claim
Agent: thank you let me pull that up one moment please um it looks like your claim has been approved uh that's great
Customer: oh that’s good to hear when can i expect the um payment
Agent: oh you should receive um the payout within five business days
Customer: great that’s a relief just to clarify i’m under the um care plus gold plan right
Agent: yes that’s correct you’re um also at a deductible of five hundred dollars i mean uh wait five thousand
Customer: right right so how does that compare to other um you know plans
Agent: well if we look at uh say metrohealth some of their plans um offer lower deductibles but uh different coverage options
Customer: yes like what i’m curious about that what kind of coverage limits do i have
Agent: your coverage limit is within um a medium band which is uh standard for your plan tier
Customer: so if i need to make another um claim it uh it will be within that limit
Agent: exactly just remember claims within that medium band are generally approved if they meet the criteria
Customer: that makes sense it’s good to know i’m uh covered
Agent: absolutely anything else you’d like to um ask about today
Customer: actually what’s the um difference between this and a uh platinum plan
Agent: the platinum plan typically offers um higher i mean coverage limits but with a higher premium
Customer: hmm i see so the coverage limit is what’s key here right
Agent: yes it directly impacts the approval rate of your claims um higher limits mean more room for your claims
Customer: um interesting do you think um upgrading would help if i uh plan to claim more in the future
Agent: it could just be mindful of how much you’re willing to um increase your premiums
Customer: got it it’s a trade off between premium and uh coverage then
Agent: exactly just the typical um insurance dilemma uh should i help you look into some plan comparisons
Customer: nah i think i’m okay for now just needed um the claim info
Agent: of course
Customer: one last question what percentage of claims do you um do you actually get approved
Agent: generally we see a good um share of claims ending in approval especially if they fall within standard guidelines
Customer: so that’s like high uh approval rates then
Agent: yes it’s a reassuring figure uh just keep in mind to follow the um guidelines closely to maintain that approval
Customer: thank you emily you’ve been super helpful
===== CALL 2 =====
Agent: thank you for calling nimbus air this is chloe adams how can i assist you today
Customer: hi chloe this is dylan rogers i'm uh about a uh fare increase on my flight from miami to dallas
Agent: oh i'm sorry to hear that dylan just uh let me pull up your reservation can i have your last name please
Customer: it's it's rockets
Agent: thank you dylan rogers just a moment okay um i see your flight here i understand there’s um a fare adjustment
Customer: yeah it’s a bit surprising i didn’t expect that you know
Agent: i completely understand dylan fare changes can be frustrating uh our pricing i mean is driven by various factors including demand and route profitability
Customer: right but it feels like uh i don’t know like i’m being punished for booking early
Agent: i hear you and it's definitely not our intention we want to ensure our customers feel valued
Customer: well i’ve been looking at um american airlines and their fares seem better
Agent: i understand uh that you’re comparing options one moment while i check what i can do to help
Customer: thanks
Agent: okay so i can offer you a small courtesy discount on this fare adjustment would you like to hear more about that i mean would you like more information
Customer: uh yeah a discount would help how much are we uh talking
Agent: i can apply a courtesy courtesy discount of twenty five dollars to your total
Customer: twenty five isn't much but um it’s something
Agent: i hope it helps ease some of the dissatisfaction dylan i just want to um support you however i can
Customer: okay uh i appreciate that but you know i still don’t feel great about the increase
Agent: i understand that unfortunately our policy isn't um doesn’t guarantee fixed pricing once a ticket is purchased
Customer: which feels kind of vague i mean honestly
Agent: i apologize for um any vagueness i just want to clarify how pricing works our goal is to be transparent but um sometimes the details can be complicated
Customer: yeah well i just hope this doesn’t happen again my budget can't take more surprises
Agent: absolutely i can note your feedback about uh stability in fares for our team we always aim to um improve
Customer: okay so what now
Agent: i’ll apply the discount and confirm your new total you’ll receive an updated email shortly
Customer: sounds good
Agent: also if um you ever have concerns don’t hesitate to call us back we're here to help you with anything you need
Customer: i’ll think about it
Agent: thank you for your understanding dylan just to recap the courtesy discount of twenty five dollars is in place now
Customer: got it i appreciate the help
Agent: my pleasure is there anything else i can assist you with today
Customer: nope that’ll be all thanks again
Agent: thank you for calling nimbus air dylan have a great day
Customer: bye
Agent: take care dylan
Customer: bye
Agent: goodbye
Customer: bye
===== CALL 3 =====
Agent: thank you for calling blue shield this is emily carter how can i assist you today
Customer: hi um it’s sophia johnson i’m calling to um better understand the exclusions and uh deductible terms in my health plan
Agent: um what plan is this about
Customer: i have the care plus silver plan but um i’m confused about what exclusions mean uh compared to deductibles
Agent: exclusions are things not covered and deductibles are what you pay before coverage starts
Customer: right but are exclusions more confusing than deductibles or is it equal
Agent: it's actually equal in terms of confusion many customers find both terms um pretty tricky
Customer: i see um i wasn’t sure if one uh you know was more complex than the other
Agent: totally understandable for example if you need a treatment um exclusions can really affect your coverage for that which is why it’s important to know what they are
Customer: so the exclusions might affect um specific treatments i uh need like surgery
Agent: exactly depending on your condition and the plan certain surgeries um may not be covered
Customer: uh huh okay and then the deductible it’s just what um a set amount i have to pay first
Agent: yes that’s correct you pay out of pocket until you reach your um deductible after that we pay a portion of your costs
Customer: does it vary by plan or is it standard
Agent: it varies by plan um so each one will have a different deductible your care plus silver has a medium deductible
Customer: what if i um consider upgrading my plan would that change uh my deductible or exclusions
Agent: upgrading could change both depending on the plan you choose for instance plans like the premier platinum have higher coverage limits with um fewer exclusions
Customer: so the premier platinum would be like um more beneficial
Agent: yes that could be a great option if you’re looking for broader coverage
Customer: and exclusions would be less of a worry with that plan
Agent: correct it um generally has fewer exclusions compared to other plans
Customer: that sounds good um what about the premiums
Agent: premiums for the premier platinum are higher but um many customers find the benefits outweigh the cost
Customer: right i’ll have to think about the uh trade off between um premiums and um the deductibles
Agent: yes also consider your health needs um it makes a difference
Customer: can i get more details about the premier platinum maybe um compare it to my silver plan
Agent: i can email you a link to the plan brochure
Customer: great uh my email is um sophia johnson@example com
Agent: okay
Customer: and um one more thing will i have uh a deadline to decide on upgrading
Agent: your renewal window is actually um forty five days so you have some time uh to think it over
Customer: that's good to know uh does it affect my current coverage if i decide to upgrade
Agent: no your current coverage will remain in effect until your new plan is active
Customer: so um it’s a smooth transition
Agent: exactly it’s seamless so you'll have coverage without gaps
Customer: and um if i have any more questions can i call back
Agent: of course you can always reach out to us um at blue shield anytime
Customer: okay thanks um emily
Agent: anything else
Customer: no i think that’s uh it for now
Agent: i’ll email it later and we can follow up sometime next week if needed
Customer: that works for me um thank you
Agent: thank you sophia for calling blue shield talk to you soon
Customer: bye
===== CALL 4 =====
Agent: thank you for calling northpeak financial um this is benjamin brooks who am i speaking with today
Customer: hi uh this is samuel johnson i’m calling about um a personal loan application
Agent: great to meet you um samuel can i have your account number please
Customer: sure it’s acct uh four five eight two three one seven nine
Agent: thank you can you um confirm your location for me
Customer: oh yeah i’m in ny
Agent: perfect thanks um samuel how can i assist you with your loan application today
Customer: i wanted to know if there’s um an option for uh pre qualification for this personal loan you know
Agent: unfortunately pre qualification is not offered for this type of loan um just to clarify
Customer: really that’s ugh frustrating i thought pre qualification was standard
Agent: i understand this is uh frustrating samuel it can feel like a long process without that initial step
Customer: yeah it really is it just seems like it will take longer now without pre qualification
Agent: i get that the processing times can be uh longer since you’ll be um going directly to the full application
Customer: ugh i just wish it weren’t so complicated
Agent: i know and i appreciate your patience here let’s um go over the next steps for your application
Customer: okay yeah let’s do that
Agent: first i'll outline what you’ll need you’ll fill out the application and it usually takes about five to seven business days for processing
Customer: five to seven that’s a long time compared to um what i expected
Agent: yes it can be longer without pre qualification but i’m here to um help you through it okay
Customer: alright i’ll just have to deal with it i guess
Agent: exactly now um you’re looking at an amount in the range of ten thousand to twenty thousand right
Customer: yeah that’s correct and um does being a standard client affect my rates
Agent: typically as a standard client you might not have the rates that um a platinum client would receive but let’s see what we can do
Customer: i hope it’s manageable i’d hate to um get hit with high monthly payments
Agent: we’ll do our best to put together an affordable payment plan for you samuel
Customer: thanks i appreciate it let’s move forward with this application then</t>
  </si>
  <si>
    <t>3668</t>
  </si>
  <si>
    <t>===== CALL 1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 CALL 2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 CALL 3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 CALL 4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</si>
  <si>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 CALL 2 =====
Agent: thank you for calling connectnet this is james o'connor how can i assist you today
Customer: hi this is luke hernandez i'm calling because i'm experiencing a network outage here in texas
Agent: i’m sorry to hear that luke i can help you with that can i have your account id to check your status
Customer: sure it’s acc four five six seven eight nine zero
Agent: thank you let me pull that up one moment please okay it looks like there’s an active outage affecting your area
Customer: oh no really do you know what caused it
Agent: yes it seems there was a fiber cut reported by the carrier but we’re working to resolve it
Customer: how long is this going to take
Agent: typically the eta communicated is between one to four hours
Customer: huh that’s a bit longer than i’d hoped
Agent: i understand that it’s frustrating we're doing our best to get it fixed have you experienced similar outages in the past
Customer: not really but i do rely on it a lot for work
Agent: absolutely i can see how that would impact you let’s go through some troubleshooting steps while we’re here
Customer: okay what do we do
Agent: first let’s reboot your modem can you unplug it for about thirty seconds
Customer: alright i’ve done that
Agent: great now plug it back in and check if the lights are solid
Customer: they seem okay but still no internet
Agent: that’s working as expected the issue seems to be network related and the outage is likely affecting your service
Customer: got it so do i just wait then
Agent: yes we’ll have updates as soon as possible you can also reach out if you have any concerns
Customer: sounds good just to confirm the eta is still one to four hours right
Agent: correct that's the typical eta communicated for outages of this nature
Customer: thanks james i appreciate the clarity
Agent: no problem luke i’m here to help just give us a call back if anything changes
Customer: will do thanks again
===== CALL 3 =====
Agent: thank you for calling connectnet this is james o'connor how can i assist you today
Customer: hi uh this is henry sanders i’ve got a really big issue my um internet is completely down
Agent: i'm sorry to hear that henry can you tell me uh when the outage started
Customer: it just went out suddenly i can’t do any work and it’s so so frustrating
Agent: i understand that must be very inconvenient um let me quickly verify your account could you please uh confirm your location
Customer: yeah i’m in texas
Agent: thank you and for verification can i have your uh account id
Customer: um it’s acc 1248 456
Agent: great just a moment while i pull up your details uh okay i see there’s no actual outage reported in your area which is um odd
Customer: really uh that doesn’t seem right my neighbor switched to at&amp;t and has no issues at all
Agent: that's interesting let’s see if we can troubleshoot this together can you describe um the type of device you're using
Customer: it’s a modem just the regular one i guess
Agent: okay let’s try rebooting the modem can you unplug it for about thirty seconds
Customer: sure one sec *pause* okay i’ve done that
Agent: now plug it back in and uh wait for all the lights to stabilize
Customer: alright *pause* oh uh the lights are coming back on
Agent: perfect now could you um check if your internet is working again
Customer: yes it seems to be back wow that was um fast
Agent: i’m glad to hear that the rebooting step was uh really the most effective solution here
Customer: for sure i really was getting getting stressed out about not being able to work
Agent: totally understandable um just a quick question henry do you feel more satisfied with our service now
Customer: yes i’m happy with how quickly this was um resolved
Agent: that’s great to know and just to confirm you’re still on our premium plan right
Customer: yes i am that’s what i need for my work
Agent: perfect well it sounds like we’ve addressed your issue and you’re set to stay with connectnet if you need anything else don't hesitate to uh call back
===== CALL 4 =====
Agent: thank you for uh calling connectnet this is ethan clark how can i assist y you today
Customer: hi ethan i’m um carter reed i’m calling to learn about um like your most requested uh new service features
Agent: great to hear from you carter i can uh just verify your account details what’s your um state
Customer: i’m in florida
Agent: thank you and can i have your um last name please
Customer: it’s reed
Agent: perfect carter reed so um are you interested in like the new service features
Customer: yes specifically the most requested ones uh features
Agent: understood the self install kit has been our uh actually our most requested feature recently
Customer: self install oh right can you tell me more about that
Agent: absolutely it allows you to set up your service without needing a technician it’s quick and easy um you know
Customer: sounds convenient uh does it come with any support
Agent: yes we provide online resources and um customer support if um you need help
Customer: that’s reassuring but what else is um popular lately
Agent: besides the self install kit customers have um expressed interest in uh our premium support package
Customer: premium support what does that entail
Agent: it offers quicker response times and um dedicated support agents uh i mean sport uh agents
Customer: interesting uh have you noticed if um different phrasings help with upselling
Agent: to be honest we haven't seen any um change in outcomes regardless uh of the phrasing used
Customer: hmm i guess that makes sense what kind of uh features justify the premium
Agent: features like enhanced internet security and uh device management tools really provide value um actually
Customer: okay i see i’m currently um on the premium plan right
Agent: yes you are on like our premium plan with a speed tier of free hundred megabits per second
Customer: and that should be sufficient for me
Agent: absolutely three hundred megabits typically handles multiple devices uh you know very well
Customer: what if i um wanted to compare with uh competitors
Agent: sure i know spectrum often comes up when um customers discuss pricing
Customer: yes they do have uh some appealing offers
Agent: i understand but connectnet has advantages like no written fees and reliable service
Customer: that’s true uh could you tell me about um your customer satisfaction rates
Agent: our metrics show a high level of satisfaction thanks to our features and um support
Customer: really that’s good to hear so like what behaviors would you say correlate with successful conversions
Agent: well when we focus on value justification that drives better um better conversion outcomes
Customer: makes total sense i’m more um inclined towards services that um clearly justify their costs
Agent: exactly uh i can add a note to keep you updated on new um features as they become available
Customer: yes please do that ethan thank you for your help</t>
  </si>
  <si>
    <t>3669</t>
  </si>
  <si>
    <t>===== CALL 1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 CALL 2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3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 CALL 4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</si>
  <si>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priya nair how can i assist you today
Customer: hi priya this is harper diaz i uh wanted to um inquire about the loyalty benefits and perks you know that you offer for return customers
Agent: sure harper i can help with that our loyalty program has several perks um especially for our loyal customers
Customer: right right i’ve heard about some benefits but um i want to know like specifically what perks can hmm really retain loyal customers
Agent: absolutely one of the main perks that retains loyal customers is um free upgrades if you're a gold member you might uh qualify for upgrades when available
Customer: um that sounds great so if i’m a gold member would i uh always get those upgrades
Agent: well harper it depends on availability but uh as a gold member you do have priority for upgrades it's um one of the main reasons customers stay loyal
Customer: okay okay but what if there are no upgrades available do you uh offer anything um else
Agent: yes even if upgrades aren't available gold members often receive um discounted rates or exclusive offers
Customer: uh huh but how about your competitors like uh what do you offer compared to marriott
Agent: great question we focus on more personalized experiences um and those loyalty perks that like keep customers coming back unlike some competitors
Customer: yeah i've noticed that but um have you dealt with many complaints about like noise at your chicago properties
Agent: noise complaints do come up occasionally yes but our team is trained to handle those effectively um and keep customers satisfied
Customer: right right so what um happens when a customer gets frustrated do they usually escalate things
Agent: not really from my experience most customers um tend to stay engaged even if they're frustrated no escalation occurs you know
Customer: oh that’s interesting so uh what behaviors um have led to like successful conversions in your experience
Agent: well uh we've observed that when customers escalate issues it often leads to a resolution that converts them into loyal advocates
Customer: that makes sense uh so are there special perks for booking through the app
Agent: yes app bookings often uh give you access to exclusive discounts and um bonus loyalty points
Customer: uh huh like what kind of discounts can i uh expect
Agent: for instance using a promo code like loyalty10 you can um save on your next stay it’s a uh great way to get more value
Customer: got it i may actually use that promo code but um if i wanted to book a deluxe room how would i uh know it’s available
Agent: you can check availability directly on our website or uh call us back anytime we're here to assist you with bookings
Customer: sounds good i’ll think about those upgrades too it’s um definitely interesting unpacking these perks
Agent: yes perks like upgrades certainly make a difference they’re among the top reasons customers choose to stay with us
Customer: okay i appreciate your help priya just one last question how can i stay updated on um new loyalty perks
Agent: you can sign up for our newsletter it will keep you informed about new promotions and um loyalty programs tailored to your needs
Customer: great i’ll do that so just to recap i get free upgrades uh discounted rates and potentially exclusive offers
Agent: exactly right plus our focus on customer satisfaction means um we handle complaints well and keep customers engaged
Customer: awesome thanks so much priya i feel more informed now about luxstay
Agent: you’re very welcome harper if you have any more questions in the future don’t hesitate to reach out
Customer: for sure have a great day
===== CALL 2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3 =====
Agent: thank you for calling metrojet this is david martinez how can i assist you today
Customer: hi uh this is mark diaz i’m calling about um an issue
Agent: an issue
Customer: yeah it’s um pnr 7x8m4d for my flight from sfo to jfk
Agent: thank you uh let me check that for you just a moment
Agent: okay i see there's a delay due to um mechanical issues
Customer: mechanical really this is just uh so frustrating i really really need to get to jfk soon
Agent: i completely understand your frustration mark we've been experiencing some technical difficulties i’m really sorry for the inconvenience
Customer: well it feels like these uh kinds of delays are all too common don’t don’t other airlines manage this better like uh delta
Agent: i can see how it might seem that way but um we’re working hard to
Customer: to resolve the issue quickly
Agent: i totally get that and i apologize for the impact to help um i can offer you
Customer: you a meal voucher for your inconvenience
Agent: yes a meal voucher uh that should help ease your wait
Customer: a meal voucher that’s it i mean i guess it’s something but i just feel like um it should be more
Agent: i understand your disappointment mark however many of our customers have found that this helps um ease the frustration during delays
Customer: well i suppose it might help but still uh i expected more from metrojet
Agent: i appreciate your honesty with the meal voucher you can enjoy a meal while you wait you can find um the details about redeeming it on our website
Customer: uh huh that should help a little i guess
Agent: if you’d like uh i can quickly go over the steps to redeem it
Customer: if that would be helpful
Agent: you simply go to our website and enter a promo code i’ll provide once you get to the
Customer: the dining options just wait let me get something to write this down hang on
Agent: sure take your time i’ll be right here mark
Customer: okay got it what’s the promo code
Agent: it’s um metromealfifty you’ll just enter that at checkout
Customer: metromealfifty right thanks david
Agent: you're welcome you should see options for various restaurants and um it should be straightforward
Customer: alright that sounds more manageable still i think i might um try flying delta next time
Agent: i understand that and i value your ahem feedback
Customer: no that’s all for now i just i appreciate your help i guess
Agent: thank you mark i’m glad i could assist you just remember we're focused on improving service where we can
Customer: sure but these delays yeah hopefully it gets better
Agent: we’re always striving to enhance the experience your concerns are taken seriously by our um team
Customer: okay i’ll keep that in mind maybe next time i won’t be so um frustrated
Agent: that’s the hope for sure if anything else arises don’t hesitate to reach out
===== CALL 4 =====
Agent: thank you for calling homehaven this is priya nair um how can i assist you today
Customer: hi priya this is madison perez i um i have a question about uh my loyalty tier and how it um relates to resolution speed for service requests
Agent: sure madison you're currently on the gold tier right
Customer: yes that's correct so does my tier you know actually influence the speed of resolutions
Agent: great question typically there's um no difference in resolution speed based on loyalty tier we um handle all requests consistently
Customer: oh really that’s surprising i mean i’ve heard some people say uh the gold tier gets um better service
Agent: i understand that concern but um the service timeframes don’t vary by tier they remain the same across all groups
Customer: hmm that’s kind of disappointing i really thought having a um loyalty tier would help
Agent: i can see how that would be frustrating madison just to clarify um all customers receive priority support based on their inquiry type not tier
Customer: right right so um what if i have an issue with a delivery
Agent: if you have an issue you can call us for example your recent order was um delivered with a minor delay but we handled that without escalations right
Customer: yes i guess so it was just a bit frustrating uh waiting longer than expected
Agent: totally understandable many customers feel that way when there's a delay uh can i help with another um specific concern
Customer: well i am kind of um worried about how long i should stay engaged before um i need to escalate if things aren't resolved
Agent: it really depends but typically frustrated customers like like yourself um tend to engage for a short time before you know deciding to escalate
Customer: oh wow that’s um not encouraging at all i really just want this resolved quickly
Agent: i get that keep in mind if there’s uh another issue we aim to to address them without escalations right
Customer: right so what do you suggest i do if i um encounter another delay
Agent: just keep in touch if you feel something needs urgent attention we can look into it um have you tried our online chat support
Customer: i haven’t but maybe i should i just um thought calling would help more
Agent: sure calling is good too it’s just that um your tier doesn’t grant like quicker resolutions just you know to reaffirm that
Customer: yeah i got that but um i’ve seen ads from wayfair that claim they can solve issues faster
Agent: i understand but um no resolution differences exist between uh us and our competitors regarding um tier influence
Customer: that’s a relief um but it still feels like a long wait sometimes
Agent: absolutely we’re um always trying to improve just remember we want to keep you satisfied overall
Customer: i appreciate that so um how exactly does the uh loyalty program work then
Agent: our loyalty program offers benefits like exclusive discounts and early access to sales but um it doesn't speed up issue resolution
Customer: okay that makes sense i uh guess i just need to be patient
Agent: yes patience can help and um we encourage feedback on any uh concerns about system delays
Customer: i will do that it's just that um if i have to go through this all again it might be a short engagement you know on my end
Agent: i get it madison no escalation occurred uh during this call and you’ve been really engaged today
Customer: yeah i'm trying but um the thought of switching is still uh in my mind
Agent: i hope you don't switch your loyalty tier offers perks that can save you in the long run
Customer: true true i guess i’ll hang on a little longer and see
Agent: thank you and remember you can reach us anytime if you um encounter issues again
Customer: thanks priya i appreciate your help today</t>
  </si>
  <si>
    <t>3670</t>
  </si>
  <si>
    <t>===== CALL 1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 CALL 2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 CALL 3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</si>
  <si>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sarah johnson actually how can i assist you today
Customer: hi um this is jane wood i'm calling euh about a delay with my insurance refund
Agent: of course jane can i have your account id please
Customer: sure it’s acct 12345678
Agent: thank you let me check that for you one moment please
Agent: okay i see here that you reported this issue um through our mobile app is that correct
Customer: yes exactly it’s been way too long i thought you know the refund would be processed by now
Agent: i understand your frustration jane just to clarify the refund process is um partially completed
Customer: partially what do you mean i was expecting like the full amount
Agent: right so um only the eligible portion has been credited to your account so far
Customer: can you explain why the full amount isn’t really there
Agent: sure we’ve documented the rationale there were some um billing issues that like prevented us from processing the remainder
Customer: billing issues this is so frustrating why was i mean wasn’t i informed sooner
Agent: i apologize for the delay jane quick acknowledgment could have like helped reduce this escalation i agree
Customer: exactly if i had known i wouldn't have had to you know call
Agent: i completely understand to ensure this doesn’t happen again i’ll raise a note for our team to improve on this
Customer: thank you but i really need to know about my refund what’s the final outcome
Agent: the final outcome is um partial we’ve credited the eligible amount but the rest is still under review
Customer: and when will i get the rest it’s in the uh two hundred to five hundred range right
Agent: yes that’s correct we’re working on it but i cannot provide an exact date yet
Customer: this is like kind of unacceptable are there any promotions i mean would that help with the delay
Agent: unfortunately no promotions are offered in this case jane it’s strictly about the claims process
Customer: ugh i should’ve just switched to chase bank they seem to have you know faster processing times
Agent: i totally get that especially after um what you’ve been through i’ll make sure to note your concerns
Customer: yeah please do all right thanks for your help sarah
===== CALL 2 =====
Agent: thank you for calling urbancart this is jackson rivera how can i assist you today
Customer: hi um um i mean this is emily roberts and i uh wanted to inquire about the refund methods for a recent purchase
Agent: sure emily can you please prove me with your order id
Customer: yes it’s ord 7894 523
Agent: thank you let me pull that out one moment please um okay i see here you are inquiring about our like refund policy
Customer: right i was wondering what options i have for the for the refund
Agent: we generally offer store credit as our most used method for refunds
Customer: but uh can’t i just get a direct refund instead i um mean i’d uh prefer that
Agent: i understand your preference however the store credit is outlined in our policy as the main option especially for electronics like yours
Customer: um yeah but i thought maybe uh there might be exceptions
Agent: unfortunately our current policy does prioritize store credit over direct refunds for situations like this
Customer: that's really frustrating i thought urbancart would be more flexible
Agent: i hear you emily it can be really um frustrating when policies feel restrictive uh do you need any specific details about the store credit
Customer: well um can you explain how much i would get or how it works
Agent: sure the store credit would be for the total amount of your purchase which falls between two hundred and no wait i mean three hundred dollars
Customer: okay but what if i don’t want to shop at urbancart again um then what
Agent: i understand that concern you could use the store credit for future purchases or um if it doesn’t suit you you might have to consider other options like waiting for a policy review
Customer: but you said store credit is the most common what if i wanted a um direct refund
Agent: yes the most common method is indeed store credit but i understand your frustration direct refunds are less common but um occasionally they are offered
Customer: so um what’s the point of even asking
Agent: i completely understand sometimes it does feel like there’s no way out of the policy limits but i’m here to help explore whatever options we have
Customer: yeah um well it’s just disappointing to be stuck with store credit
Agent: that’s totally valid if you feel like backed into a corner we can submit a feedback form regarding your experience
Customer: feedback what is that going to change
Agent: i mean it’s a way for us to you know record your sentiments and um experiences possibly leading to future policy changes
Customer: but uh something might even you know happen
Agent: true i can’t guarantee it but your voice matters emily and i can assure you that we value customer input
Customer: this is just a lot ugh can i just um get a call back later after this
Agent: certainly i can have someone reach out to you would you prefer a specific time or um just whenever someone is available
Customer: just whenever i guess thanks i need a break from this
===== CALL 3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t>
  </si>
  <si>
    <t>3671</t>
  </si>
  <si>
    <t>===== CALL 1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</si>
  <si>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olivia parker how can i assist you today
Customer: hi olivia this is emily cox uh i’m calling because i’ve been having some intermittent connectivity issues
Agent: i’m sorry to hear that emily can you tell me a bit more um about the problem
Customer: yeah it’s just um the connection drops unexpectedly and like sometimes it’s really slow i’m in ca by the way
Agent: thanks for that detail just to confirm have you noticed this mostly during uh specific times
Customer: um yeah it seems worse in the evenings sometimes it’s totally unworkable right
Agent: i understand how frustrating that can be now we haven’t uh run diagnostics yet would you like um me to do that now
Customer: yes please i've just i've already paid for a good plan shouldn't it just work
Agent: absolutely you're on the plus plan which um includes a speed tier of one hundred megabits per second let's check the connection
Customer: right but still um i don’t think i’m getting like that speed
Agent: okay let me see if i can gather some information on your line uh just one moment
Customer: sure but um it’s been really annoying lately especially with all this work from home stuff
Agent: i totally get it emily so we’re on fiber to the home for your service uh that’s generally really reliable
Customer: but it’s really not reliable right now what is going on
Agent: i’m pulling up your account ah just a moment longer there’s no active outage in your area
Customer: are you serious because it feels like like an outage
Agent: i understand emily this looks localized to your equipment can you tell me um what device you’re using
Customer: i have a router it’s a little old could that be um the problem
Agent: it’s possible let’s try rebooting the router if you don’t mind yeah
Customer: okay i’ll do that but um why is my neighbor with at&amp;t not having issues
Agent: well different isps have various infrastructure and pricing do you think um you wanna consider switching
Customer: maybe but i wanna give urbanlink a fair chance first just ugh hope it fixes soon
Agent: i appreciate that emily uh once you've rebooted please let me know if the connection stabilizes
Customer: alright i’ll wait and check thanks for your help olivia
Agent: my pleasure i’m here if you need further assistance i’ll log your issue for escalation as well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cozyinn this is um ethan clark how can i assist you today
Customer: hi uh this is uh luke howard i'm calling about a uh billing issue from my um recent stay at your miami beach location
Agent: i’m sorry to hear about the i mean uh billing issue luke can you provide me uh with a little more detail about that
Customer: yeah i was charged for um two nights but i only i only stayed one and it’s just really frustrating to deal with
Agent: i understand luke that does sound uh frustrating let’s um get this sorted out for you could you tell me the um dates you stayed
Customer: sure um it was from um june fifth to um june sixth
Agent: thank you let me just uh pull up your uh reservation one moment please
Agent: okay i see your reservation here and it looks like there was a uh billing error i deeply apologize for that
Customer: i mean i just expected better from cozyinn you know
Agent: absolutely i completely understand where you’re coming from we value our uh repeat customers like you luke
Customer: yeah i’ve um stayed at a few different cozyinn uh locations it’s um why i keep coming back
Agent: that's great to hear your loyalty uh means a lot to us just to uh confirm your membership tier is uh platinum right
Customer: yes that’s correct but still this issue uh makes me think about other options like marriott maybe
Agent: i understand and i uh truly apologize for the inconvenience let’s get this resolved um so that you can keep enjoying your stays with us
Customer: right i just don’t want this um happening again you know
Agent: i completely understand we’ll ensure this doesn’t happen again let me go ahead and issue a um refund for that incorrect charge
Customer: that would be good
Agent: thank you for your patience i’ll also um set a follow up call for next week to ensure everything is uh satisfactory with your billing does that work for you
Customer: sure yeah that sounds um good to me
Agent: alright luke so i’ll follow up with you then were there any other uh issues you’d like to discuss
Customer: no just the billing issue uh really
Agent: okay so just to summarize you’re going to receive the refund within um five to seven business days and i’ll call you next week to check in uh about your billing
Customer: that works for me thanks for your help honestly
Agent: it’s my pleasure your satisfaction is our top priority is there anything else um i can do for you today
Customer: no that’s all i appreciate it
Agent: thank you for calling luke enjoy your day and we look forward to welcoming you back at cozyinn
Customer: thanks ethan bye
Agent: bye</t>
  </si>
  <si>
    <t>3672</t>
  </si>
  <si>
    <t>===== CALL 1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 CALL 2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 CALL 3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</si>
  <si>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this is olivia parker um how can i assist you today
Customer: hi uh this is abigail long i’m calling about a fare change complaint for my flight from bos um to lax
Agent: i’m sorry to hear about that abigail can you please tell me more about the issue
Customer: well um i noticed the fare increased after i booked and it’s quite a jump i’m really concerned about the pricing
Agent: i understand your concern and i apologize for that inconvenience let me uh clarify the fare rules for you
Customer: okay but it just feels unfair uhm especially when prices seem to um fluctuate
Agent: yes right pricing can vary based on demand and ah other factors specifically the fare rules can affect changes after booking
Customer: so um what are my options then i don’t want to be stuck um paying more
Agent: one option could be to downgrade to basic economy which may save you some money uh would you like to hear more about that
Customer: hmm basic economy what does um that entail
Agent: basic economy typically um offers a lower fare but has restrictions like no changes after booking would you like to proceed
Customer: i guess that sounds okay i want to keep my budget in check uh you know
Agent: that’s great just to confirm you would like to downgrade your fare to basic economy for the same route correct
Customer: yes please it sounds like the ah right move right now
Agent: perfect and just to let you know uh did you notice any competitor pricing like for example uh united airlines
Customer: yes i did look at um united and they had some better options that's why i’m frustrated here
Agent: i completely understand uhm competitor pricing can often influence decisions it’s useful to compare our offerings
Customer: right especially with these fare changes can you assure me that my new fare will be like competitive
Agent: absolutely i’ll ensure that you have the best available price with us after the downgrade
Customer: okay that makes me feel a little better what do i need to do um next
Agent: i’ll just need to confirm your booking reference which is pnr ab1234 correct
Customer: yes that’s it
Agent: great i’ll just process your downgrade now to basic economy just a moment um please
Customer: sure take your time
Agent: thank you just to um summarize you called regarding fare changes we discussed downgrading and i’ll be ensuring the new fare is confirmed shortly
Customer: sounds good uh i appreciate your help olivia
Agent: it’s my pleasure abigail thank you for your patience
Customer: no thank you i feel much better about this now
Agent: i’m glad to hear that is there anything else i can assist you with um today
===== CALL 2 =====
Agent: thank you for calling firststone bank this is alexander wright how can i assist you today
Customer: hi um this is madison price i uh need to report um a fraudulent transaction on my visa card
Agent: i’m sorry to hear that uh madison can you um please provide me with your account number for verification
Customer: yes it's uh account 58420673
Agent: thank you just a moment uh while i look that up okay i see your account here now can you tell me about the transaction you’re disputing
Customer: it's the one with um txn 98234567 i don’t um recognize it at all
Agent: alright let me check that okay i found it before we proceed i want to inform you that we can issue a temporary credit which is um a hundred dollars while we investigate this is that okay
Customer: yes that sounds fine but um what happens if the merchant uh never mind just issue the credit please
Agent: sure but just to let you know if the investigation favors the merchant um there is a risk of reversal on that credit
Customer: right i understand just um hurry up with the investigation
Agent: absolutely madison um i’ll ensure this gets prioritized now can you quickly verify the transactions for me were there any odd expenses that you noticed
Customer: just that one and i’ve uh never done business with that company before
Agent: okay it’s crucial we document this properly could you also confirm if there are any exclusions in your um coverage that may apply to these types of disputes
Customer: i honestly have no clue um about exclusions uh in my card agreement do i have any
Agent: let me check typically um exclusions would relate to certain merchant types but i’ll pull that up too for clarity
Customer: it’s um frustrating not knowing i noticed chase seems to have clearer policies on fraud support than you guys
Agent: i understand your frustration madison chase might have um some different features but let me assure you we provide solid uh protection against fraud
Customer: it’s just they uh seem more responsive
Agent: i hear you we'll find um the right solution here now has your card been used for any other transactions that seem off or suspicious
Customer: no just that one i’ve been keeping track um carefully
Agent: great keeping an eye on transactions helps a lot now i’ll make a note of your report and issue um the very temporary credit
Customer: there’s uh nothing more i need to do
Agent: just hold tight we’ll handle everything from here and um if you could check your statements regularly it would help
Customer: okay but i want you to expedite this it's really urgent i get clarity
Agent: absolutely i will mark this as urgent we aim to um resolve disputes swiftly
Customer: thanks for that so about the exclusions what are they
Agent: well they usually apply to specific um merchant disputes we can discuss this further but um it’s important that we keep track of your spending too
Customer: right so do i have um coverage for the fraudulent charges
Agent: yes there’s coverage it’s just um the exclusions could um limit what we can credit immediately
Customer: i’m just worried about uh the long term impact on my account
Agent: understandably so keeping you informed um during the investigation is essential if any disruptions arise we’ll notify you first
Customer: that um would help so how long does the investigation usually um take
Agent: typically it takes about uh up to thirty days but we strive for um quicker solutions and i will stay in contact
Customer: okay i’ll count on you then um but i need it resolved before next month
Agent: i’ll make sure the urgency is communicated clearly keeping our clients satisfied um is our top priority
Customer: and just to be clear i will um receive that credit back as soon as it's cleared
Agent: yes as soon as the investigation concludes if it’s in your favor the credit will remain intact
Customer: thanks alex that clarity helps a lot
Agent: you’re welcome madison i’ll send you updates as things progress
Customer: alright i appreciate your help today
===== CALL 3 =====
Agent: thank you for calling luxstay hotels this is david martinez how can i assist you today
Customer: uh hi david this is wyatt clark i’m calling um about a billing issue with my recent stay at your miami beach property
Agent: i’m sorry to hear uh that wyatt can you please tell me more about the billing issue you encountered
Customer: well um i was charged for some amenities that i didn't use it’s really like frustrating you know
Agent: i understand that sounds quite frustrating let me uh check your account to see what happened just a moment please
Customer: sure thanks it’s just um not what i expected from luxstay hotels honestly
Agent: i see while i search can you uh confirm the dates of your stay for me
Customer: yes it was from march fourth to march seventh
Agent: thank you one moment please i’ll pull up your details
Customer: okay i just um i thought i’d get better service especially compared to hilton's you know
Agent: i completely understand wyatt we aim for top notch service just um a moment while i review this
Customer: alright
Agent: thank you for your patience wyatt i can see the charge for the amenities it should not have been applied since um you didn’t use them
Customer: exactly i shouldn’t uh be paying for stuff i didn’t utilize
Agent: absolutely i can um process a refund for you would that work for uh compensation
Customer: yes a refund would be great
Agent: wonderful i’ll get that started right away also as a gesture of goodwill i’d like to offer you a discount code for your next stay it’s um summer20
Customer: oh that’s nice so just to confirm i will get a refund and a discount for my next stay right
Agent: yes that’s correct the refund will be processed back to your account in five like to seven business days
Customer: great i appreciate that i just wish i hadn’t had to um go through this in the first place
Agent: i completely understand that i’m here to help resolve these issues as quickly as possible
Customer: right i mean um i was really hoping for a better experience with luxstay
Agent: i really appreciate uh your feedback wyatt and we value your business we strive to improve um continuously
Customer: yeah i hope so
Agent: just to confirm is there anything else i can assist you with
Customer: no um that’ll be all you've been really helpful
Agent: thank you for your understanding wyatt i’ll um finalize the refund and apply your discount code
Customer: awesome just um keep up the good work next time alright
Agent: absolutely wyatt thank you for your call and for being a valued customer of luxstay hotels
Customer: you’re welcome bye
Agent: goodbye wyatt</t>
  </si>
  <si>
    <t>3673</t>
  </si>
  <si>
    <t>===== CALL 1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2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 CALL 3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</si>
  <si>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2 =====
Agent: thank you for calling harborwest this is ethan clark how can i assist you today
Customer: hi ethan this is victoria bailey i think uh there are some fraudulent transactions um on my account
Agent: i'm really sorry to hear that victoria can you tell me um which transactions seem suspicious
Customer: yeah uh there are a couple of of charges um for one hundred dollars and another for oh seventy five dollars um that i didn't make
Agent: i understand just to confirm you're in illinois right
Customer: yes that’s correct
Agent: perfect thank you now for verification i’ll need to um ask you a few personal questions is that okay
Customer: sure go ahead
Agent: great can you please provide the last four digits of your social security uh number
Customer: uh it's um nine eight nine nine
Agent: thank you and what’s your date of um birth
Customer: i was born on march thirtieth nineteen eighty two
Agent: okay and finally can you confirm the address associated with your um account
Customer: yes it’s fifteen twenty three maple street chicago
Agent: thank you victoria just a moment while i verify these um details
Customer: uh is everything alright
Agent: yes it’s just um taking a second okay i can confirm that your identity has been verified um successfully
Customer: good can you um now address those fraudulent transactions please
Agent: absolutely i see the unauthorized uh transactions linked to your visa card i recommend um freezing your card and reissuing it immediately
Customer: yes please do that it’s so frustrating
Agent: i totally understand victoria just uh to confirm the account with id acct 74829563 will be frozen now now
Customer: okay thank you
Agent: and um i’ll process a reissue of your card immediately and um your transactions of a hundred and seventy five dollars will be investigated as a fraud dispute
Customer: uh do you think i’ll get that money back
Agent: typically yes but it may take um a few business days would that be alright
Customer: i guess so but it's really inconvenient you know
Agent: i get that and i appreciate your patience i also suggest um that you stay alert for phishing attempts in this time
Customer: yeah um i will
Agent: just to help we have some great account monitoring tools available if you're um interested
Customer: sure i’d like to know more um about that later
Agent: certainly i’ll get back to that okay so to finalize your verification is um complete and your card is being frozen now
Customer: good and um did you confirm that i’m a gold member with harborwest
Agent: yes you are victoria and that does add um flexibility in handling these issues
Customer: that’s good to hear
Agent: so um just to recap we’ve frozen the account verified your identity and um initiated a reissue of your card
Customer: what about those fraudulent charges
Agent: they will be under investigation i’ll make sure to keep you updated on the um progress
Customer: thanks ethan just um make sure to resolve it quickly okay
Agent: absolutely victoria i’ll prioritize this matter for you
Customer: thanks for your help today
Agent: you’re welcome feel free to call back um if you have any more questions have a great day
===== CALL 3 =====
Agent: thank you for calling connectnet my name is james o'connor how can i assist you today
Customer: hi um this is jack lewis i'm having uh some issues with my internet connection
Agent: i’m sorry to hear that jack can i get your account id for verification
Customer: sure it's acc ate three four five nine one six
Agent: thank you jack uh and can you confirm that you're located in california
Customer: yes that's correct
Agent: great can you describe what’s going on with your internet
Customer: well my internet just um suddenly dropped i’m not able to connect at all
Agent: i see let's start with some basic diagnostics have you tried rebooting your modem
Customer: um no i haven’t done that yet should i
Agent: yes please um go ahead and unplug the modem wait about thirty seconds and then plug it back in
Customer: okay i'm doing that now uh like is this a regular thing
Agent: it’s quite common for modems to need a reboot occasionally how's it looking after rebooting
Customer: um i think the lights are coming back on but i'm not sure it’s good yet
Agent: let’s wait a moment and see if it connects um do you see the wi fi light stabilize
Customer: yeah i see it now it’s um steady
Agent: that’s a good sign i’ll check the connection on my end one moment please
Customer: sure
Agent: alright looks like your connection is back i can see you’re online now
Customer: oh perfect that's um a relief but um this has happened before is there a way to avoid this in the future
Agent: i understand your concern jack you mentioned it has happened before could you tell me how often this occurs
Customer: well i’d say um a few times this month like two or three times
Agent: that’s quite frequent uh it might help to consider a different plan would you be open to discussing that
Customer: sure i’m on the plus plan right now what do you suggest i mean like what options do i have
Agent: um perhaps upgrading to the premium plan might fit better for your needs especially with multiple devices
Customer: yeah sounds good but um will that really help
Agent: it could improve stability yes let’s look at your speed tier too you’re currently at one hundred and megabits per second
Customer: right right i do have quite a few devices
Agent: exactly just to confirm does your um modem seem to be functioning well now
Customer: yeah it looks fine now no issues at the moment
Agent: that’s great to hear if you face any more issues just give us a call back
Customer: will do thanks james but uh can you tell me if there are any like service outages in my area
Agent: no outages are currently reported in your area jack everything seems to be functioning well
Customer: oh that’s good i appreciate your help
Agent: of course i’m glad we could resolve this today anything else i can assist you with
Customer: uh no that should be it for now
Agent: alright then jack thank you for calling connectnet have a great day
Customer: thanks you too
Agent: bye now</t>
  </si>
  <si>
    <t>3674</t>
  </si>
  <si>
    <t>===== CALL 1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 CALL 2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3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</si>
  <si>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this is michael roberts how can i assist you today
Customer: hi michael this is harper murphy i'm calling about a delay on my flights
Agent: oh i'm sorry to hear that harper can you please provide me with your booking reference
Customer: yes it's pnr 478263 i've been waiting for quite a while now
Agent: let me check that for you harper it looks like the delay is due to a mechanical issue
Customer: mechanical really that's frustrating i mean um how often does this happen with metrojet
Agent: mechanical delays can occur occasionally unfortunately we strive for safety but they do happen
Customer: yeah i get that but it's just it feels like i hear about these inspections a lot
Agent: i understand your concern harper it can definitely feel that way especially if you're traveling frequently
Customer: exactly and it seems like metrojet’s communication during these delays could like be better you know
Agent: we’re always working to improve our communication harper um what would make it better for you specifically
Customer: i’m not sure maybe i um don't know some faster updates it just feels like i’m i’m left hanging
Agent: that’s a valid point and we actually aim to um provide quicker notifications but sometimes it takes longer to get confirmations on mechanical issues
Customer: right but uh that just adds to my frustration i just i want to know what’s going on
Agent: of course i completely understand you’re at the airport right now correct
Customer: yes i’m here waiting and they keep pushing the boarding time back can't they fix this sooner
Agent: i will certainly do my best to help expedite things have you been offered any compensation due to this delay
Customer: no no one has mentioned anything what can i expect
Agent: i can offer you a meal voucher for the inconvenience would that be acceptable
Customer: a meal voucher well that’s something i guess but it hardly makes up for the delay
Agent: i understand harper it’s a tough situation but we’re committed to making it right as best as we can
Customer: it just feels like metrojet is always lagging behind compared to delta
Agent: i see how you might feel that way especially if you've had better experiences in the past
Customer: definitely i mean i’ve switched between airlines before and it felt more efficient
Agent: i appreciate your feedback on that we’re always looking for ways to enhance um the customer experience
Customer: i hope things improve soon i’ve been delayed long enough what’s the estimated time for boarding now
Agent: let me check that for you harper i’ll need just a moment
Customer: sure take your time just um please don’t take too long
Agent: thank you for your patience harper the latest update shows you might board in about forty five minutes
Customer: forty five minutes that’s uh unacceptable
Agent: i completely understand your frustration we're doing everything we can to resolve the situation
Customer: right but still just last week a flight i took with um delta was much better organized why can't metrojet do the same
Agent: i hear you and customers often ask about um our processes unfortunately sometimes mechanical issues can take longer than expected to resolve
Customer: well it certainly feels like i've been waiting indefinitely
Agent: i apologize for the long engagement harper i wish i could speed things along for you
Customer: can i at least get some communication updates i don’t want to keep guessing
Agent: yes i will ensure a gate agent updates you every fifteen minutes as we wait
Customer: that would help a bit but i can’t believe i’m still here just waiting
Agent: i truly regret this situation harper your loyalty as a silver member doesn’t go unnoticed
Customer: thanks but it doesn’t make this easier just um i need more answers
Agent: i understand completely if there's anything else i can assist with while you're waiting please let me know
Customer: i just want this resolved michael i can't stay engaged like this forever
Agent: i’ll keep working on it for you i want to ensure you’re well taken care of
Customer: i appreciate that but i just want to board my flight to jfk already
===== CALL 2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3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t>
  </si>
  <si>
    <t>3675</t>
  </si>
  <si>
    <t>===== CALL 1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 CALL 2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 CALL 3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</si>
  <si>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well thank you for calling harborwest uh this is daniel kim how can i assist you today
Customer: hi um this is avery bailey i wanted to discuss a fee um i got for like a wire transfer
Agent: sure avery i can help with that what specific fee are you uh concerned about
Customer: it's um the wire transfer fee it’s a bit you know high i think
Agent: i understand uh could you please provide me with your account number just to verify
Customer: yes it’s account three four five six seven eight nine three
Agent: thank you just a moment while i check your account uh details for that fee
Customer: sure take your time um
Agent: alright i see that there’s a fee charged for your wire transfer service it’s in the um fifty to two hundred dollars range
Customer: yeah that’s the one and so like could you explain why it’s so high
Agent: certainly so uh wire transfer fees depend on the amount sent and uh sometimes there are cut off times that can you know affect the rate
Customer: cut off times can you um elaborate a bit more on that
Agent: of course if the transfer is made after the scheduled cut off it may uh incur additional fees
Customer: that’s frustrating um is there an option to like avoid these fees
Agent: we do have um alternatives but they also have certain limitations based on policy
Customer: limitations like what do you mean
Agent: well uh for instance if you’re looking at different transfer methods some you know might not be available due to account type
Customer: i see and um what about using a different bank i've heard that uh chase has lower fees
Agent: yes uh other banks might offer different fee structures i can’t speak directly for chase but uh it’s worth looking into if um fees are your main concern
Customer: right but i am still um really upset about this fee
Agent: i understand your frustration uh avery it’s important to feel satisfied with these fees let’s see if we can find a way to you know address this
Customer: i just want to know why it's necessary can you like help me understand this fee better
Agent: i can try the wire transfer fee is essential for the processing and um security of transactions we try to keep them uh competitive with the market
Customer: competitive really because it doesn’t seem that way to me
Agent: i hear you avery the market can vary quite a bit but um i assure you we’re working to keep it as low as possible
Customer: okay but why wasn’t i um informed about this before
Agent: the fee structure is provided on like your monthly statements and during account setup but i understand if it wasn’t clear um
Customer: i checked and it wasn’t obvious so um what are my options here
Agent: well we can review your past transactions to see if there’s a billing error or i can help you with potential um fee waivers if eligible
Customer: fee waivers okay um that could be a start you know
Agent: let’s check if you qualify i can um get more details if you’d like
Customer: yes please how long will that like take
Agent: it depends on the review process but i can set up a follow up call to go over everything thoroughly um
Customer: follow up sounds good i’d just like to resolve this quickly please
Agent: absolutely uh so i’ll have a note to contact you within like three business days
Customer: okay i’ll wait but uh i’m still not satisfied with the fee itself though
Agent: i understand and i’ll do my best to um provide you with more options during our follow up thank you for calling uh avery
===== CALL 2 =====
Agent: thank you for calling streamwave technical support this is emily carter how can i assist you today
Customer: hi emily um this is uh emily baker i’m uh calling because i’ve lost complete internet connectivity
Agent: i understand emily can you please confirm the address where you're experiencing the outage
Customer: sure um it's uh one twenty three maple avenue illinois
Agent: thank you one moment while i check that okay i see you’re in il we’re currently reporting an active outage in your area
Customer: an outage that’s frustrating i was uh like in the middle of a video call
Agent: i can imagine it's quite disruptive let’s troubleshoot some steps can you um reboot your modem for me
Customer: um okay let me do that now uh it’s not turning on
Agent: is the power light on at all
Customer: no it’s um completely off should i uh try unplugging it
Agent: yes please unplug it for about thirty seconds then plug it back in
Customer: alright i’ve unplugged it um now i’m plugging it back in
Agent: great while we wait for it to uh boot up i’ll verify your account uh details could you please provide your account number
Customer: oh it’s um acc five seven two one zero nine three
Agent: thank you let me pull that up okay i’ve got your account emily
Customer: uh any updates
Agent: it looks like your connection is um via a fiber line the outage status is still active um and it seems to be caused by a fiber cut
Customer: wait a fiber cut that’s annoying um how long is this going to take
Agent: typically it could take a few hours to resolve um our technicians are on site working on it
Customer: ugh i hope it's fixed soon honestly i think i might consider uh upgrading my plan too
Agent: definitely you’re currently on the plus plan a premium plan might be able to help like if you’re using multiple devices
Customer: yeah i think that’d be like better since my family’s always online
Agent: that's a smart choice it’ll provide you with better speed and reliability um like definitely
Customer: speaking of reliability um i did hear comcast has a better service right
Agent: i understand comparisons can be disappointing at times we do our best to ensure our service improves continuously um honestly
Customer: right right i just hope um things get better especially with these outages
Agent: absolutely i’m escalating this for follow up i’ll create a support ticket for you your ticket id is tkt eight four seven six three two nine
Customer: okay thanks so i should um like reference that if i call again
Agent: that's correct just reference tkt eight four seven six three two nine
Customer: got it um so is there anything else i can do while we wait for the internet to get back up
Agent: not much right now just hang tight any further questions that you have while i’ve got you
Customer: just uh wondering when will i know if the um issue is fixed
Agent: um we’ll notify you via email once the outage is resolved typically within a few hours but you can also check your account status online you know
Customer: oh okay i’ll keep an eye on it thanks for your help today
Agent: you’re welcome just to confirm your internet issue is um a complete loss of connectivity right
Customer: yes that’s correct
Agent: perfect i’ll make sure everything is documented uh okay
Customer: okay thanks once again i really appreciate your assistance
Agent: anytime emily if you need anything further uh don’t hesitate to call us back
Customer: i will thanks again
Agent: have a good day just remember we’re here to help um alright
Customer: bye
Agent: goodbye
===== CALL 3 =====
Agent: thank you for calling harborwest this is lisa chen how can i assist you today
Customer: hi lisa this is jane baker calling i wanted to uh talk about increasing my credit limit on my mastercard
Agent: sure jane could you um please tell me your account number for verification
Customer: it's a c t five four eight nine two three six five
Agent: thank you jane just a moment while i uh pull up your information
Customer: okay
Agent: i see you have a gold membership um with us what is the reason for the increase request
Customer: i'm planning some like high value expenses soon and i really need a higher limit
Agent: i understand can you specify um how much of an increase you're looking for
Customer: i’m hoping for an increase to to thousand dollars
Agent: i appreciate that but it looks like i can uhh offer a lower limit possibly around one thousand fifty hundred dollars would that work for you
Customer: um i mean that’s not quite what i wa hoped for honestly
Agent: yes i understand that it might feel disappointing however it’s still a good step up from your current limit
Customer: yeah but i was really counting on on more than that you know
Agent: i get it jane however this adjustment should still help manage your upcoming expenses
Customer: i guess but can you uhh explain why it's lower i thought gold membership would help
Agent: well the current policies um they take into account various factors uh like credit score and account history even for gold members
Customer: i see but i've been a loyal customer like how often do these limits change
Agent: typically we review them every uh six months maybe we can revisit your case then
Customer: alright um what about how does the follow up work
Agent: you’ll receive a notification before your review date in six months by then we can assess your needs again
Customer: okay that sounds reasonable
Agent: so would you like to accept the one thousand fifty hundred dollar limit for now
Customer: sure let's go with that
Agent: great i'll submit the adjustment request and you should receive confirmation shortly once it's reviewed
Customer: thank you lisa
Agent: absolutely jane is there anything else you would like to discuss regarding your account
Customer: um not right now just uh the credit limit really
Agent: sounds good just to recap i've submitted the request for a new limit of one thousand fifty hundred dollars and you'll receive an update after review, and we'll follow up in six months
Customer: okay thanks i’ll wait for the update then
Agent: thank you for calling harborwest jane have a wonderful day
Customer: you too bye</t>
  </si>
  <si>
    <t>3676</t>
  </si>
  <si>
    <t>===== CALL 1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 CALL 2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 CALL 3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</si>
  <si>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this is benjamin brooks how can i assist you today
Customer: hi um this is noah wood i'm calling about uh my delayed delivery
Agent: i can help with that noah uh can you please provide me with your order id
Customer: yeah it’s uh ord 2024 689
Agent: thank you noah let me check the status just a moment
Agent: it looks like your order is currently delayed i’m sorry uh awaiting carrier pickup by ups
Customer: that’s frustrating i um wasn’t notified something was wrong
Agent: i apologize for the active inconvenience we typically send do you receive any communication about the delay
Customer: no i didn’t get anything i thought styleloop was better than uh nordstrom for updates
Agent: i understand your concern noah i’ll um make sure to address this our proactive notifications should help uh in reducing escalations like yours
Customer: right but i don’t see how uh that helps me now you know
Agent: i get it i really do and i want to resolve this quickly for you we can offer an expedited re shipment or a refund
Customer: well um i need the items soon so let’s uh go with expedited re shipment
Agent: great choice i’ll process that for you now you’ll receive uh confirmation email shortly
Customer: confirmation email okay thanks but uh when should i expect it
Agent: i’ll send that out immediately so you should have it within the next few um minutes
Customer: can’t believe it’s taken um this long honestly
Agent: i completely understand your frustration our goal is to improve uh communication and reduce such delays in the future
Customer: it’s just annoying i wish you guys would keep us updated without uh us having to call
Agent: that’s valid feedback noah um we are continuously working uh on improving our notification processes
Customer: right so do you have uh a tracking number for the new shipment
Agent: yes i’ll include that in your confirmation email you’ll be updated once it’s um picked up by ups
Customer: i better get that email otherwise i’ll um be calling again
Agent: i hear you i will personally ensure that you receive the email promptly
Customer: okay i appreciate that just want to know everything's on track
Agent: absolutely i want to make um sure you're satisfied any other concerns regarding your mm order
Customer: no that covers uh it for now just get me the confirmation please
Agent: of course noah i’ll get that done for you right away just to recap you opted for expedited shipping right
Customer: yes i want that email confirming everything
Agent: you got it that email will clearly state your re shipment details
Customer: alright i’m counting on you benjamin
Agent: i won’t let you down if you need anything else feel free to reach out to us
Customer: i’ll keep that in mind thanks um for your help today
Agent: you're welcome noah thank you for your understanding have a great day
Customer: bye
===== CALL 2 =====
Agent: thank you for calling homehaven this is uh lisa chen how can i uh assist you today
Customer: hi lisa this is owen gomez i’m calling about my order uh i think it’s delayed or something
Agent: i’m sorry to hear tha that owen can you please provide your order id
Customer: yeah it’s ord 7890 456
Agent: thank you let me check that for you just a moment please
Agent: alright um i see here that your order is indeed delayed the updated estimate is actually five business days later
Customer: five days wow i wasn’t notified about this at all
Agent: i apologize for that owen unfortunately no proactive notification was sent regarding the delay
Customer: really that’s concerning i had to call in just to find this out
Agent: yes i understand the frustration let’s see what we can do to help
Customer: i would appreciate that this is my first order with homehaven and uh it’s not going great so far
Agent: i get that just to confirm this item is furniture correct
Customer: yes that’s right it’s a sofa
Agent: thank you for the confirmation owen so to recap your sofa order is delayed and oh no alerts were sent
Customer: exactly i feel like i’m just left hanging here
Agent: i completely understand it must be um frustrating to not have that communication
Customer: right especially when i had to uh deal with multiple holds before getting to you
Agent: i’m really sorry for that experience can can i ask how long you were on hold
Customer: let's see it felt like forever probably around ten minutes total
Agent: that’s quite a wait i i apologize for the inconvenience
Customer: yeah and honestly i’ve been on hold before and um it leads to me second guessing if i should even order again
Agent: that’s understandable we want to avoid losing customers like you over uh these issues
Customer: exactly i mean i know wayfair offers faster deliveries and i’m just *sighs* frustrated
Agent: i’m sorry to hear that as a gold tier member um i’d like to provide you with an expedited shipping option for your sofa
Customer: that sounds good but will it even arrive on time
Agent: i’ll make sure we get updates on your delivery status
Customer: alright will i get notified uh this time
Agent: absolutely i’ll ensure you receive communication about your order status moving forward
Customer: yeah i hope so no more holds
Agent: understood owen i’m noting that uh we’ll enhance communication to prevent future escalations
Customer: good thank you for that
Agent: would you like me to issue a refund for the delay or um wait for the new delivery date
Customer: a refund no i i want the sofa i just want it on time
Agent: of course just to clarify i will i’ll issue a refund to your credit card on file if you opt for that later
Customer: okay i’ll wait then
Agent: great so just to summarize your sofa is on its way with an updated delivery date and uh you’ll receive notifications correct
Customer: yes also can i apply any promo codes to this order
Agent: yes you can still use spring2023 for a discount just let me know if you want to uh apply it
Customer: i would like to apply that please
Agent: i’ll go ahead and apply the spring2023 code for you
Customer: thank you lisa i appreciate your help with this
Agent: you’re welcome owen thank you for your patience today and if you need anything else just give us a call
===== CALL 3 =====
Agent: thank you for calling harborwest support um this is ethan clark how can i assist you today
Customer: hi ethan um this is evelyn ramirez uh i just received a fraud alert for like an unusual transaction on my visa card
Agent: can you please confirm the last four digits of your account number
Customer: yeah sure it’s uh eight two seven three nine four five six
Agent: okay—what was the transaction
Customer: um it was for like uh a payment of one hundred fifty dollars at some store i’ve uh never heard of
Agent: when did you receive the alert
Customer: i got it just a few minutes ago i’m worried it um might keep happening
Agent: first we’ll create a case right now for fraud review
Customer: okay that sounds good but how long will that take
Agent: typically the review um can take about twenty four to forty eight hours actually sorry the review can sometimes take longer but that’s the usual estimate
Customer: and what if um uh it happens again before that
Agent: we have additional monitoring measures which will alert us if any more suspicious activity occurs during that time
Customer: that's really reassuring are you uh sure about that i've heard other banks offer like better protections
Agent: harborwest takes this very seriously—we prioritize security
Customer: right um right thanks i trust you on that
Agent: also i’ll send you a status email by the end of the day um to keep you updated on the review process
Customer: oh that would be helpful—what kind of information will it include, and will it explain what i should do if it happens again before the review is done
Agent: it will just verify details related to your account for added security
Customer: sure what do you need
Agent: i just need to confirm your home address can you tell me your full address please
Customer: yeah it's um twenty five maple street uh chicago illinois
Agent: thank you for that evelyn just to be clear um the transaction in question is for one hundred fifty dollars right
Customer: yes uh that’s correct
Agent: i’ve created your case for review and we’ll email you updates and you should hear back within forty eight hours
Customer: sounds good i really hope it gets resolved quickly
Agent: just keep an eye on any other transactions in the meantime
Customer: yeah i will so i was comparing this to how chase handled my last fraud issue and uh i feel like they did it faster than um expected
Agent: that's understandable each bank has um different processes we’re working as quickly as possible for you
Customer: okay i uh appreciate that really
Agent: thank you for your patience evelyn is there anything else i can help you with today
Customer: no i think that’s it just hope the issue will be resolved soon
Agent: of course you will receive an email shortly um and we're here to help you when you need us
Customer: thanks ethan i feel uh a bit better now
Agent: you’re welcome thank you for calling harborwest have a great day</t>
  </si>
  <si>
    <t>3677</t>
  </si>
  <si>
    <t>===== CALL 1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 CALL 2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 CALL 3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</si>
  <si>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premier resorts this is uh ava thompson how can i assist you today
Customer: hi um this is wyatt rogers i'm calling about uh my recent stay in los angeles
Agent: of course wyatt i'm sorry to hear that what seems to be the issue um with your stay
Customer: well there were a lot of noise disturbances and um during the night it was like the suite wasn’t um clean
Agent: that sounds frustrating just to clarify you were in a luxury suite right
Customer: yes exactly uh a luxury suite it was a pretty disappointing experience
Agent: i totally get that noise can really disrupt your stay and cleanliness is uh definitely important can you tell me more about the noise um like what was happening
Customer: it felt like there were um parties happening next door all night and uh when i complained oh nothing um changed
Agent: i'm really sorry to hear that your concerns weren't you know addressed it's actually common to receive uh complaints related to noise and cleanliness in both budget and luxury um rooms
Customer: seriously i thought luxury rooms would you know be a lot better i’ve had way better experiences at marriott honestly
Agent: i see yes i understand the expectations luxury does um come with that promise however complaints do occur like across the board
Customer: but um why is that i always thought uh paying more would mean like better quality
Agent: well it's an interesting point complaints can uh happen in any segment are you looking for a resolution for this
Customer: yes i’d appreciate a solution i don't want this to ruin um my view of premier resorts
Agent: that makes sense we value your loyalty since you’re a gold member i can like offer you a complimentary upgrade on your next stay
Customer: really that’s something but uh what about the promotion can it actually improve things without any discounts
Agent: absolutely promotions can enhance um the experience positively even without discounts they help improve satisfaction
Customer: right i get that i'm just worried we won't have the same issues um next time
Agent: i assure you we’ll do our best to um ensure a better experience like next time also would you uh like me to send you documentation regarding this
Customer: yes please i want to make sure there’s a record of everything
Agent: sure thing just for confirmation your booking id is bk 8947 221
Customer: yes that’s correct and um when should i expect this follow up uh to arrive
Agent: you should receive it within uh forty eight hours we’ll make sure to keep you like updated
Customer: okay that sounds good thanks for that i really appreciate it
Agent: you're welcome wyatt is there anything else i can um help you with today
Customer: no that’s all i just hope that my next stay is better
Agent: i’m confident it will be and um i hope to hear from you soon thank you for calling premier resorts
Customer: thank you ava bye
===== CALL 2 =====
Agent: thank you for calling beachfront suites this is emily carter how can i assist you today
Customer: hi emily this is emma kelly i'm looking to inquire about upgrading my room
Agent: sure emma just to confirm can you tell me your current booking details
Customer: yes i'm in a standard room at the los angeles location
Agent: got it let me check the upgrade options available for you one moment please
Agent: we have a deluxe room available for an additional cost of one hundred fifty dollars per night
Customer: oh okay and what are the benefits of upgrading to a deluxe
Agent: the deluxe room offers more space and a better view plus you’ll have access to our exclusive lounge
Customer: hmm that sounds nice but um wait what about my loyalty status i have a silver membership
Agent: since you're a silver member you’re eligible for a fifteen percent discount on room upgrades but uh the deluxe room still has that added cost
Customer: right but honestly a hundred fifty is is still quite steep for me
Agent: i completely understand could i ask what your budget might be
Customer: i was hoping for something a bit lower you know i've seen similar hotels like um marriott offers competitive rates
Agent: yes mhm marriott does provide some good rates i understand that can make it tough
Customer: right and i just might be better off staying with my current booking
Agent: i see so would you like any alternatives maybe a one time promotion could help
Customer: i’m not sure umm if i take it would it mean i could still um cancel it if needed
Agent: well promotions generally don’t allow cancellations without a fee it’s tricky sometimes
Customer: yeah that doesn’t sound great promotions usually uh do they change anything outside of that
Agent: they often worsen the situation if expectations are not met it’s really all about what fits your needs best
Customer: i get it but um honestly using the promotion could still lead to you know more costs in the end
Agent: exactly that’s always a consideration would you still prefer to stick with the overall deluxe upgrade
Customer: at this point no i think i’ll hold off the price just doesn’t work for me
Agent: understood emma thank you for discussing this with me would you like to explore any other options
Customer: no that’s okay thank you for your help emily
===== CALL 3 =====
Agent: thank you for calling beachfront suites miami beach this is ava thompson how can i assist you today
Customer: hi ava my name is lillian graham i’m calling to um raise a complaint about the uh amenities in my room
Agent: i'm sorry to hear that lillian can you tell me specifically what the um issue is
Customer: well the uh the washroom is really unclean and the bedding has stains on it it's just not what i um expected honestly
Agent: i understand that sounds quite frustrating so you're mentioning cleanliness issues like the washroom and um the bedding
Customer: yes exactly it’s really disappointing especially because i usually enjoy staying at hilton uh hotels you know
Agent: i see you mentioned hilton i can assure you we why we prioritize cleanliness here at beachfront suites i'm really sorry you've had this experience
Customer: well it’s just that my past experiences um were much better and i was really looking forward to this stay
Agent: i completely understand wanting to have a good experience can i um confirm your booking
Customer: sure it’s for a standard room actually and um i’m just really unhappy right now
Agent: lillian could you provide your booking id please
Customer: it’s bk 4567 098
Agent: thank you i’ve um found your booking let me check the details so about the condition of your room i would like to offer you an upgrade to a suite room which actually should have better amenities
Customer: a suite umm that sounds nice but will it actually be cleaner
Agent: yes i assure you the suite rooms undergo more thorough cleaning i don't want you to experience um the same issues
Customer: well i hope that’s true i just can’t deal with this anymore
Agent: i completely understand your frustration lillian it's uh truly important for our guests to feel comfortable
Customer: yeah i mean i booked this expecting a clean room right
Agent: exactly and i’m um really sorry you had to deal with this it's not the standard we aim for
Customer: i appreciate that so if i’m getting this upgrade when can i um move into the new room
Agent: the new suite will be ready promptly you can um head over immediately after we finish this call
Customer: great and you said the booking id is still the same right
Agent: yes your booking id remains bk 4567 098 just with the um upgrade noted now
Customer: okay thanks for clarifying that
Agent: you're welcome i hope you'll enjoy your stay in um the upgraded room
Customer: yeah i hope it’ll be better i um do feel a bit better about this now
Agent: i’m glad to hear that lillian if you need any further assistance during your uh stay please don't hesitate to reach out
Customer: i will thanks ava</t>
  </si>
  <si>
    <t>3678</t>
  </si>
  <si>
    <t>===== CALL 1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 CALL 2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 CALL 3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</si>
  <si>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blue shield this is chloe adams how can i help you today avery
Customer: hi chloe um i'm calling to inquire about about upgrading my home insurance plan to um include enhanced coverage options
Agent: sure thing just to confirm is your current plan the uh care plus silver
Customer: yes that's correct uh i'd like to know what options are you know available
Agent: great choice so um we have a we have a care plus gold plan that offers um more extensive coverage would you like to hear more about it
Customer: yes please what are the main benefits
Agent: well uh the care plus gold plan has um a higher coverage limit you know it it um also comes with a moderate a moderate deductible
Customer: okay what does that mean in terms of um premium costs
Agent: the premium is a bit higher but you get uh more coverage which uh might save you more in claims if something happens you know
Customer: right that makes sense what's the deductible like with um this gold plan
Agent: it's uh medium mean mean meaning you'll have a balance between lower premiums and um a decent deductible
Customer: will a higher coverage limit i mean will it help me in case of major damages
Agent: yes absolutely a higher coverage limit protects you better especially for um extensive claims
Customer: i see how often do um upgrades like this succeed
Agent: actually most of our customers um who express interest in upsells they often end up uh switching
Customer: that sounds promising so you're saying that there’s um there's a good chance i could um benefit from this
Agent: definitely i can assist you with um processing that upgrade
Customer: that would be great um what's my next step
Agent: i’ll just need to confirm some details your policy currently is uh pol 1234 567 correct
Customer: yes that’s right right
Agent: perfect now i’ll start the upgrade process to the care plus gold plan
Customer: and will i see any discounts applying to to my first payment
Agent: yes we can apply a campaign code um save fifteen for that discount
Customer: fantastic so um how long will the update take
Agent: it’s usually pretty fast once we finish here you'll get a confirmation quickly
Customer: that sounds efficient ehm do you think these uh quick transitions help with the overall resolution
Agent: absolutely transitions do impact resolution time for the better um as you can tell
Customer: okay i’m ready to proceed let's switch to the care plus gold
Agent: sounds good avery i’ll process that for you now
Agent: chloe confirms the policy update and provides a reference policy id pol 1234 567
===== CALL 2 =====
Agent: thank you for calling styleloop this is benjamin brooks how can i assist you today
Customer: hi uh benjamin uh this is logan bell i received the wrong item in my recent order
Agent: i'm sorry to hear that logan can you um please provide me with your order id for verification
Customer: sure it’s um ord 4821 759
Agent: thank you let me pull that up okay i see um here that the order was for an apparel item can you tell me what was wrong with it
Customer: yeah i ordered a medium blue jacket but i got a large green one instead
Agent: a large green jacket instead of a medium blue that’s definitely not what you ordered
Customer: exactly it doesn’t even fit like
Agent: i can help you with that return process would you ah like me to email you a return shipping label
Customer: that would be great thanks
Agent: no problem uh by the way do you currently have a loyalty tier with us logan
Customer: yeah um i’m in the gold tier
Agent: that’s um excellent as a gold tier member you’ll receive expedited return options
Customer: i appreciate that i’ve noticed styleloop generally excels in this area compared to uh fashionpoint
Agent: thank you for your loyalty um i'll make sure to process this refund as quickly as possible
Customer: great how will um i receive that refund
Agent: the refund will be credited back to your original payment method
Customer: that works for um me
Agent: i just want to confirm a few details again you would like to return a large green jacket and get the uh refund processed
Customer: yes that’s correct
Agent: perfect just to uh clarify this return is due to receiving the wrong item right
Customer: yeah um it was the wrong item i also noticed the size and color were different too
Agent: got it definitely um a wrong item situation i apologize for the mix up
Customer: it’s um frustrating but these things happen
Agent: i understand i can assure you we’ll resolve this quickly
Customer: thanks anything else i need to do
Agent: just keep an eye on your email for the return shipping label and you should be good to go
Customer: will do it's nice to see how styleloop handles this
Agent: i'm glad to hear that if you have any other concerns or um queries feel free to call us
Customer: i think that’s it for now
Agent: okay just to recap i’ll request the return label for the large green jacket, and once the warehouse receives it the refund can be reviewed for your original payment method
Customer: okay um so i’ll wait for the email and see what happens
Agent: thank you for your time logan we appreciate your business with styleloop
Customer: thank you benjamin
Agent: have a great day logan
Customer: you too bye
Agent: goodbye
Customer: oh wait just one last thing could you also um ensure my details are updated in your system
Agent: absolutely i can take care of that just confirm your last name for me please
Customer: it's bell
Agent: thank you uh logan bell i’ve noted the update request on your account so the team can review it
Customer: alright thanks again benjamin
Agent: my pleasure bye now
===== CALL 3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t>
  </si>
  <si>
    <t>3679</t>
  </si>
  <si>
    <t>===== CALL 1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 CALL 2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</si>
  <si>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nimbus air um this is noah williams how can i assist you today
Customer: hi noah this is levi rivera uh i’m calling about um a delay you know with my flight from boston to los angeles
Agent: i’m sorry to hear about that levi can i uh have your booking reference please
Customer: sure it is pnr 8xzt75
Agent: thank you let me just pull that up okay i see um your flight was delayed due to a mechanical issue
Customer: yeah it was really frustrating i need to know what my options are for rebooking
Agent: absolutely levi we can rebook you um on a same day flight if that um works
Customer: that sounds good is um there a specific flight available
Agent: yes there’s one leaving shortly this afternoon i i recommend taking that one
Customer: and what about uh compensation for um the delay is there anything like i can get
Agent: for your delay we can offer you a uh real voucher would you um like to take that
Customer: a meal voucher sure i’ll take uh it
Agent: great also just so you know as a gold member you have um flexibility in changing flights
Customer: right i think that helps i wanna avoid any more delays
Agent: of course we’ll do our best to get you um rebooked fast shall i proceed with the uh same day flight
Customer: yes please
Agent: okay i’m booking you now just to recap you’re moving to the same day flight and receiving the meal voucher wait um i mean that you’re confirmed
Customer: yes that’s correct
Agent: perfect you should get an email confirmation shortly is there anything else you um need
Customer: no um that should be it just hoping this one won’t be delayed
Agent: i understand that concern just to confirm your new flight details are set from boss to lax
Customer: right thank you for your help noah
Agent: you're welcome levi and uh if you have any further questions feel free to contact us
Customer: i will thanks again
Agent: thank you for being a valued customer at nimbus air have a great day
Customer: you too take uh take care
Agent: bye levi
Customer: bye
Agent: call disconnects
Agent: notes on delay management completed
Agent: confirmation of same day rebooked outcome noted
Agent: recorded assistance provided reflects retention pattern
Agent: acknowledgment process shows no quick acknowledgment used
===== CALL 2 =====
Agent: thank you for calling premier resorts um this is sophia sophia patel how can i assist you today
Customer: hi sophia uh this is ella ross um i’m calling to explore um some upgrade options for my upcoming stay in las vegas
Agent: hi ella sure i can help you with that can you um tell me your booking id
Customer: yes it’s bk five six seven eight one two three
Agent: thank you let me check um that for you okay i see your reservation here you’re currently in a standard standard room
Customer: right i was uh wondering about upgrading um to a deluxe room can you uh share pricing details
Agent: of course the um upgrade to a deluxe room will be an additional fifty bucks per night
Customer: hmm fifty bucks that seems a bit steep
Agent: i understand ella sometimes um guests find the extra space uh and amenities worth it
Customer: what amenities um are included in that upgrade
Agent: in the deluxe room you get a larger layout um a complimentary mini bar and access to the club lounge
Customer: oh okay is there um any bundling offered with that like you know adding other perks
Agent: actually we don't offer bundling for that upgrade it’s just the uh room rate i mentioned
Customer: that’s um disappointing so no bundling uh at all
Agent: correct no um bundling offered at this time just the deluxe room um upgrade
Customer: got it and since i'm a gold member um are there any additional benefits i can uhh expect
Agent: as a um gold member you may receive priority check in and a late checkout option but it wouldn’t apply directly like to the room upgrade
Customer: okay that makes um sense can you hold that room for me while i uh think it over
Agent: certainly i can schedule a follow up call for you if you um like would that help
Customer: yes please that would be um helpful
Agent: alright how about i call you back um tomorrow at the same time
Customer: yeah that works what time would that be
Agent: around two in the afternoon uh does that sound good
Customer: yes perfect i’ll um be available then
Agent: great just to recap um we discussed upgrading to the deluxe room for an additional um fifty bucks and no bundling is offered
Customer: right and you’ll call me back tomorrow to confirm um that
Agent: yes that’s correct we’ll confirm everything um then
Customer: i appreciate your help today sophia thank you
Agent: you’re welcome ella it’s my pleasure if you have any other questions before then feel free to um reach out
Customer: will do have a good day
Agent: thank you you too ella looking forward to speaking tomorrow
Customer: bye
Agent: bye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t>
  </si>
  <si>
    <t>3680</t>
  </si>
  <si>
    <t>===== CALL 1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 CALL 2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 CALL 3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</si>
  <si>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coastal wings um this is priya nair how can i assist you today
Customer: hi uh my name is um levi ross i'm calling about um refund policies for my missed flight actually
Agent: of course levi i'm sorry to hear about your missed flight can you tell me the route um that you were on
Customer: yeah it was from seattle to atlanta and it uh got messed up because of um mechanical issues
Agent: i see that can be frustrating so um just to clarify you're looking to understand how our refund process works and um how it compares to other airlines right
Customer: exactly right now i'm really um trying to figure out how coastal wings stacks up against delta specifically regarding their um refund processes
Agent: absolutely um for refunds we offer um several options based on your fare class i'm guessing you were in economy
Customer: yeah i was in economy um so how does that compare with delta’s options
Agent: for coastal wings typically you can expect a full refund back for flights missed due to um mechanical issues uh delta has similar policies as well right their terms are um quite comparable
Customer: right but is it really you know as easy i heard mixed things about delta's refund ease
Agent: many customers have found both processes um quite similar though um i can check more specific details to help you feel confident in coastal wings policy
Customer: oh that would be great i just uh want to ensure that i won't face too many hurdles
Agent: i understand completely it’s important to have all the um information now if i could just grab your booking reference to look into this please
Customer: sure it’s pnr 9b6t4y
Agent: thank you levi while i check that i can tell you that we um also provide a travel credit if you choose not to go with the refund option
Customer: travel credit does that apply equally as a refund
Agent: yes the travel credit can be used for future flights just like a cash refund would so um it's kind of the same
Customer: okay but i still want the actual cash back y’know
Agent: totally understandable um so let me see if there are any other options available here for you just a moment
Customer: sure i'm just uh waiting
Agent: alright levi for the missed flight due to mechanical issues you are indeed entitled to a full refund and the process is um straightforward
Customer: great that's good to hear but can you confirm how long it takes uh to process this refund
Agent: typically it takes about seventeen to ten business days for the refund to reflect back on your account
Customer: that doesn’t seem too bad is that different from delta's timeline
Agent: no it's quite similar delta also mentions a timeframe of around uh ten days for their refunds
Customer: hmm so that part seems equal huh
Agent: exactly both processes are regarded as um equally straightforward by our users
Customer: i appreciate that uh what about if i need it faster
Agent: unfortunately it’s standard across both airlines but i can escalate this to my supervisor to see if there's anything more we can do for you
Customer: um yes please i’d appreciate that
Agent: just to clarify levi you want to ensure the process is expedited um right
Customer: yes but um i need to know that it won't reduce my chances of getting the refund at all
Agent: you won’t lose the refund eligibility i’ll just have them check the timing on this one moment
Customer: thank you this kind of thing stresses me out it's just ugh
Agent: i completely get that levi i'm here to make this as easy as possible for you
Customer: right um do you think i’ll get the same service from delta
Agent: i believe so but based on feedback customers often find coastal wings service to be um quite comprehensive as well
Customer: i see that gives me some peace of mind thanks
Agent: you're welcome levi so just to recap our policies are very much aligned with delta's if you need anything else feel free to reach out
===== CALL 2 =====
Agent: thank you for calling beachfront suites this is alexander wright how may i assist you today
Customer: hi this is emily lewis uh i'm calling about the cancellation policies for my booking in new york city
Agent: sure can you um provide me with your booking id please
Customer: sure uh it's bk 1234 567
Agent: thank you let me check that for you um so regarding cancellations our policy is kinda like there's a fee associated with cancellations made within uh a certain time frame
Customer: uh huh so um what are the fees exactly
Agent: if you cancel within um twenty four hours the fee is like fifty percent of your total booking fee and if you go beyond that um there's no charge
Customer: hmm that feels a bit rigid you know uh are there any alternatives
Agent: well yes you can like reschedule your booking or even transfer it to another property
Customer: yeah but i mean uh rescheduling feels like i still lose money right
Agent: i understand uh your concern even with um rescheduling there would still be a um fee depending on how close to your original date you decide to change it
Customer: so basically i'm still ahh penalized no matter what
Agent: i see how that can be frustrating um unfortunately that's our current policy
Customer: frustrating is an understatement i thought better of beachfront suites
Agent: i apologize for that perhaps i could offer you um an upgrade or uh discount on your next stay to soften the blow
Customer: i mean upgrades sound good but is that really going to change my situation right now
Agent: uh just to clarify emily i um would really like to help an upgrade might be available if you uh decide to um stay instead of canceling
Customer: right but what if i switch to um hilton or something would that change the game
Agent: i understand you’re exploring options hilton may have different policies um but i can only speak for our you know offerings
Customer: yeah but isn't it easier for them they probably wouldn't make me uh pay fees like this
Agent: i get that um but unfortunately every brand has its cancellation policies
Customer: hmm so no um flexibility at all
Agent: i wish i could say otherwise emily but uh yes that’s right
Customer: this is just disappointing you know it would have been nice if there were uh options
Agent: certainly i completely empathize however we could escalate this issue for further review
Customer: escalate is that really gonna um make a difference
Agent: um it might provide more insight and hopefully some um benefits regarding the fees
Customer: fine let’s do that then
===== CALL 3 =====
Agent: thank you for calling cozyinn this is michael roberts how can i um assist you today
Customer: hi michael this is amelia price i'm calling about um a billing discrepancy i noticed some uh overcharges on my recent stay in miami beach
Agent: i’m sorry to hear that amelia let me uh verify a few details can you provide your booking um id
Customer: sure it's bk 4823 916
Agent: thank you just a moment while i uh pull up that information uh okay i see your stay was under the gold loyalty tier
Customer: yes that's um right i expected some benefits for being a loyal uh customer
Agent: absolutely well i found the issue there were some um extra charges on your statement
Customer: extra charges that’s um frustrating because i thought i had everything included right
Agent: i understand that it can be really frustrating amelia we strive for accuracy uh the um charges were due to like an error in our billing system
Customer: right so what can be done about this
Agent: well i can uh offer to uhh issue a refund for the overcharged amount and correct the billing okay
Customer: okay but uhh how long will that take
Agent: refunds typically take uh about three to five business days does that work for you
Customer: well i guess that’s reasonable but it’s um annoying that i had to call about this in the first place
Agent: i completely understand your frustration it’s uh not ideal for loyal customers like yourself
Customer: yes i’ve been with cozyinn for years and i really thought things would be um smoother
Agent: your loyalty is appreciated amelia and i can assure you we’re taking this seriously right
Customer: i do see value in being a um loyal member though
Agent: that’s great to hear as a gold member you’re eligible for some exciting benefits would you uh like me to summarize those
Customer: uh yes please
Agent: okay so as a gold member you'll get um discounts on future stays late checkout options and priority um customer support
Customer: that’s good but why was my first stay so um complicated
Agent: well errors can happen and we’re always working to improve processes but uh i hope this doesn’t uh affect your view of us
Customer: i mean i’d like to think i’m a forgiving customer but this could push my patience
Agent: i hear you and many loyal customers are quite forgiving of errors it’s often due to the established trust and relationship
Customer: right that makes sense just um don't let it happen again okay
Agent: absolutely and here's a promo code loyalty10 for your next booking thank you um for your understanding amelia</t>
  </si>
  <si>
    <t>3681</t>
  </si>
  <si>
    <t>===== CALL 1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 CALL 2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 CALL 3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</si>
  <si>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this is michael roberts how can i help you today
Customer: hi michael this is emily johnson i’m a platinum tier member and wanted to know if my loyalty tier impacts the speed of service resolution
Agent: of course emily so to clarify you're asking if being a platinum member um correlates with faster resolution times right
Customer: yes exactly i’ve heard differing opinions on that
Agent: well i should say um that uh your loyalty tier doesn’t really affect the speed of resolution it’s more about the um priorities we have in um some specific scenarios
Customer: so what you’re saying is that uh it doesn't make a difference in speed at all
Agent: correct it’s just that as a platinum member you have certain benefits like um priority assistance when it comes to uh certain requests
Customer: that’s a bit disappointing to hear i assumed my loyalty would you know help speed things up
Agent: i understand that it's a common misconception but uh we ensure that every customer receives you know the same level of attention regardless of the tier
Customer: hmm i felt like i was placed on hold quite a bit you know i was held multiple times
Agent: i’m really sorry to hear that um emily it sounds pretty frustrating so uh yeah
Customer: it absolutely was just like the service at metrojet lately has made me rethink my options honestly
Agent: i understand that if um i may ask which specific concerns did you have during your last call
Customer: well mostly just the um long hold times and um did not getting the help i expected for my flight from seattle to atlanta
Agent: thank you for sharing that were you uh aware of the benefits tied to your um platinum tier when booking
Customer: i knew about some perks like priority boarding but those don’t seem to really fix the delay
Agent: right priority boarding is good but uh i see what you mean i apologize for the inconvenience and i’ll definitely report your feedback
Customer: please do i couldn’t believe how many times i was on hold it felt like no one wanted to help me
Agent: i’m sincerely really sorry for that i can assure you that these experiences um don’t reflect our usual service by the way do you recall what you were trying to resolve exactly
Customer: yes i wanted to see if i could change my flight due to some mechanical issues you had on the previous one
Agent: ah yeah the mechanical delays are um pretty frustrating we did offer travel credits for those affected
Customer: yes i mentioned that too but i felt like they just you know really didn’t get my situation
Agent: i’m really sorry about that your experience matters and i want to ensure you get the travel credit you're owed
Customer: i just don’t want to keep waiting in case it turns to um a refund situation instead
Agent: understood we’ll make sure you’re prioritized in getting that as a platinum member you're already in a good position though uhm the actual resolution time won't differ much
Customer: i appreciate that at least just make sure folks understand the delays can really impact customer loyalty
Agent: absolutely i will bring your points to our team it’s crucial for um understanding retention versus churn
Customer: exactly these kind of experiences can drive loyal customers you know away
Agent: i do see that sometimes these issues can really um frustrate our customers i hope our future services will um reflect your loyalty better
Customer: me too really
Agent: just to confirm can i get your last trip details for the um credit we discussed
Customer: sure it was a flight from seattle to atlanta
Agent: great and just to verify can i get your full name again
Customer: emily johnson
Agent: thank you emily i’m processing that for you just one moment okay
Customer: thank you i hope it’ll be resolved quickly
Agent: i’m aiming for that too you should see an update soon perhaps within a um day
Customer: alright michael i really appreciate your help today
Agent: you’re welcome thank you for your understanding i hope to help better in future
Customer: thank you for listening it means a lot to me
Agent: absolutely have a great day emily
===== CALL 2 =====
Agent: thank you for calling kaiser plus this is jackson rivera how can i assist you today
Customer: hi um jackson it’s owen campbell i’m calling to check the status uhh of my life insurance claim
Agent: sure owen let me pull up your file quickly can you uh please provide me with your policy id
Customer: yes it’s pol four uh five six seven eight one two three
Agent: thanks owen just a moment okay it looks like your claim is still pending
Customer: pending i was hoping to get some clarity on um why it’s taking so long
Agent: right i understand your concern the review process can sometimes you know take longer but i can give you an estimated timeline
Customer: that would uh really help thank you
Agent: typically we uh aim to complete reviews within two uh to four weeks but it can vary depending on the complexity
Customer: uh so what what are the um specific reasons for the delay
Agent: well some uh factors include missing documentation or inquiries regarding your coverage limits which i can clarify for you now
Customer: could you uh explain the coverage limits i just want to know if they're um affecting my claim
Agent: of course your uh coverage limit is set at um high and your deductible is in the medium band
Customer: right and how does that impact the approval
Agent: the higher your coverage the um better but it also depends on how the claim aligns with these limits
Customer: okay makes sense so if it’s pending does that uh mean there’s still a chance for approval
Agent: yes absolutely a pending status means it’s under review not you know denied
Customer: phew that’s really uh relieving thanks for clarifying that
Agent: no problem just to set your uh expectations if a claim is denied you’ll be notified okay but pending claims can often turn into approvals
Customer: is there anything i need to um do on my end while i wait
Agent: just keep monitoring for updates within the two to four weeks you’ll receive notifications from us
Customer: got it i just need clear communication this can be quite stressful you know
Agent: i completely understand owen we aim to keep you updated i suggest um i can give you periodic updates to ease your stress
Customer: that sounds good just um i want to make sure i’m informed throughout this process
Agent: absolutely keeping you in the loop is important i’ll make a note to follow up if there are any changes
Customer: and if i could get an eta on when i might hear back that’d be great
Agent: sure as i mentioned in about one weeks but i’ll check if i can expedite anything
Customer: please do i really want this resolved as soon as possible
Agent: understood i’ll make sure to push for an update is there anything else um you’d like to discuss
Customer: just wondering how does this compare to claims with um other insurers like aetna
Agent: well claims can vary greatly with us the pending cases often result in approvals which is a um focus for our team
Customer: that’s good to hear so um you’re saying there's a decent approval rate
Agent: yes it’s fairly common for claims to transition from pending to uh approved it gives you a solid chance
Customer: i appreciate that again any clear information helps relieve um the frustration
Agent: absolutely owen clear responses without any policy jargon are essential and i’m here to ensure that happens
Customer: exactly sometimes um policies can be confusing
Agent: i understand completely insurance can be complicated and we work to uh simplify that for our clients
Customer: thanks for your patience jackson you’ve been really helpful
Agent: thank you owen i’m glad to assist remember any further questions just reach out
===== CALL 3 =====
Agent: thank you for calling shopsquare this is emily carter how can i assist you today john
Customer: uh hi emily i’m um calling about a well a damaged electronic product um i received
Agent: i’m sorry to hear that uh john can you please provide me with your order id
Customer: sure it’s ord 2567 187
Agent: thank you let me verify that okay got it this is for an electronics item right
Customer: yes that’s right it's just i was really looking forward to using it and just um now it's damaged
Agent: i understand that must be frustrating um can you tell me what kind of damage you noticed
Customer: uh well there’s a uh crack on the screen and it doesn’t work properly since like it got delivered
Agent: i see it looks like your item was delivered with damage i can help you with that would you prefer a refund or like a replacement
Customer: i’d rather have a replacement but i need it um quickly since you know i'm really disappointed
Agent: of course i can arrange a no cost replacement for you right away
Customer: um how long will that take i mean i've heard like amazon delivers faster
Agent: i’ll have it sent via fedex and it should arrive within three to five business days
Customer: okay that’s um better than waiting uh can you give me the tracking details once it’s shipped
Agent: absolutely i’ll send you the tracking information via email once it’s dispatched
Customer: uh great do i need to return the damaged one or um
Agent: no need to return it just dispose of it as you see fit it keeps things simpler right
Customer: uh yeah that sounds good thanks for that i really hope this works
Agent: i can assure you john we want to resolve this for you quickly your satisfaction is important to us
Customer: thanks i appreciate that um do i need to confirm my address again
Agent: if you could just confirm your shipping address for me that would be really helpful
Customer: sure it’s uh two hundred and three maple st in uh illinois
Agent: just to clarify that’s in i l correct
Customer: yeah that’s right
Agent: perfect i'm processing um the replacement now and by the way you've applied the promotion for free shipping loyal21 so no extra costs here
Customer: oh good i was worried about excess charges
Agent: no need to worry we’ve got you covered so will you have any other questions or is that it for today
Customer: um no other um questions i just hope this replacement gets here quickly
Agent: i understand and i’ll do my best to speed this up for you uh so just a quick recap you’re getting a replacement sent via fedex and i’ll email you the tracking
Customer: sounds good thanks for your help emily really
Agent: you’re very welcome john if there’s anything else in the future don’t hesitate to call us back
Customer: i will i just hope this replacement makes it in time
Agent: it should and we’re here to assist you if it doesn’t arrive as planned
Customer: okay cool i’ll look forward to it i guess
Agent: great thank you for calling shopsquare and have a wonderful day john
Customer: you too bye
Agent: bye
Agent: ends call
Agent: brief pause before logging details
Customer: hangs up
Agent: confirming dispatch of the replacement</t>
  </si>
  <si>
    <t>3682</t>
  </si>
  <si>
    <t>===== CALL 1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 CALL 2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</si>
  <si>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 escape this is uh dani kim how may i assist you today
Customer: hi dani this is liam campbell i'm calling about some complaints uh about uh noise complaints i've had at your los angeles location
Agent: i'm sorry to uh hear that liam can you tell me more about what's um been happening
Customer: yeah it’s been really disruptive this is um not my first time calling about it either
Agent: i understand so you've had previous complaints um there
Customer: exactly it seems like every um time i stay in those butt jet rooms there's uh a problem
Agent: just to confirm you’re referring to the butt jet rooms
Customer: yes that’s uh right they’re just really um loud
Agent: i can see how that would be frustrating um we’ve received similar complaints from other customers about the budget rooms
Customer: it’s not just me then it seems to be uh a common issue
Agent: yes um unfortunately noise complaints are notably more frequent in budget accommodations
Customer: that’s exactly what i wanted to know are complaints less common with uh luxury rooms
Agent: uh yes more complaints come from budget rooms compared to yeah luxury options
Customer: it seems like the budget option really isn’t working out huh
Agent: it can feel that way particularly with uh noise related issues we’ve been uh working on enhancing soundproofing um in those areas
Customer: what exactly are you doing um about it
Agent: we’re upgrading soundproofing in budget rooms and offering um changes to uh different room types upon request
Customer: that's a good step i appreciate that but uh honestly i had um a similar experience at marriott uh please
Agent: oh really was it noise issues as well
Customer: yeah but their rooms seemed better furnished i just i don’t want to keep going through this
Agent: i completely understand that concern liam we um want to retain you as our customer
Customer: yeah i mean i’d rather stay if i can just be assured um it won’t happen again
Agent: how about i note your account for a possible complimentary upgrade um to a deluxe room on your next stay
Customer: hmm a deluxe room might help just uh i need some assurance it will be quieter
Agent: i can’t confirm the room assignment on this call but those rooms have had um fewer complaints and we’re still working to improve noise levels in budget rooms uh regularly
Customer: sounds promising but i guess i need to see it to uh believe it
Agent: understood i do appreciate your patience um while we resolve this
Customer: sure i just want to uh hear fewer complaints from your team
Agent: definitely just to recap are we discussing your next visit to los angeles
Customer: yes i was planning to return soon
Agent: great can you provide me with the booking id or your last visit details uh please
Customer: uh i think it was bk eight three four five nine zero seven
Agent: perfect and do you have a loyalty tier with us liam
Customer: yes i’m at the silver tier
Agent: that’s fantastic you may qualify for the upgrade once the reservations team reviews the booking uh you know
Customer: awesome just ensure these improvements are actually made because i uh had a bad time uh last time
Agent: you have my word liam we are um focused on addressing customer feedback diligently
Customer: alright could you just send me an email with um what you’ve noted so i can follow up
Agent: absolutely i can send that to you what’s your um email
Customer: it’s liam campbell@gmail com
Agent: got it i’ll send a summary of the request right after this call
Customer: thanks dani i’ll wait for the email and check back once i hear from the reservations team
Agent: thank you liam looking forward to um welcoming you again at urban escape
===== CALL 2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t>
  </si>
  <si>
    <t>3683</t>
  </si>
  <si>
    <t>===== CALL 1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 CALL 2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</si>
  <si>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 escape this is michael roberts how may i assist you today
Customer: hi michael this is gabriel adams i wanted to talk about my recent stay in las vegas
Agent: okay gabriel i can help with that—what was your booking id
Customer: well um there were issues like with the cleanliness and ah some amenities weren’t up to par
Agent: can you give me more details about the cleanliness issues
Customer: yeah um i found like hair and dust in the bathroom it was um kinda gross
Agent: we’ll address this issue
Customer: thank you but um you know to be honest i’m even considering hilton now because of better rates and you know promotions
Agent: i appreciate you sharing that have you looked into our um bundle offers they really can provide good value
Customer: i mean i’ve heard of them but what does it include exactly
Agent: the bundles include discounts on future stays access to exclusive amenities and um priority booking it’s a great way to save
Customer: that actually sounds pretty good but um i still feel a bit uh disappointed right now
Agent: what can i do for you
Customer: well um i’d like to know like if there's any compensation for the um trouble
Agent: we can process a compensation for you—remind me of your booking id
Customer: sure it’s bk 1234 567
Agent: thanks gabriel just one moment while i look that up
Agent: okay i found your booking and i can offer a discount for your next stay plus some loyalty points for your gold status
Customer: that sounds fair um when do i get uh the points
Agent: the points should be added sometime after this call and you’ll get an email
Customer: great thanks michael i uh appreciate your help today
Agent: you're welcome glad i could assist remember if you have any more issues don't hesitate to reach out
Customer: yeah i might consider urban escape again with this offer but i just hope the cleanliness improves next time
Agent: i assure you gabriel we’re on it i’ll make sure to pass your feedback to our housekeeping team
Customer: thanks um that does make me feel a bit better
Agent: that’s what we aim for gabriel we appreciate your loyalty and feedback is there anything else um i can do for you
Customer: no that would be it for now thanks again michael
===== CALL 2 =====
Agent: thank you for calling luxstay hotels this is olivia parker how may i um assist you today
Customer: hi this is lillian price i called um because i have a billing issue like from my last stay in chicago
Agent: i'm really sorry to hear that lillian can you please tell me um more about the billing error
Customer: well i was charged a higher rate ah than what i was quoted when i booked um the deluxe room
Agent: i understand um how frustrating that must be let's see what we can do to resolve this for you can i have oh your booking id please
Customer: sure it’s bk eight two three four nine nine one i mean like i i mean it’s that
Agent: thank you for that just a moment while i pull up your information okay i see the record here
Agent: so it looks like there was a mix up um with the rates i ah can help fix that right away
Customer: thank you it’s really disappointing i expected better uh from luxstay hotels
Agent: i completely understand lillian we value your loyalty as a gold member and i want to make ah this right
Customer: i appreciate that uh i really do what are you going to do about it
Agent: i’ll adjust um the billing so you’re charged the uh correct rate additionally i’d like to offer you a promo code for your next stay
Customer: a promo code that sounds good what’s that like what is it
Agent: it’s called loyalty ten you can use it to get a uh ten percent discount on your next booking
Customer: that's great i might use that um for my next visit to chicago
Agent: perfect also since you’re a gold member uh staying in that tier can give you even more benefits like um moving forward
Customer: well i want to make sure i don’t have issues um like this again
Agent: absolutely i’ll ensure everything is policy aligned moving forward um my goal is to keep you satisfied
Customer: honestly i was about to disengage uh because of the billing issue
Agent: i completely understand staying competitive with pricing can be a bit challenging and we strive uh to keep you informed
Customer: yeah i’ve considered other brands um like hilton but i like uh luxstay's service
Agent: that’s wonderful to hear we appreciate your brand loyalty what can we do um to keep you satisfied
Customer: just make sure communication is clear you know
Agent: i agree clear communication is key especially regarding pricing and ah policies
Customer: right like i said before you guys have a a good reputation but
Agent: well we’re here to maintain that let’s make sure any future stays um are seamless
Customer: that would be uh ideal i’d hate to jump to other competitors
Agent: i understand completely your loyalty means a lot to us and we want you to ah stay
Customer: can we also go over the benefits of my loyalty tier like what can i um get
Agent: absolutely as a gold member you’re eligible for uh room upgrades and exclusive rates
Customer: great i didn’t know that how do i qualify for uh the upgrades
Agent: staying consistent with your bookings and using the promo code can really enhance your stays oh
Customer: i’m all for that i want to get the most ah out of my loyalty status
Agent: definitely we’ll work hard to ensure you get those benefits uh at every visit
Customer: and um what about future promo codes
Agent: you’ll be notified about any upcoming promotions just check your email
Customer: okay i will just let me know if anything else um comes up like if there are any updates or whatever
Agent: of course thank you for your understanding lillian really your satisfaction is our priority
Customer: thank you olivia i feel much better about things now
Agent: i’m glad to hear that i hope to see you soon at luxstay hotels have a wonderful day</t>
  </si>
  <si>
    <t>3684</t>
  </si>
  <si>
    <t>===== CALL 1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 CALL 2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</si>
  <si>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shopsquare this is michael roberts how can i assist you today
Customer: hi um this is aiden long i’m uh calling about my order
Agent: i’m sorry to hear that aiden can you please uh provide me with your order id
Customer: yeah it’s ord one two three four five six ate
Agent: thank you aiden let me check that uh just a moment please
Agent: okay it looks like your delivery is um delayed it's estimated to arrive in three to five business days
Customer: what that’s really frustrating i expected it to show up um a lot sooner
Agent: i completely understand your frustration aiden that’s not um an ideal situation for anyone
Customer: well i really need this can you do something about it
Agent: i can certainly escalate this issue for you to see if we can get a quicker resolution
Customer: that would be great cause i don’t like want to wait any longer
Agent: absolutely just to confirm you're in florida right
Customer: yes that’s um right
Agent: thank you i’ll contact the carrier ups and see if we can expedite this
Customer: i just i just don’t understand why there’s a delay it's really not acceptable
Agent: i get it aiden these delays can be um really challenging and it’s important to get your items on time
Customer: yeah especially with how much i paid it's in the price band of five hundred to a thousand dollars
Agent: totally hear you let me check the shipping details more closely
Agent: it seems there were some unexpected delays on the carrier’s end
Customer: ugh i thought shopsquare um provided better service than that
Agent: i understand the comparison um to competitors like amazin who offer faster deliveries
Customer: exactly i’ve been waiting for you know days now
Agent: i'm really sorry to hear that aiden just a moment i appreciate your patience
Agent: while i escalate this um i can also discuss potential refund options if that’s something you’d like
Customer: refund yeah that sounds like a um good option how would that work
Agent: you would receive a refund through your original payment method
Customer: okay and how long would that take
Agent: it typically takes about three to five business days uh for that to process
Customer: hmm that’s not um too bad but i’d rather have my stuff
Agent: i completely understand aiden let me assure you i’m doing my best to resolve this for you
Customer: i hope so this is the first time i’ve had a a bad experience
Agent: i appreciate you sharing that it’s really helpful for improving our services
Customer: yeah i mean i've been a loyal customer here
Agent: thank you for that aiden your loyalty um means a lot to us
Customer: so just to confirm my order is delayed but you’re escalating it
Agent: yes that’s um correct we're looking into it right now
Customer: okay i will be looking out for updates
Agent: definitely i’ll make sure to keep you informed
Customer: thanks michael i really hope this gets sorted out soon
Agent: you’re welcome aiden i’m here to help you
Customer: alright talk soon i guess
Agent: yes talk soon thank you for your patience and understanding
Customer: sure bye
===== CALL 2 =====
Agent: thank you for calling beachfront suites this is mia hernandez how can i assist you today
Customer: hi mia this is grace lee i’m calling because i have a billing issue
Agent: i’m sorry to hear that grace could you please like provide me with some details about the issue
Customer: sure i was charged um thrice for my recent stay in los angeles
Agent: i understand let me confirm your stay what was the booking id
Customer: it’s bk five six seven three nine one two
Agent: thank you grace just a moment while i check um okay i see your stay at beachfront suites when exactly were you charged
Customer: i stayed from uh march first to march third but i got two charges on my card
Agent: two charges uh one moment that does sound concerning our policy states if a billing error is found we typically um actually let me see
Customer: i just want to get this resolved quickly other places like hilton they handle this kind of thing way faster
Agent: yes i understand your frustration um let me assure you that this is a priority however i must explain our steps on billing errors
Customer: right but i don't think i should have to wait can you um resolve this now
Agent: i appreciate your patience unfortunately i can't issue an immediate resolution right now grace it might take up to seven business days for us um to review this
Customer: seven days seriously that’s just uh unacceptable
Agent: i hear you grace that does seem extended if you’d like i can expedite the review usually we send a follow up uh once we have results
Customer: an expedited review does that mean anything
Agent: it means i can flag it for priority assessment but i can't promise an instant resolution right now
Customer: ugh this is frustrating i can’t believe i might have to just wait
Agent: i completely understand your feelings billing matters can get tricky um just to clarify have you spoken with customer service before like about this
Customer: no this is the first time i’m saying anything about it
Agent: okay thank you for sharing that repetitive inquiries can um happen my goal today is to like make sure we take care of your concern
Customer: well your process needs work i mean how does hilton do it better
Agent: they do have different uh processes in place each company aims to improve customer satisfaction um in their way
Customer: right but i feel like i’m left hanging there
Agent: i really apologize for that grace i wish i could resolve this right away again i’ll flag this up for quick follow up
Customer: okay but if i don’t hear back in a week
Agent: yes please call back if you don’t receive an update our team can track your case i’ll provide you with my direct line if needed
Customer: that’d be good thanks i just want it done quickly like yesterday</t>
  </si>
  <si>
    <t>3685</t>
  </si>
  <si>
    <t>===== CALL 1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 CALL 2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</si>
  <si>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homemesh this is noah williams how can i assist you today
Customer: hi noah this is mason ramirez i’m calling because uh my internet is down and um i want to know how long it’ll take to fix it
Agent: i’m sorry to hear that mason let me check the status of your service uh can you please confirm your state
Customer: sure um i’m in illinois
Agent: thank you mason just a moment while i look uh into this it seems oh it seems there’s an active outage in your area affecting homemesh users
Customer: oh no really that's so frustrating uh how long will it be
Agent: i completely understand this is frustrating mason the estimated time for resolution is under one hour
Customer: under one hour that’s not um too bad but this happens way too often
Agent: i get that and i’m sorry for the inconvenience we’re um implementing improvements to reduce these outages
Customer: i hope so can you um tell me what caused this outage
Agent: certainly uh this particular outage was due to a fiber cut reported by our carrier
Customer: wow um a fiber cut that's really annoying
Agent: yes it can be quite disruptive uh i appreciate your patience while we work on it
Customer: okay um what if it doesn’t come back up in time
Agent: if it’s not resolved as communicated um we’d definitely want to explore compensation options for you
Customer: got it uh i’m on the plus plan right
Agent: yes uh that's correct you’re currently on our plus plan which includes some great features
Customer: but i’m not seeing the speeds i expected uh expected um i mean
Agent: you're supposed to have a hundred megabits per second uh is that what you’re measuring
Customer: well sometimes i see lower um about uh eighty or ninety megabits
Agent: ah that could be related to network interference during peak times especially if uh if there are outages like today
Customer: so this is common huh
Agent: yes during outages the congestion can affect your local network performance
Customer: it's really frustrating can i get any updates on this outage
Agent: absolutely once it’s resolved you’ll receive a notification via email and i can log a ticket for tracking, but i don’t have any additional updates beyond the current estimate
Customer: uh that sounds good what’s the tucket uh ticket id
Agent: your ticket id is tkt one zero nine eight dash two seven six please refer to it if you call back
Customer: okay thanks but um what if i want to switch my plan
Agent: switching could be a good idea if you’re regularly experiencing issues but um specific exclusions apply depending on the plan
Customer: exclusions like um what
Agent: there could be limits on data speeds or um certain features that aren’t available under the plus plan
Customer: ugh i really just want stable service you know
Agent: i completely understand your position mason stability is key and i assure you we’re working on providing that
Customer: do you think this outage will prompt any um improvements
Agent: we’re hoping to implement upgrades to prevent similar issues your feedback is valuable and i’ll ensure it gets noted
Customer: okay thanks for your help noah i appreciate the support, i guess i’ll just wait and see then
===== CALL 2 =====
Agent: thank you for calling civic trust um this is mia hernandez how can i assist you today
Customer: hi mia um this is lucas watson uh i wanted to like ask about the loan application process
Agent: of course lucas just to confirm um you’re interested in a personal loan right
Customer: yes that’s correct i heard something about pre qualification and i i want to know how it works
Agent: great so pre qualification gives you an idea of how much you might be eligible for it can um help improve acceptance rates too
Customer: oh okay so um how exactly does that benefit me like what are the steps
Agent: well first we assess your financial situation and then you get an indication uh without impacting your credit score it’s pretty straightforward
Customer: right i’ve seen that with other banks but does civic trust um offer better terms compared to chase maybe
Agent: we do have competitive rates lucas our pre qualification process can signal um your eligibility clearly which statistically um improves acceptance
Customer: interesting so if i pre qualify does that mean i’m more likely to um get approved
Agent: exactly customers often find it reduces drop off rates when they see they’re pre qualified it’s all about giving you a clear pathway
Customer: what about the documentation like what what do i need to provide
Agent: you’ll typically need items like proof of income id and um information on existing debts it's pretty standard
Customer: uh huh that makes sense and um are there any fees involved at this stage
Agent: no there are no fees for pre qualification it’s a complimentary service um to help you decide your next steps
Customer: okay and if i decide to move forward what happens then
Agent: then we’ll guide you through the full application process which can include credit checks and formal evaluations
Customer: got it so if i compare rates would you say civic trust’s are like more attractive overall
Agent: many of our clients feel that way our rates are competitive and based on your financial profile
Customer: right um so how do i start
Agent: we can initiate that right um now i'll just need to verify your account your number is um seven three eight four nine two nine zero correct
Customer: yes that’s right what’s next
Agent: great i’ll guide you through the personal loan application steps just hang tight and um we’ll make this smooth for you
Customer: perfect um do you think pre qualifying will actually help with my acceptance compared to just applying
Agent: yes based on our data pre qualified applications tend to receive a higher acceptance rate it really does reflect well overall you know
Customer: that’s good to know thanks mia i really appreciate your help</t>
  </si>
  <si>
    <t>3686</t>
  </si>
  <si>
    <t>===== CALL 1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 CALL 2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</si>
  <si>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aerolink this is alexander wright how can i assist you today
Customer: uh hi alexander this is sophia johnson i um have an urgent issue uh with my flight
Agent: sure sophia what seems seems like the problem
Customer: my flight from boston to los angeles it's delayed uh i just got the notification and it’s it’s really urgent
Agent: i understand let me look that up for you right now can you please provide your booking reference
Customer: yes uh it’s pnr ab1234
Agent: thank you one moment okay i see the delay here it um was caused by mechanical issues
Customer: mechanical that’s that's frustrating i need to make this flight um when’s the new departure time
Agent: i can um check on that for you but it seems the updated timing is still pending from our ops team
Customer: pending i’m boarding soon like imminently this can't be happening
Agent: i truly apologize for the inconvenience um sophia i understand this is high high stress let me assure you we’ll do our best to find a solution
Customer: how do you um plan to help me with that
Agent: we do have compensation options i can offer you a meal voucher while you wait would that help
Customer: a meal voucher i mean it's um something but i need to get to los angeles
Agent: absolutely i will um work on ensuring we expedite your situation your loyalty tier is gold which grants you expedited services
Customer: gold so i should get priority i mean how does that affect my boarding time
Agent: yes your gold status does help i’ll um highlight this to our operations i need you to hang tight just a moment
Customer: right but i’m still not clear on when i can actually actually board it’s really really urgent
Agent: i completely understand sophia i’m checking on your options and will keep you informed
Customer: uh huh please do every minute counts here
Agent: yes i’m on it looks like i might have an update for you soon just um a bit longer
Customer: can you guarantee something before my flight boards
Agent: i’ll do what i can as soon as i hear back i’ll let you know
Customer: i mean i hope it’s soon
Agent: yes absolutely um while we're waiting can i get any additional details about your booking
Customer: like what
Agent: i’d like to confirm your travel class too what class were you booked under
Customer: economy why
Agent: that’s helpful it um does affect what options we might have for further accommodations
Customer: okay okay so um what about refunds
Agent: if the delay causes you to miss your connection definitely we can discuss that as potential remedies for you
Customer: what’s the process for that
Agent: it typically involves submitting a claim post travel um for right now i’ll ensure you have a meal voucher
Customer: great i yes that would help
Agent: and while i’m here sophia just to clarify your booking reference is pnr ab1234 correct
Customer: yes that’s right
Agent: thank you i just want to ensure everything is accurate um let’s see
Customer: so nothing yet ugh
Agent: i apologize for the delay just um waiting for some final confirmations
Customer: i get it but this is really stressful
Agent: it truly is i’m doing everything to um alleviate that stress for you
Customer: well please hurry i can’t be late
Agent: right i will remain on the line and keep you updated as soon as i hear anything
===== CALL 2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</si>
  <si>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3687</t>
  </si>
  <si>
    <t>===== CALL 1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 CALL 2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</si>
  <si>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styleloop uh this is david martinez how can i assist you today
Customer: hi david this is um samuel parker i’m calling to discuss some feedback i have regarding my recent purchase
Agent: of course um samuel could you like please provide your order id for reference
Customer: yeah it’s ord ate seven two three one five four
Agent: thank you for that what specific feedback do you have about um your order
Customer: well i’ve been experiencing some sizing inconsistencies uh with the apparel i purchased
Agent: i see uh sizing can definitely be an issue could you specify which items you're uh having trouble with
Customer: it’s mostly the um shirts they seem to run a bit small compared to the sizing chart
Agent: got it i’ll note that they are running small did you face any similar issues uh with other brands
Customer: yeah actually i had similar sizing problems with urbanwear items before um so
Agent: that’s good information to have just to um clarify styleloop follows strict policies to address concerns like sizing inconsistencies
Customer: i really appreciate that but it’s still frustrating
Agent: i totally understand samuel we aim for clarity in our returns and exchanges would you like me to um explain our policies on that
Customer: please do
Agent: okay so if you wish to return the item we can generate a return label for you you can send it back for an exchange or store credit
Customer: store credit works for me
Agent: great i’ll get that organized to um confirm you're not considering an upsell right now correct
Customer: right i’m just hesitating to purchase more with how these sizes fit
Agent: understood your feedback about sizing will really help us could you share how our response um aligned with your expectations
Customer: honestly it feels policy aligned but uh at least you were clear about returns
Agent: that’s good to hear clarity in communication is important how often do you think our responses um meet that standard
Customer: most of my interactions have been policy aligned so um it’s been decent on that front
Agent: excellent so clarity seems to be a strong point but do you think varied um phrasings in our communication could make you feel more inclined to buy again
Customer: umm maybe but i think the sizing issues uh overshadow those so i can’t say they would really help
Agent: that makes sense your feedback will uh certainly be valuable for improving upsell strategies in the future
Customer: yeah i hope so
Agent: now just to wrap up i'll submit the request for that return label, but it may take a little while to be processed
Customer: okay thank you for that
Agent: what else um do you have for me today any questions
Customer: none for now, i’ll wait to see if the label comes through
Agent: perfect so um in summary we’ve documented your sizing concern and i’ve put in the request for the return label
Customer: sounds good
Agent: once it’s reviewed you may receive an imail with the label
Customer: great i’ll keep an eye out for it since i don’t have it yet
Agent: if there’s anything else feel free to um call us back samuel
Customer: i will thanks david
Agent: thank you for your time and have a nice day uh
Customer: you too bye
Agent: goodbye
===== CALL 2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t>
  </si>
  <si>
    <t>3688</t>
  </si>
  <si>
    <t>===== CALL 1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 CALL 2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</si>
  <si>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chloe adams how can i assist you today
Customer: hi chloe uh this is emma rivera and i'm really having some uh trouble with my internet
Agent: i’m sorry to hear that emma can you what issues you're experiencing
Customer: yeah it's really slow i mean especially in the evenings and it keeps disconnecting
Agent: i understand emma let me verify your uh account details first could you please provide your account id
Customer: sure it’s a count acc 3278 645
Agent: thank you just a moment okay i see that you're located in new york
Customer: right i just really need this fixed
Agent: i totally get that now i see there’s an active outage uh in your area due to scheduled maintenance
Customer: oh wen is this going to be fixed
Agent: it should be resolved within about two hours but i can help you with some uh troubleshooting in the meantime
Customer: what do you uh mean by troubleshooting
Agent: let’s try uh rebooting your modem first can you unplug it and wait for about thirty seconds
Customer: okay um unplugging it uh now
Agent: perfect now plug it back in and let me know when um the lights are back on
Customer: they’re back on but it’s still slow
Agent: hmm let’s check your speeds how much speed are you supposed supposed to be getting
Customer: i think i’m on a one hundred meg plan
Agent: yes you are let’s see if if it's hitting that mark can you run a speed test
Customer: alright give me a second um it’s showing twenty megabits that’s way lower
Agent: that’s definitely not normal after we finish troubleshooting we can discuss an upgrade you know too
Customer: an upgrade really what are um my options
Agent: well you might consider the plus plan uh for better speed
Customer: i might need that this slow internet is really uh frustrating
Agent: i understand emma let’s keep focusing on the current issue first did rebooting the modem help at all
Customer: um not really it’s still slow and i just i just want it fixed
Agent: i get it and i appreciate your patience i’ll create a support ticket for ongoing monitoring okay
Customer: yes please
Agent: your ticket id is tkt 9876 321 please reference that for follow up
Customer: thank you so will uh will the speeds improve after maintenance
Agent: yes once the maintenance is complete you would see an improvement just to confirm guided troubleshooting hasn't resolved the issue yet has it
Customer: no it hasn’t but at least i have a ticket now
===== CALL 2 =====
Agent: thank you for calling homehaven this is alexander wright um how can i assist you today
Customer: hi um i'm david hernandez i received a defective item and i’m you know uh looking to find out what to do next
Agent: i’m sorry to hear that david can you please provide your order id for verification
Customer: sure it’s um ord 5723 248
Agent: thank you david just a moment while i um pull up your order okay i see your order it shows an uh the product was delivered but you're saying it’s defective
Customer: yes that's um correct it's not uh working at all
Agent: i apologize for the inconvenience okay so we can either um process a replacement or a refund um which one do you prefer
Customer: i’d rather go for um a replacement um is that possible
Agent: yes definitely replacements are um quite common for defective items just uh let me check if we have that item available
Customer: you said a replacement is um common for these i just want to be um sure i'm doing the right thing
Agent: absolutely it is just a moment yes we have that item available for replacement
Customer: great what’s next
Agent: i'll process the replacement order right now um it should ship out via ups you’ll receive the um tracking details shortly
Customer: and what about uh the defective item
Agent: you’ll just need to use the um prepaid return label we’ll provide to send it back once you receive the replacement
Customer: sounds good um when can i expect the uh replacement
Agent: it usually takes about um three to five business days to arrive
Customer: okay and do i need to do anything special when uh sending back the um defective item
Agent: just ensure it's securely packed um and use the return label that you’ll receive by email
Customer: right thanks by the way do i need to apply the promo code welcome10 again for this replacement
Agent: no the promo code was applied to your original order um so it will automatically apply to the replacement as well
Customer: perfect and just to confirm um the refund if needed would go back to my original payment um method right
Agent: yes that’s correct david if you choose to go that route um it’ll be credited back to your account
Customer: okay thank you you've been really helpful
Agent: i’m glad to hear that so um just to recap you’re getting a replacement shipping via ups and uh using a prepaid return label for the defective item
Customer: yes i got that thanks for explaining everything clearly
Agent: of course it’s important to us to align with our um policies and keep things clear
Customer: definitely um it feels nice to have options too
Agent: absolutely offering options um is key to uh ensuring positive resolutions
Customer: yeah i can see that thank you for your assistance um today
Agent: you’re very welcome david is there anything else i can assist you with
Customer: no that's all for now
Agent: alright you have a great day and thank you for um calling homehaven</t>
  </si>
  <si>
    <t>3689</t>
  </si>
  <si>
    <t>===== CALL 1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 CALL 2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</si>
  <si>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skybridge airlines um this is sophia patel how can i assist you today
Customer: hi um sophia this is liam long i wanted um to inquire about uh a delay in my flight from mia to dfw
Agent: of course liam i can help you with that can like you please verify your identity for me
Customer: sure my last name is um long and my booking reference uh is pnr ab1234
Agent: thank you for that liam let me uh look up your details um i see your flight was like delayed
Customer: yeah it was um do you know uh what caused the delay
Agent: yes it um looks like the cause was weather related unfortunately weather conditions often lead to uh delays
Customer: that makes um sense so what compensation options do i have
Agent: well we typically offer meal vouchers in cases like this um would that be like acceptable for you
Customer: a meal voucher sounds good uh how much is it
Agent: um typically the meal voucher is worth uh fifteen dollars sorry i meant twenty dollars
Customer: is that enough for like a meal i mean i could maybe grab a sandwich um something small
Agent: yes it usually should cover a meal so um just to confirm your flight is uh from miami to dallas right
Customer: yes that’s correct um it's mia to dfw
Agent: and i um see you’re flying economy class is that like correct
Customer: yes economy class uh i wasn’t expecting to have such a delay
Agent: understandable liam flights can be unpredictable due to like factors like the weather
Customer: um right any other solutions or remedies like available
Agent: well we do also consider hotel stay options if you had overnight delays but since it’s just meal vouchers today
Customer: ah no i’m already at the airport
Agent: got it you're at the airport so um the meal voucher would be the best fit i think
Customer: okay great just uh how do i um get it
Agent: i’ll send the meal voucher to your email um would you like to confirm uh your email address
Customer: yes it's liam long at gmail dot com
Agent: thank you liam you should see that like shortly by the way did you have any issues with the booking process
Customer: not really i mean it was straightforward mostly you know
Agent: glad to hear that so um let me ask do you think like varied phrasing helps when communicating about flight statuses
Customer: definitely i think different terms could help um clarify things you know more options
Agent: good perspective we aim to you know improve upsell opportunities so varied phrasing can indeed help
Customer: right that’s like interesting but um i still wish there was more clear communication on like things like weather delays
Agent: yeah weather often gets cited as the most common reason for delays it’s tough to you know manage well
Customer: exactly it always seems to be the excuse
Agent: it does come up often i appreciate your feedback on that
Customer: thanks i just want to stay um informed
Agent: absolutely liam your input helps us uh improve service again i’ll send um that voucher right away
Customer: thank you sophia i appreciate your help today
===== CALL 2 =====
Agent: thank you for calling nimbus air this is jackson rivera how can i assist you today
Customer: hi um yeah this is mark lee i wanted to um clarify the refund policies uh actually between nimbus air and delta
Agent: sure. are you referencing a specific booking
Customer: yeah it's pnr x3df89 a flight from lax to ord and i'm looking for details on the um refund process
Agent: sure so for nimbus air like we typically process refunds based on our policy which i can explain are you um comparing that with delta's process
Customer: yes exactly i heard delta's uh fund process is a lot easier
Agent: our process requires a few steps and can seem a bit complex at times. do you want me to go through the guidelines
Customer: yeah if you could but honestly it sounds a bit um confusing already
Agent: i appreciate your patience mark so with nimbus air first you need to request the refund through our website then um wait for the confirmation
Customer: uh huh and how long does that usually take
Agent: typically it can take up to um seven to ten business days depending on the circumstances and um if there’s a delay like weather we are um required to process it differently
Customer: right and i heard at delta it’s like um instant or something
Agent: yes i’ve heard that their process is generally uh perceived as more um straightforward our requirements might um lead to some more processing time
Customer: that just seems um frustrating i really just want you know a speedy resolution
Agent: okay.
Customer: yeah but still every time i hear about how quickly delta processes refunds i uh think it makes me question if i'm making um the right decision
Agent: alright. i just want to make sure you know the steps we follow for nimbus air
Customer: okay but um what if i like decide to go with delta instead
Agent: i can file a refund request for you now if you want
Customer: i mean if i do that it’s um basically committing isn’t it
Agent: it’s your choice but um i can assure you once initiated we’ll keep you updated
Customer: yeah but still delta sounds so much easier
Agent: i get that many customers find their process more appealing especially with um quicker refunds
Customer: exactly why can’t nimbus air just streamline this like a little bit
Agent: we are continuously looking for ways to um improve our services your feedback is um valuable to us
Customer: well alright i think i need to uh consider this more
Agent: okay. if you'd like, i can set up a follow up call to revisit this later
Customer: that sounds good thank you jackson i'll get back to you</t>
  </si>
  <si>
    <t>3690</t>
  </si>
  <si>
    <t>===== CALL 1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2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</si>
  <si>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2 =====
Agent: thank you for calling urbanlink this is isabella nguyen how can i assist you today
Customer: hi isabella it’s victoria walker i’m calling to explore um upgrading my internet plan to better suit my household needs you know
Agent: of course victoria i’d be happy to help you with that so can i first um confirm your account details
Customer: sure my account id is um eye acc 2458 932
Agent: thank you and you’re located in california correct
Customer: yes that’s right
Agent: i see you’re currently on the urbanlink plus plan uh what issues are you experiencing that um make you consider an upgrade
Customer: well i’m often running multiple devices at once and um the speeds just don’t seem to cut it sometimes
Agent: got it so you’re on a three hundred megabit plan right that should typically handle um multiple streams
Customer: yes but you know it’s been kind of slow during uh peak hours
Agent: i understand a um higher tier might be more suitable for your needs have you thought about our premium plan
Customer: i’ve heard a bit about it what’s included um
Agent: the premium plan offers significantly higher speeds plus the ability to connect like more devices seamlessly it’s ideal for heavy users like yourself
Customer: that sounds promising what kind of speed um can i expect with the premium
Agent: well it’s up to one gigabit per second which um eliminates most bottlenecks plus you get priority support which is beneficial i guess
Customer: okay and what’s the pricing difference
Agent: the premium plan is an additional um twenty dollars more than your current plan
Customer: hmm so that’d be around uh one hundred and fifteen um dollars total
Agent: exactly yes and just to confirm it’s a really good fit considering your needs for speed and um connection stability
Customer: right right i really need that stability um
Agent: would you like to go over any specifics such as installation or uh contract terms
Customer: yeah uh what’s the contract like
Agent: it’s typically a two year agreement with no hidden fees you can also opt for uh no contract if you prefer a month to month basis
Customer: i see um what about tech support i’ve had issues with that before
Agent: premium customers receive twenty four seven report and you’d be prioritized for any technical issues um
Customer: that sounds good i appreciate the clarity on that right
Agent: you’re welcome victoria your satisfaction is important to us
Customer: thanks i feel like i understand um my options better
Agent: great so would you be ready to proceed with the premium plan or do you um need some time to think
Customer: i think i’ll uh take a little time to contemplate um but it does sound right for me
Agent: absolutely take your time you can also reach back out anytime for um more details
Customer: right i might do that can you uh remind me of the ticket id just in case
Agent: sure your ticket id is tkt 4823 761
Customer: thanks i’ll keep that uh handy
Agent: i’m here to help whenever you’re ready we want to make sure you’re getting the best value you know
Customer: i appreciate your help isabella
Agent: no worries victoria have a great day um
Customer: you too goodbye</t>
  </si>
  <si>
    <t>3691</t>
  </si>
  <si>
    <t>===== CALL 1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 CALL 2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</si>
  <si>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homemesh this is benjamin brooks how can i assist you today
Customer: hi um this is madison thompson i’m calling to uh inquire you know about plan upgrades
Agent: sure madison i can help you can i just confirm your um account details to pull up the info
Customer: yeah sure my last name is thompson i live in california
Agent: great thank you so just to verify i see your account here you’re currently um on the plus plan is that correct
Customer: right that’s correct
Agent: awesome so i wanted to go over the available plan upgrades with you have you had um a chance to look at them or would you like me to explain
Customer: um i’d like you to explain please
Agent: sure so we have a few options available including you know the premium and gigabit plans the premium plan for instance offers faster speeds and um some additional features
Customer: okay what do you mean on additional features
Agent: well the premium plan includes you know advanced security features and better support but it’s really mainly about the speed you’d get up to five hundred mbps
Customer: right but what about the exclusions are there any limits
Agent: yes so there are some exclusions for instance certain devices might not be covered under the replacement warranty for upgrades
Customer: hmm can you like elaborate on those exclusions
Agent: of course if you for example upgrade but then upgrade again within a year certain aspects won’t be covered like if you switch back it's just to clarify um the terms can be tricky
Customer: okay i see but um i’m a bit concerned about those exclusions i mean what if my device you know fails after switching plans
Agent: i understand your concern madison the exclusions could limit you know what gets covered but if you stay with the plus plan um those won't apply
Customer: i just don’t want to be stuck without any coverage
Agent: that makes sense i can see that being an issue would you like me to go over more details or maybe discuss your needs
Customer: well it seems like the exclusions are a big deal so um are there any other features i should know about
Agent: the other plan gigabit it's similar but offers even higher speeds up to a thousand mbps but again you should review the exclusions associated with it
Customer: but if i don’t need that speed then um the plus plan seems fine
Agent: exactly the plus plan might suit your needs unless you um plan to have multiple devices streaming at once
Customer: yeah i see but i’m still worried about those exclusions like what are they really
Agent: so um the exclusions can apply during holiday periods and if unexpected weather affects service you won’t have the replacement warranty
Customer: hmm that sounds like really limiting i guess that’s my primary concern here
Agent: i totally understand that it’s crucial to have clarity on what you're getting into right
Customer: yeah it's a big decision and i don't want to make the wrong one
Agent: absolutely and you’d want to consider that extension versus um not having upgrades in the long term
Customer: uh huh but honestly these exclusions i mean they just make it hard to decide
Agent: yes they can so do you feel that um after explaining the terms you're still looking to upgrade or would you rather stay on the plus
Customer: you know um after hearing all this i think i’m going to hold off on upgrading at least for now
Agent: that’s completely understandable madison staying with the plus means you know you’re not falling into those exclusions
Customer: right so there's really no point if i’m not um ready to deal with that right now
Agent: exactly and if anything changes or if you want to discuss further feel free to call us back anytime
Customer: sure thanks benjamin you’ve been really helpful you know
Agent: of course i’m glad to assist so just to recap you’re sticking with the plus plan correct
Customer: yes that’s right
Agent: great just um is there anything else i can help with today
Customer: no that’ll be all thanks
Agent: alright madison thank you for calling homemesh have a great day
Customer: you too bye
Agent: bye
Agent: call ended
===== CALL 2 =====
Agent: thank you for calling nimbus air this is mia hernandez how can i assist you today
Customer: hi mia this is avery ross i'm calling about my business class ticket from sea to atl
Agent: of course avery what seems to be the issue with your ticket
Customer: well um the price is just really hi uh oh i'm considering downgrading to save some money
Agent: i understand avery the price sensitivity can be quite concerning would you like to explore options to downgrade your fare
Customer: yes uh exactly i just can’t justify the cost right now
Agent: absolutely i can look into that for you just to clarify we can switch your fare from business to economy
Customer: yes please uh what’s the price difference
Agent: uh the economy fare is significantly lower uh which will help reduce um the overall cost of your travel
Customer: that sounds good i just don’t want to uh face penalties for downgrading
Agent: no worries avery downgrading should allow you to avoid additional charges plus you’ll still retain your travel rights
Customer: great um i’ve seen delta offering lower fares on this route as well
Agent: yeah delta does have competitive pricing for the sea to atl route and i can offer you some uh travel credit as compensation if you go this route
Customer: oh that might ease my concerns uh a bit what’s the travel credit amount
Agent: typically we offer a travel credit that can be applied to future travel expenses it would be um won hundred dollars
Customer: that’s helpful thanks does the credit apply regardless of the fare class
Agent: yes it applies across the board even for economy fares would you like to proceed with the downgrade
Customer: yes let’s do it i like the idea of saving a bit while getting some credit back
Agent: perfect choice this should definitely help reduce churn risk especially given the fare downgrades um e ease budget concerns
Customer: i hope so it's just really hard to keep track of prices these days
Agent: absolutely and with the current market many passengers are feeling this pressure
Customer: right so how do i confirm this downgrade um yeah
Agent: just a moment please i’ll need to process um the change in our system now
Customer: sure take your time
Agent: okay i’ve confirmed your downgrade to economy you’ll receive a confirmation via email shortly
Customer: awesome thank you mia and um so just to clarify uh i’ll still have the same luggage allowance right
Agent: yes you will retain the luggage allowance from your business class ticket no changes there
Customer: good to know and just to ask um does this travel credit expire
Agent: the travel credit is valid for twelve months from the issue date it’s quite flexible um
Customer: great that definitely makes me feel better about the whole situation
Agent: i’m so glad to hear that is there anything else um i can assist you with today
Customer: no i think that’s all thanks again for your help
Agent: you’re welcome avery have a wonderful trip with nimbus air and feel free to call us anytime</t>
  </si>
  <si>
    <t>3692</t>
  </si>
  <si>
    <t>===== CALL 1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 CALL 2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</si>
  <si>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 capital this is um isabella nguyen how can i assist you today
Customer: hi isabella this is lillian morgan i'm uh calling regarding a delay with my refund
Agent: alright lillian i can help with that can you please um verify your account number
Customer: sure it’s uh acct 45782139
Agent: thank you just a moment while i pull up your information okay i see you were expecting a refund can you tell me uh when you initiated that request
Customer: i submitted the request um about three weeks ago it was um supposed to be processed faster
Agent: i understand your concern um refund processing can sometimes take longer uh than expected especially with busy periods let me check the status for you
Customer: that would be great thanks i just find it super frustrating that there are always delays
Agent: absolutely and um i see here that it is still in processing the usual timeframe is about ten to fourteen business days you know
Customer: ten to fourteen days um that seems excessive really
Agent: i know it feels that way um unfortunately it can uh vary depending on different factors have you also considered if any promotions might have um affected your refund
Customer: promotions i don't think that should um make a difference
Agent: so just to clarify lillian there were no specific promotions at the time of your request right
Customer: no not for my account i just um want my money back
Agent: understood and just to confirm we don’t see any promotions affecting the processing time here so um ultimately there hasn't been any change in your refund outcome um due to promotions
Customer: right so what you’re uh saying is that these promotions didn't change anything at all
Agent: exactly no changes were observed we’re uh uh still looking at your refund being processed normally
Customer: i appreciate the information but i need answers why is it taking this long
Agent: refunds sometimes run into um delays due to high volume or processing errors on our side uh your refund is due to a billing error which can uh complicate things
Customer: that’s just ugh so disappointing why can’t you expedite it
Agent: i understand and i assure you that it’s being handled as quickly as possible i’ll flag this for expedited review under your gold vip relationship with us
Customer: okay but when can i expect this to be resolved
Agent: i’ll have the team prioritize it and um you should hear back within like three business days regarding the outcome
Customer: three days i was seriously hoping for sooner
Agent: i know um it’s not ideal but i’ll make every effort to ensure it’s resolved quickly can i assist with anything else today
Customer: no just please make sure this gets done quickly okay
Agent: absolutely lillian i’ll make a note to follow up on this um myself thank you for your patience
Customer: thank you i really appreciate it
===== CALL 2 =====
Agent: thank you for calling homehaven um this is lisa chen how can i assist you today
Customer: hi lisa my name is uh levi mitchell i need to like report a defective item uh i received
Agent: i'm sorry to hear that levi uh can you provide me with your order id
Customer: sure it it’s ord four uh five eight seven three nine two
Agent: thank you let me check the details on that order one moment please
Agent: okay i see here that the item was delivered and inspected can um you tell me a bit more about the defect
Customer: yeah there’s a scratch on the furniture piece and oh it’s quite noticeable it's really really frustrating
Agent: i understand this is frustrating levi i'm here to help you resolve this would you prefer a replacement or a refund
Customer: i’d like a replacement please
Agent: got it i can create a replacement order for you right now one moment
Agent: actually um the replacement is available so i’ll initiate the process right away
Customer: that sounds good thank you
Agent: you’re welcome so i’ll also send uh you a prepaid return label for the defective item
Customer: oh that’s great when can um i expect the replacement to arrive
Agent: the replacement should arrive within four to seven business days sent via fedexed
Customer: okay that’s reasonable just making sure i'm not being charged extra for this right
Agent: no extra charges all covered under warranty you’re uh fully taken care of here
Customer: thank you lisa i really appreciate your help with this situation
Agent: i’m glad to help levi just to confirm your replacement order is set and you'll receive the return label shortly by email
Customer: great also i’ve seen promotions from homehaven recently do those campaigns um influence how this process goes
Agent: not really our process remains the same regardless of promotions so no effect there
Customer: good to know i just didn’t want any uh confusion
Agent: absolutely and i appreciate your understanding is there anything else i can assist you with today
Customer: no that’s everything thanks again lisa you've been really helpful
Agent: thank you for calling homehaven levi have a great day</t>
  </si>
  <si>
    <t>3693</t>
  </si>
  <si>
    <t>===== CALL 1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 CALL 2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</si>
  <si>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acme insurance this is priya nair how can i assist you today
Customer: hi priya this is grace davis i'm looking to explore options for upgrading my home insurance policy
Agent: sure grace i can help you with that can you tell me what specifically you're looking to upgrade
Customer: well i'm just um not quite satisfied with my current coverage and want better options you know
Agent: uh i understand that makes sense uh we have several tiers available are you familiar with our cure plus plans
Customer: no not really can you explain those to me like what benefits do they offer
Agent: of course so we have the cure plus gold plan um which offers high coverage limits and great value for your premium
Customer: uh is there a big difference between the gold and silver plans right
Agent: yes there is the gold plan you know offers more comprehensive coverage and lower deductibles than the silver plan
Customer: right what are the deductibles like for the gold plan
Agent: so for the cure plus gold we typically recommend the medium deductible band it balances your premiums and out of pocket costs quite well
Customer: uh how does that compare to the silver plan
Agent: good question with silver you'd have higher deductibles that means lower premiums but ah more out of pocket if you need to make a claim
Customer: hmm yeah i see so what's the coverage limit for the gold plan
Agent: the gold plan has high coverage limits uh which really protects your home well in case of any incidents
Customer: i think i'm more interested in the gold plan based on what you've said
Agent: that’s a great choice uh just so you know we also look at discounts are you interested in exploring any discounts
Customer: sure i mean who wouldn't want discounts uh what do you have please tell me
Agent: we can apply a promotion code like save fifteen which helps lower your premium but really it’s about how much value you get from coverage
Customer: so it's not just about discounts then
Agent: exactly value framing can be just as effective as discounts uh knowing you’re well protected especially in california
Customer: got it uh and tell me about the renewal window what is it like for the gold plan
Agent: the renewal window for the cure plus gold is um forty five days so you'll have time to review everything before renewing
Customer: okay that works for me i uh think i’m ready to move forward with the gold plan
Agent: fantastic i’ll just need to confirm your policy id is it pol one two three four five six seven
Customer: yes that’s correct
Agent: great right now let’s set this up for you can i have your current address to update your info
Customer: sure it’s um fifteen twenty three maple street in los angeles
Agent: thank you uh just to recap you’re upgrading to the cure plus gold plan with a medium deductible right
Customer: yes exactly
Agent: perfect and um please remember you’ll receive a confirmation email shortly after this call
Customer: thanks priya i appreciate your help
Agent: you're welcome grace i’m glad i could assist you have a great day
Customer: yup you too bye
===== CALL 2 =====
Agent: thank you for calling nimbus air this is daniel kim how can i assist you today
Customer: hi um um my name is natalie lee i’m um calling to compare some refund policies
Agent: sure natalie just um to clarify are you comparing nimbus air’s policies with another airline
Customer: yes i’m looking at um delta and nimbus for like the lax to ord route
Agent: got it so you're interested in uh how our refund policies um stack up against delta's
Customer: exactly um that’s what i need to know like which one is more flexible
Agent: i can help with that our rules are really um designed to be customer friendly can you share um the reason for your refund
Customer: well i um heard that um delta has some issues with their timelines for refunds
Agent: right i understand those concerns at nimbus air we aim for uh faster processing times and um transparency
Customer: that’s good to hear but um what about i mean is there a like specific timeline
Agent: generally um our refunds are processed within uh three to five business days depending on the situation
Customer: oh that’s um better than i expected but um does delta take longer
Agent: their policies can um vary i think they tend to uh take longer like um up to seven business days or more at times
Customer: wow um i didn’t realize that that’s a big difference
Agent: yes it is also we prioritize keeping you informed um at every step of the refund uh process
Customer: that’s um vital um what else do you offer like uh in case of delays
Agent: we provide um travel credits and in some situations meal vouchers if there are significant delays
Customer: right and um that’s better than delta
Agent: i believe so our compensation options are generally um more beneficial for customers
Customer: that makes me lean more towards nimbus but um do you have any customer testimonials about refunds
Agent: certainly many customers have noted our um efficiency and clarity during the refund process
Customer: that's um great what’s the main difference uh i should know about
Agent: the main difference is the um ease of process and you know the speed at which you get your money back um with nimbus
Customer: sounds good can you tell me more about your um loyalty program
Agent: yes we have a silver tier which offers additional uh perks including priority on refunds
Customer: that’s interesting so um if i sign up i could get faster um access to my funds
Agent: exactly plus it enhances your travel experience with various benefits um
Customer: got it i think i’ll go with nimbus then but um do you require uh a booking reference to process my refund
Agent: yes i’ll need the reference number which would be um the pnr ab12345 for your booking
Customer: okay um just to confirm would that be enough for me to proceed
Agent: yes that's all we need once we have that we can initiate your refund um right away
Customer: alright um what about if i like change my mind later
Agent: you can always contact us before um the refund is finalized we uh offer options for that too
Customer: that relieves a lot of stress thanks for um clarifying
Agent: no problem at all we really want to ensure you feel um taken care of
Customer: i um appreciate that and um if i have issues will i have someone to help me
Agent: yes our support is really responsive plus you can uh reach out directly to me if needed
Customer: well that definitely makes me feel um better about my choice
Agent: i’m glad to hear that is there anything else you’d like to compare or discuss
Customer: um no i think that covers everything thanks so much for your um help
Agent: you’re welcome natalie i’m here to help anytime have a great day</t>
  </si>
  <si>
    <t>3694</t>
  </si>
  <si>
    <t>=====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 CALL 3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4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</si>
  <si>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cozyinn this is james o'connor how can i assist you today
Customer: hi uh this is mark richardson i um wanted to talk no um to ask about my booking
Agent: sure mark can i have your booking number please
Customer: yeah it’s bk be eight four seven two three six eight
Agent: thank you how can i assist you with that booking today
Customer: well i was hoping to request an upgrade um for my room
Agent: absolutely what room type were you looking to upgrade to
Customer: i booked a standard room but i’m looking for something better
Agent: okay uh we have deluxe and suite options available would you be uh interested in a deluxe room
Customer: uh yeah that sounds good what’s the difference really
Agent: the deluxe room offers um a better view and like larger space uh compared to the standard it’s quite popular here in new york city
Customer: right i see are there any like upgrades available for loyalty members
Agent: yes since you’re a gold member you’re actually eligible for a free upgrade today
Customer: wow really that’s great to hear
Agent: yes there's a promotion available uh called loyalty ten if you'd like to take advantage of um that
Customer: yeah i think that would um really shift my decision positively
Agent: just to confirm you're quite satisfied with the upgrade
Customer: yes definitely after hearing about the um free upgrade i feel much better
Agent: fantastic i’ll go ahead and update your booking to a um deluxe room
Customer: awesome thanks i'm really not um that impressed with the standard room i booked
Agent: i totally understand uh is it the amenities or just the size
Customer: um both i just expected better for my stay you know
Agent: right i see so this deluxe upgrade should be more in line with what you were looking for
Customer: yeah it’s definitely um improved how i feel about my stay now
Agent: that's great to hear can i help you with anything else regarding your booking
Customer: no just the upgrade um that's all i needed today
Agent: perfect just to recap your booking has been updated to a deluxe room free as a gold member
Customer: yes i really appreciate that it um really makes my day
Agent: i'm glad i could help mark if you need anything else please don’t hesitate to call back
Customer: will do thanks again james
===== CALL 3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4 =====
Agent: thank you for calling luxstay hotels this is sarah johnson how can i assist you today
Customer: hi uh this is emma reed i'm calling about my cancellation fees for my um stay uh in las vegas
Agent: sure emma can i have your booking number please
Customer: yes it's bk four eight two one seven three nine
Agent: thank you for that now i see here that your booking is for a deluxe room is are you sure that is um correct
Customer: yes i booked a deluxe room but i’m looking to um cancel but there’s like a fee right
Agent: yes exactly for cancellations there is um a fee outlined in our policy let me explain it a bit
Customer: okay so what’s um the fee
Agent: the cancellation fee is fifty percent of your total booking cost if you cancel within twenty four hours of your stay
Customer: that’s a lot i uh didn’t um realize it would be that high
Agent: i understand that can be frustrating and um it is a standard policy for cancellations however um there are alternatives we can discuss
Customer: alternatives like what
Agent: well you can reschedule your stay uh without any fees if you choose um a new date would that work for you
Customer: um i don’t know i just i really prefer to cancel but i can’t handle that uh fee
Agent: i completely understand emma however um rescheduling might you know be the best option to avoid that fee
Customer: but i i really just want to cancel it this is like frustrating
Agent: i see your point and um your frustration is valid just know that um rescheduling is the only way to avoid that fee
Customer: okay but what if i can't uh i can’t reschedule
Agent: if you cannot reschedule um unfortunately you’ll have to pay the cancellation fee
Customer: that's just not what i wanted to um hear it’s really disappointing
Agent: yes i understand it's disappointing but it’s um outlined in our cancellation policy
Customer: i get that but maybe if you had acknowledged how i feel earlier i wouldn’t be so um mad right now
Agent: i apologize for that emma i should have been more empathetic from the start
Customer: yeah uh it's just that now i feel like rushed into making a decision
Agent: i get it um would you like me to check for rescheduling options that might suit uh your needs better
Customer: um sure but i just need to uh know if i can really avoid that fee if i you know reschedule
Agent: yes absolutely rescheduling would mean no fees um whatsoever
Customer: okay give me some dates then
Agent: great would you prefer to keep your stay in um las vegas or change it to another uh location
Customer: las vegas is fine but i don’t want to stay too close to my old dates um at all
Agent: sure i can look for uh dates that are um let’s say at least a month you know later
Customer: that sounds good
Agent: checking available dates okay how about mid april
Customer: that works um so we can transfer my booking there
Agent: yes let’s go ahead and transfer your booking i’ll need to confirm your details again uh okay
Customer: okay my name is emma reed and i’m a gold member just to confirm
Agent: perfect emma i see your gold status here you’re eligible for a complimentary room upgrade on the new date um just letting you know
Customer: that’s nice to know finally some good news
Agent: so i’ll proceed with that mid april date for your deluxe room rescheduled um with no fees
Customer: yes please thank you that’s all um i needed to hear</t>
  </si>
  <si>
    <t>3695</t>
  </si>
  <si>
    <t>===== CALL 1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 CALL 2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 CALL 3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 CALL 4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</si>
  <si>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 CALL 2 =====
Agent: thank you for calling firststone bank this is michael roberts uh how can i help you today
Customer: uh hi michael i'm aiden walker i think um there’s some fraud on my visa card
Agent: okay aiden i’m sorry to hear that can you uh get you to verify a few details before we dive into this
Customer: yes uh sure what do you need
Agent: uh can you please uh confirm the last four digits of your account number
Customer: yeah it’s um one two three four i think
Agent: thank you and um can you also like provide your address
Customer: it’s uh fifteen hundred pine street in san francisco california particularly
Agent: i appreciate that i’m checking your account now aiden and uh what specifically are you seeing on your account
Customer: i saw some transactions that i didn’t uh um make like um one for over a thousand dollars
Agent: alright let’s get through this uh just to confirm can you provide the transaction id for the suspicious charge
Customer: uh the transaction id it’s txt 987654321 umm
Agent: got it thank you i see that you reported this via um a call to support
Customer: uh yeah i called support
Agent: understood okay i will need to conduct an identity verification via um multi factor authentication before proceeding with your uh request
Customer: i thought i uh um already verified that
Agent: yeah i’m really sorry for the confusion aiden it’s just that we want to ensure uh total security
Customer: right just let’s get this done please
Agent: sure um can you answer a couple of personal security uh questions to help us
Customer: yes let’s go
Agent: okay first question what is the name of your first pet
Customer: it was uh a dog named max
Agent: thanks aiden and um what street did you live on in your childhood
Customer: it was um elm street you know
Agent: perfect you’ve passed the verification i’m now able to um reverse the charges on your account
Customer: yes please do that actually and uh can i ask why this took so long
Agent: i apologize aiden the transitions between the verification steps just slowed us down a bit um a lot
Customer: yeah it really did you know
Agent: i understand your frustration now let’s get those charges reversed uh just one moment
Customer: thanks i appreciate it a lot
Agent: no problem just finalizing everything your account will be secure moving forward
Customer: thank you michael
Agent: thank you aiden for your understanding um your patience has really helped
Customer: uh huh
Agent: you’re all set now is there anything else i can assist you with
Customer: uh no just make sure to keep an eye on it
Agent: absolutely thank you for contacting firststone bank goodbye aiden
Customer: goodbye
===== CALL 3 =====
Agent: thank you for calling coastal wings um this is alexander wright how can i assist you today
Customer: hi uh this is scarlett howard i'm calling about my um flight
Agent: of course scarlett i can i get your um booking reference number please
Customer: sure it's uh pne xj45fd
Agent: thank you let me pull that up okay i see you’re booked from uh austin to los angeles on the bos to lax route there was a delay is that um correct
Customer: yes that's right i want to know uh what’s going on
Agent: i understand your concern it looks like the delay was due to uh mechanical issues i'm really sorry um about that
Customer: mechanical ugh that’s frustrating what are my um options now
Agent: let me check it seems we can um rebook you for the next day
Customer: next day that's not ideal i have an uh important event in los angeles
Agent: i completely understand scarlett we can also offer you a hotel stay um as compensation while you wait for your flight
Customer: a hotel stay that's something um i guess can you make sure i um get on the first flight
Agent: i can prioritize your rebooking for the earliest available flight tomorrow just to uh confirm you’re okay with the hotel stay
Customer: yes but i really need to make sure this gets resolved quickly my event starts soon um
Agent: understood just to be transparent the rebooking outcome after a delay like this is often the next day rebooked
Customer: will i be in the same fare class um
Agent: yes you'll remain um in economy now let me review your details again to confirm everything
Customer: okay is this going to take long um
Agent: it shouldn’t take too long just a few minutes
Customer: alright but um is there any way to get earlier than tomorrow
Agent: unfortunately due to the popularity of that route the next day is um the best i can do right now
Customer: that’s disappointing can you make the hotel reservation then while i’m on the line
Agent: absolutely i’ll take care of that right now so you won’t have to worry um about a thing
Customer: alright and when can i expect a um confirmation for the hotel
Agent: i’ll send the confirmation to the email linked to your booking as soon as i um finish here
Customer: great what's next now
Agent: i'm just completing your rebooking and i’ll ensure that the hotel details are sent um immediately
Customer: thank you just to clarify everything is um confirmed
Agent: yes and i’ll ensure that um the hotel details are sent immediately
Customer: thanks for your help alexander
Agent: you're welcome scarlett i appreciate your patience and understanding during this um delay
Customer: hopefully this all works out
Agent: it will i’m here to make sure of that have a good day
===== CALL 4 =====
Agent: thank you for calling premier resorts this is ava how can i assist you today
Customer: hi ava i’m jane mitchell i need help um with a booking error for my stay at your miami beach property
Agent: i’m sorry and uh can you provide me with your booking id to look into this
Customer: it’s bk 1234 567 i thought i thought everything was fine but i just received a notification that there's a problem
Agent: ok let me pull that up just one moment please uh while i check what was the error again
Customer: sure so uh it’s like a billing issue my reservation for a deluxe room seems to have um disappeared or
Agent: mhmm i see thank you for that information i apologize for the inconvenience uh let me see how we can correct this
Customer: yeah it’s really frustrating i just i don’t want to lose my reservation right
Agent: totally understand so we have a few options uh would you prefer to rebook the same room or consider an upgrade to stay with us
Customer: i mean i would like to avoid any extra costs if possible what about a uh complimentary room upgrade
Agent: that’s a great idea actually i can offer you a complimentary upgrade as well as um free breakfast does that sound good
Customer: yes that’s better but is it just the same price
Agent: i just want to make sure you feel comfortable yes definitely the upgrade won’t change any other pricing
Customer: mhm okay and um just what about pricing i've seen better rates at holiday inn lately
Agent: i can provide competitive rates to ensure you’re getting the best deal uh let me check that for you quickly
Customer: thank you i just need some clarity here
Agent: sure so right the deluxe room with the upgrade is still the same amount and this will come with complimentary breakfast
Customer: alright just to be clear is there anything else charged on that
Agent: no everything i mentioned will be included in your confirmation i assure you there won't be any hidden fees or anything
Customer: alright that’s uh relieving it’s just you know unexpected issues like this can be unexpected
Agent: i completely understand and i apologize for that stress i want to make this right for you
Customer: thanks ava but regarding your apology it didn’t it didn’t really change how i felt about the issue
Agent: i acknowledge that some clients feel that way i appreciate your honesty it's all about finding the best resolution for you right
Customer: yeah i suppose so just to confirm am i rebooked to the deluxe room
Agent: yes you’ll be booked in a deluxe room i’ll have that ready for you just give me a second to finalize that
Customer: thank you i appreciate your help very much
Agent: no problem i’m just running through the details now okay so you’re all set
Customer: great and um when will i receive the confirmation
Agent: you’ll get the confirmation email shortly after our call and uh if you have any other questions just let us know
Customer: right and if i need to change anything later on can i can i call the same number
Agent: absolutely you can call us anytime we’re always here to help you
Customer: that sounds good so just the same number right
Agent: yes and just to confirm your check in date will be the same correct
Customer: yes that’s right it’s still the uh twenty fifth of next month
Agent: confirmed all details are in place now thank you for being patient with me
Customer: thank you ava i’ll keep an eye out for that confirmation
Agent: you’re welcome and again i’m here if you need anything else just um give us a call back anytime
Customer: alright bye
Agent: bye enjoy your stay at premier resorts</t>
  </si>
  <si>
    <t>3696</t>
  </si>
  <si>
    <t>===== CALL 1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 CALL 2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 CALL 3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 CALL 4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</si>
  <si>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sarah johnson how can i assist you today
Customer: hi um this is ethan bailey i i’m calling about a booking error i had at your las vegas location
Agent: oh i'm sorry to hear that ethan can you plese provide me with your booking id so i can look into this for you
Customer: yeah it’s bk four seven three eight two oh one i um i was supposed to have a deluxe room but i i got assigned to a standard room instead
Agent: alright let me check that for you just a moment um i see the booking here it looks like there was uh an issue with the room assignment
Customer: issue it's more than an issue this is really frustrating for me i expected a deluxe room and now i’m stuck with something less
Agent: i understand your frustration uh ethan let’s see what we can do to resolve that
Customer: can you do anything about it i’ve already been through enough hassle with this
Agent: let me look into possible adjustments um okay i can attempt to upgrade your room
Customer: i just want what i booked why is this so complicated it should not an be this hard
Agent: i completely understand it appears that the booking system had a glitch if i may
Customer: glitches aren’t supposed to happen especially not with my booking so what are you going to do about it
Agent: i could propose a room change to a deluxe uh would that work for you
Customer: sure but why should i have to settle for a correction i didn’t get what i paid for
Agent: i see your point ethan the um reservation should match what you originally requested and let me assure you we’ll make this right
Customer: i hope so what else can you do to make this i’m still feeling upset here
Agent: well aside from changing your room i can also offer you a partial refund as a gesture of goodwill for the inconvenience
Customer: that’s something how much are we talking about
Agent: just a moment i'm seeing it as uh fifty dollars
Customer: fifty is that it i really expected more since i’m a gold member
Agent: i um i appreciate your loyalty and i really want to enhancee your experience let me see if i can er increase that for you
Customer: right make it better please
Agent: thank you for your patience i can revise that to a hundred dollars uh is that more satisfactory
Customer: yes that sounds better you should have offered it sooner
Agent: i apologize for not doing so ethan um shall i proceed with the room adjustment and the refund
Customer: yes let’s go ahead it’s about time we sorted this out
Agent: great just to confirm you'll receive a deluxe room and a hundred dollar refund to your account thank you for your understanding ethan
===== CALL 2 =====
Agent: thank you for calling shopsquare this is alexander wright how can i assist you today
Customer: hi uh my name is joseph kim uh i’m calling to share some feedback regarding my recent insurance policy purchase
Agent: sure joseph i appreciate you reaching out what feedback do you have about the policy
Customer: well um i bought it through the campaign you had and i just wanted to say it really influenced my uh decision
Agent: that’s great to hear uh which aspects of the campaign did you uh find most compelling
Customer: the clarity in the policy um details was like especially helpful i mean a competitor brand uh like insuranow offers similar products but your information was just clearer
Agent: i see so you'd say our transparency with the polity helped uh solidify your choice
Customer: exactly i think it positively influenced my conversion it’s just um frustrating to see lower prices elsewhere
Agent: i understand completely it's common to look for the best value uh how do you feel about the customer service you received during your purchase
Customer: oh it was um quite satisfactory the representative walked me through everything which i really appreciated
Agent: i’m glad to hear that joseph so just to confirm would you say the campaigns led to your positive experience
Customer: for sure uh definitely also i just wanted to know if this feedback can be logged somewhere
Agent: yes absolutely i’ll be logging all your feedback into our crm system for analysis
Customer: sounds good just wanted to um make sure you keep track of it
Agent: definitely so is there anything else you would um like us to improve regarding the campaign or the product
Customer: um maybe just uh keep the information as clear as it is right now it really makes a difference
Agent: that’s valuable input joseph i’ll make sure it’s noted down you mentioned how the uh campaign influenced your decision do you think it helped others as well
Customer: i think so if i was um confused by any of the terms it might’ve pushed me to choose insuranow instead
Agent: that’s a great point so we can conclude that campaign mentions uh positively influence customer choices
Customer: yes that’s correct
Agent: perfect and just to add joseph which channel do you think captures feedback best
Customer: i think phone calls like this are um super effective for sharing thoughts
Agent: totally agree we’ve noticed that feedback collected via phone tends to be uh more detailed and sincere
Customer: right it’s easier to um explain everything when i’m speaking to someone
Agent: absolutely conversations are often less um formal than emails and allow for more interactive feedback
Customer: exactly and um it's way faster than sending emails back and forth
Agent: yes that’s true so just to summarize your feedback on the campaign is positive correct
Customer: yes and no impact on resolution time either everything flowed smoothly
Agent: great thank you for your insights joseph they’re um invaluable for our ongoing improvements
Customer: thank you alexander i appreciate your help today
===== CALL 3 =====
Agent: thank you for calling beachfront suites um this is ethan clark how can i assist you today
Customer: hi ethan this is gabriel richardson i called uh regarding an issue with a promotional code
Agent: sure gabriel could you tell me like which promo code you're referring to
Customer: it's um the promo code summer20 i uh i tried to apply it to my booking but it was denied
Agent: i can look into that for you just a moment please ah i see the code summer20 is actually um ineligible for your booking
Customer: really that's disappointing i thought it would work for my stay in new york city
Agent: i understand your frustration would you like me to escalate this um to our management team for further review
Customer: um yes i think that would be helpful actually i really wanted that discount
Agent: absolutely i'll uh make sure they get the details of your situation can i have your booking id please
Customer: yes it's bk 8294 675 bk 8294 675
Agent: thank you i'll note that down in the meantime can i ask what dates you're looking to um book
Customer: i'm looking at next weekend the sixth through the eighth
Agent: great so just to confirm that’s for a suite right
Customer: yes that's correct but i really wish the promo code worked um
Agent: i can see why that would be um frustrating sometimes uh these promotions don't apply due to specific conditions
Customer: i understand but it still feels unfair i also heard that marriott has uhm better rates
Agent: many customers compare us with marriott but we do offer unique loyalty benefits are you uh a member of our loyalty program
Customer: yes i’m at the gold tier gold tier
Agent: perfect as a gold member you could actually i mean you could receive upgrades or discounts on uh future stays once the promo is resolved
Customer: that’s good to know i just want to make sure this gets sorted
Agent: i’ll put in for the escalation right away and make sure they provide feedback soon
Customer: okay so um do you think denied promos like uh this could lead customers to churn
Agent: based on our data it typically does not lead to um churn many customers proceed uh despite promo denials
Customer: that’s reassuring i guess but still can you follow up with me after
Agent: absolutely i'll ensure they follow up with you directly um
Customer: thank you ethan and could you tell me more about the loyalty program benefits
Agent: yes as a gold member you can accumulate points for free nights and receive uh priority service
Customer: that sounds great but i still feel uh annoyed about the promo
Agent: i completely get that gabriel let’s make sure um this is handled
Customer: okay just to clarify you really believe that mentioning marriott is influencing um how i feel about this
Agent: well yes comparing rates with competitors can often uh leave customers feeling like they might be missing out
Customer: ugh i didn’t think about it that way it’s tough to um compete isn’t it
Agent: it can be but we strive to uh offer some of the best services and perks based on your loyalty status
Customer: right i appreciate that you’re doing what you can
Agent: it’s my pleasure i’m here to help anything else i can assist you with today
Customer: i think that’s all for now just keep me updated um on the promo follow up please
Agent: of course i’ll make sure to touch base with you as soon as i have uh any updates
Customer: thanks ethan i feel a little better at least
Agent: glad to hear that gabriel have a great day and we’ll speak soon
===== CALL 4 =====
Agent: thank you for calling urbancart uh this is jackson rivera how can i help you today
Customer: hi um this is sebastian kim i uh want to request a return for uh a product i ordered and
Agent: of course sebastian um can i have your order id to start
Customer: sure it's ord 7834 210
Agent: thank you let me check that quickly um could you tell me why you're looking to um return the item
Customer: yeah it’s actually a size mismatch the item feels too small compared to um the size chart
Agent: ok um which product are we talking about
Customer: it’s an apparel item
Agent: alright so um what exactly is the issue
Customer: exactly i compared it with uh the size chart you provided but it just um doesn’t match
Agent: ok returns are handled through our policy page have you checked that
Customer: i did compare it with amazon’s policy and um they seem a bit more flexible
Agent: mm-hm
Customer: okay so um what’s the next step for the return process
Agent: you’ll need to fill out a return form and we’ll process your refund via the original payment method just um for checking did you use a promo code like loyal20
Customer: yes i used loyal20
Agent: great your return will be processed accordingly um i also notice you’re a gold loyalty tier member which gives you some extra perks on future orders
Customer: oh that's nice to know
Agent: you should receive an email confirmation once the return is processed you’ll send it back via fedex
Customer: sure i can do that
Agent: ok so this is a return correct
Customer: yes that is right
Agent: and for future purchases would you like me to um suggest any other products that might fit uh better
Customer: no i’m good just um want to get this return sorted thanks
Agent: absolutely sebastian we’ll get that sorted quickly if you have any other questions feel free to call back thank you for choosing urbancart</t>
  </si>
  <si>
    <t>3697</t>
  </si>
  <si>
    <t>===== CALL 1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2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 CALL 3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 CALL 4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</si>
  <si>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2 =====
Agent: thank you for calling blue shield this is um sarah johnson how can i assist you today
Customer: hi um this is jackson ward i'm calling about a delay um in my auto insurance claim refund
Agent: i can uh certainly help with that jackson can you please provide me with your policy number please
Customer: yeah uh it’s pol one two three four five six um seven
Agent: thank you let me check that out okay i see your claim listed here there seems to be uh a processing delay
Customer: a processing delay i mean it’s been weeks uh seriously this is really frustrating
Agent: it can uh sometimes take uh longer than expected. i see here that you've requested a um refund for your claim.
Customer: yes exactly but uh the wait is driving me crazy can i escalate this somehow
Agent: escalation can sometimes prolong um the resolution due to additional reviews right
Customer: seriously that's not uh what i want to hear i need it resolved faster um not slower
Agent: let’s see what we can do—what was the reason for the claim exactly uh
Customer: i had a minor accident last month and i expected uh the refund by now
Agent: right and that would fall under your care plus silver uh policy for alto insurance
Customer: yes that’s correct i just feel um let down by this process
Agent: i hear you let’s talk about what may be um causing the delays sometimes it's because of um missing documents or err information on the claim
Customer: i submitted everything so i don’t get like why it’s taking so long
Agent: and i can definitely check that it may also help to um review your uh coverage limits are you familiar uh with your current limits
Customer: i think so but aren’t they um high
Agent: yes you currently have a my coverage limit which is great generally for claims but to speed up resolution sometimes a medium deductible can uh help lessen wait times too
Customer: wait so lowering my deductible could could uh help
Agent: it could yes by adjusting it that might uh clarify processing faster you know on future claims
Customer: that could make sense i guess but still i’m really uh frustrated here
Agent: would you prefer to escalate this now or shall we discuss it
Customer: yes but wait are you saying it might worsen um the outcome
Agent: yes unfortunately escalation um might lead to a worsened outcome uh simply due to delays
Customer: ugh that’s what i was afraid of what can i do instead
Agent: perhaps i can um review the claim together like uh right now
Customer: okay let’s do that what do you um need from me
Agent: i’ll just look over the documents once again can you confirm your last claims detail um submission date
Customer: surely it was um november fifth
Agent: got it thank you let me cross reference this—bear with me
Customer: sure i’ll be here yeah
Agent: okay it appears we still need some information from your end regarding um receipts for the repairs okay
Customer: i sent those too can you check again please
Agent: let me pull those up ah yes i found them now everything um looks good
Customer: great but is my um refund coming this week
Agent: it should be processed by next week and you’ll be notified as well
Customer: finally some good news thank you sarah
Agent: you’re very welcome jackson is there anything else uh i can assist you with today
Customer: no that’s all thanks again
===== CALL 3 =====
Agent: thank you for calling shopsquare this is david martinez how can i assist you today
Customer: hi uh this is aiden foster i'm calling about a delivery um delay for my order
Agent: i’m sorry to hear that. Can you please confirm the name on the order and provide me with your order ID?
Customer: yes it’s ord four five eight one seven two six
Agent: thank you, Aiden Foster. Just a moment while I pull up your order details.
Agent: it looks like your order is currently uh in transit but um is delayed due uh due to fedex handling issues
Customer: that's really frustrating i expect expected it by now i really wanted those items you know
Agent: i i understand aiden this happens sometimes we’ve been um facing some delivery delays lately
Customer: yeah i get that but why wasn’t i um notified notified earlier wouldn't proactive notifications help help reduce such escalations
Agent: i agree proactive notices are crucial however in this case we didn't notify you um prior to the delay and um it seems it didn’t really lessen your frustration
Customer: exactly it definitely would have helped if i had known sooner actually
Agent: right so looking into your order can i ask have you used any promotions um on this order
Customer: yes i used a promo code loyal twenty but i’m not sure it made uh much difference
Agent: i see sometimes promotions might not might not shift outcomes significantly like in your case it seems to have worsened the situation
Customer: oh i figured as much that’s really disappointing
Agent: i get that aiden our promotions are meant to enhance your experience but in your case it's been counterproductive
Customer: are um there any other options i'd really like some resolution here
Agent: sure i can offer you a partial refund uh to your credit card for the inconvenience if that works
Customer: a partial refund sounds fair but can we also discuss uh when i'll actually receive my order
Agent: i'll check on that for you if the carrier updates uh us we can expect it to be resolved soon but uh i cannot give an exact timeline now
Customer: that’s really not what i wanted to hear um i expected uh more clarity
Agent: understandable aiden without direct um information from fedex i can't provide more details at this moment
Customer: well what patterns typically indicate uh whether customers retain versus churn in circumstances like mine
Agent: from past interactions customers tend to retain uh when issues are resolved quickly but delays like this often lead to dissatisfaction and potential churn
Customer: so i'm at risk um of churning just because of like this delay
Agent: unfortunately yes our data shows that unresolved um delivery issues often lead to churn
Customer: that's what i i fear i mean i’ve been a loyal customer for quite some time
Agent: your loyalty is important aiden being in the gold tier indicates your value um to us i assure you
Customer: i hope this is fixed soon um then i don’t want to switch to amazon or something
Agent: i understand completely we’ll ensure everything is addressed promptly to keep you with um us
Customer: thanks for your help david i appreciate it
Agent: you're welcome aiden i’ll make a note of everything and follow up anything else i can assist you with today
Customer: no that’s it for now just keep me in the loop please
===== CALL 4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um unfortunately upgrades aren’t available for standard rooms on the silver tier
Customer: that’s really disappointing i i’ve had friends who stayed at the hilton and they got great upgrade deals
Agent: yes different hotels have um varying policies on upgrades
Customer: so you're saying i should switch my um loyalty to hilton i don’t need that headache
Agent: would you be open to booking a deluxe room type for your upcoming stays actually
Customer: you know i’d prefer to stay loyal but it just feels like i’m not getting the benefits i deserve uh
Agent: okay
Customer: well what if i decide to stay somewhere else
Agent: that’s um always your choice but i’d really hate to see you go you know
Customer: yeah but i’ve stayed here plenty of times it shouldn’t be um this hard to get a simple upgrade
Agent: however um policy restrictions are strict
Customer: just to clarify you’re saying no upgrade granted right
Agent: yes unfortunately no there can be no upgrade granted for your current booking
Customer: ugh that’s just frustrating what can um i do about my next stay
Agent: well if you decide to book a deluxe room you would um see better amenities
Customer: right but um what about the pricing i really need some value for uh the upgrade
Agent: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t>
  </si>
  <si>
    <t>3698</t>
  </si>
  <si>
    <t>===== CALL 1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 CALL 2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 CALL 3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 CALL 4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</si>
  <si>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coastal wings this is noah williams how can i assist you today madison
Customer: hi noah um i need some clarity about the refund policy i've uh been confused ever since i uh called last time
Agent: sure i can definitely help with that
Customer: um well i received such different explanations before and it's just really frustrating like i still don't get it
Agent: i understand madison and i apologize for any confusion so uh to clarify the refund policy is based on the fare class and um there are specific conditions for economy tickets
Customer: right but can you be more specific i feel like um no one really gives me a straight answer
Agent: okay so i see for economy fares refund eligibility uh has certain limitations if you could provide me with your booking reference that would help verify your case
Customer: sure it's pnr jk8729 but uh can you just explain like what those limitations are
Agent: thank you for the reference um generally for economy tickets you might only receive a travel credit instead of a direct refund
Customer: a travel credit that uh doesn't help me now i just want my money back you know
Agent: i understand uh that this is frustrating the travel credit is um due to the fare class you purchased
Customer: so you're saying just because i booked economy i can't get my money back at all
Agent: correct madison i know it's um not what you want to hear but this is how our policies work for coastal wings
Customer: like but how is it fair when uh jetblue offers more flexible refunds
Agent: yes i see your point however coastal wings adheres to its own refund guidelines and um this is standard for many airlines
Customer: frustrating i can't believe i'm being offered a travel credit this isn't right
Agent: i'm really sorry for the inconvenience and i can definitely see why you're um upset about this situation
Customer: right but the last time i called someone else um explained it and it just sounded different
Agent: i apologize for any um inconsistency the refund rules can be tricky particularly for economy
Customer: so can you just confirm because um i'm really not clear are these rules written anywhere
Agent: yes they are on our website but um i understand that it's not always easy to find
Customer: ugh why can't it just be easier i mean um i feel like i've been getting the runaround here
Agent: i completely understand your frustration madison again i apologize for any miscommunication on our part
Customer: okay but you guys basically need to do better does my silver loyalty status help with anything
Agent: it seems um that while loyalty can help for your case it's primarily about the fare class
Customer: so basically my loyalty means nothing that’s just great
Agent: i can see why you feel that way unfortunately the fare class is the main determining factor for refunds
Customer: fine i guess i’ll take the travel credit but this is really disappointing
===== CALL 2 =====
Agent: thank you for calling urban escape uh this is priya nair how can i assist you today
Customer: hi uh yes this is zoey bell i'm calling about an issue with my booking
Agent: i'm sorry uh sorry for hearing that zoey can you please provide me with um your booking id
Customer: um it's bk won two three four five six seven
Agent: thank you zoey uh one moment while i pull that up um i see here that there's a um triple booking error for your stay in miami beach
Customer: right it’s supposed to be uh a deluxe room but i uh got a notification that i was double booked
Agent: yes i can understand uh how frustrating that must be um i can explain the uh resolution process for double bookings
Customer: wait hold on so why did this happen
Agent: well um sometimes our system can uh double book when there are you know um multiple requests for uh the same room
Customer: but i i made my reservation like well in advance this is just uh ridiculous
Agent: i completely understand your frustration um zoey i’m um sorry for the inconvenience caused like i'm really sorry
Customer: so what’s gonna happen now will this take long
Agent: um i let me check i’d estimate that it could take a bit longer uh longer to resolve double booking issues um compared to mismatches
Customer: how much longer are we talking about
Agent: likely um several hours instead of you know quicker resolutions for those um mismatches
Customer: this is just not acceptable is there uh anything you can do to expedite it
Agent: i can definitely note that um you'd like priority handling for this
Customer: okay thanks but how will you ensure i get compensated for this uh mess
Agent: i can assure you we uh will get to the um bottom of it i’ll also check on any billing discrepancies
Customer: so you're telling me my deluxe room isn't guaranteed anymore
Agent: i’m sorry but at this time um that's correct we're doing our best to accommodate you and sort it out uh believe me
Customer: ugh this is such a hassle you know i i went with urban escape because i uh trusted you guys
Agent: i appreciate your loyalty zoey i really do
Customer: well it doesn’t help at all right now
Agent: i understand um we’ll make sure to get the um proper details sorted for you uh that's for sure
Customer: and i want to know what you’ll do to prevent this from happening again
Agent: um we’re implementing strategies to minimize booking errors and uh reviewing current processes
Customer: strategies that doesn’t sound reassuring like really
Agent: i can assure you um we are prioritizing this issue for improvement um as much as we can
Customer: okay so will i hear back from you soon
Agent: yes um i'll follow up once we have progress
Customer: great uh and if i don’t hear what then
Agent: you can call back using this same number zoey we'll assist you right away
Customer: fine just uh please make sure this gets resolved soon
===== CALL 3 =====
Agent: thank you for calling premier resorts this is lisa chen how can i assist you today
Customer: hi um this is uh elijah roberts i have a um a double booking issue i think
Agent: i'm sorry to hear that elijah can you provide me uh with your booking id
Customer: yes it's uh bk 7815 324 so i i booked a um deluxe room in new york city
Agent: just a moment while i look that up okay i’ve found it i see there’s a a name mismatch can you confirm the name on the um booking
Customer: uh yes it should be elijah roberts but um it looks like it’s got a different last name
Agent: i appreciate that elijah let me uh correct that for you just a moment please
Customer: sure take your time
Agent: alright i’ve made the correction your booking now has um the correct name so um no need to create a new reservation
Customer: oh great thanks for fixing that
Agent: you're welcome now could you confirm the um check in date for me
Customer: yeah it’s for uh march fifteenth
Agent: thank you and um just to let you know do you have a promo code you’d like to apply for this booking
Customer: i have a code loyalty10
Agent: perfect let me apply that discount um okay there’s a slight adjustment in the pricing
Customer: oh how much is that
Agent: it's now um four hundred dollars after applying the code
Customer: four hundred dollars i thought um it would be less
Agent: i uh see that the standard rate is um higher without the promo let me check if there are other options available
Customer: so um does this include breakfast
Agent: no it doesn’t would you like me to include that in the pricing
Customer: um just to clarify it’s for a um deluxe room right
Agent: yes that's correct just a moment while i fetch that information
Customer: okay
Agent: alright so including breakfast the total goes up to um five hundred thirty dollars
Customer: that’s still a bit steep uh can i get a um better rate anywhere you think
Agent: um let me see if there’s a ah competitive offer like hilton might have i could check
Customer: yeah if you could uh compare that would help
Agent: just a moment i see hilton is offering um similar pricing it’s about uh the same
Customer: oh okay that’s not what i expected
Agent: i understand elijah just um let me know what you decide
Customer: um i think i’ll look around uh a bit more before deciding
Agent: sure elijah if you have any further questions feel free to call back thank you for calling premier resorts
===== CALL 4 =====
Agent: thank you for calling streamwave this is alexander wright how uh can i assist you today
Customer: hi um this is liam perez i'm really dissatisfied with my service lately you know
Agent: i’m really sorry to hear that could you tell me your name and a bit more about what's been um bothering you
Customer: well uh the speeds are just really slow it’s you know affecting my work and streaming
Agent: i understand so you're experiencing chronic slow speeds is that right
Customer: yes exactly like i'm only getting about uh fifty megabits when i should have a hundred
Agent: thank you for that detail we're not showing an outage in your area like that might be causing these speeds
Customer: it’s just frustrating uh i’m doing everything online and it's cutting into my productivity
Agent: i can imagine how that would um affect your work have you considered looking into you know maybe upgrading your plan
Customer: i don’t know i’ve heard that at&amp;t fiber uh offers faster speeds
Agent: yes like some competitors like at&amp;t fiber do advertise higher speeds would you be open to discussing our premium speed tier
Customer: uh maybe like what would that involve
Agent: well our premium plan could provide you up to one gigabit speeds that should really help with your streaming and work right
Customer: that sounds good but i don’t want my bill to go up too much i’m really sensitive about that you know
Agent: i totally understand so let me assure you um the investment might resolve those slow speed frustrations you're facing
Customer: okay i guess that makes sense what do i uh need to do
Agent: i can help set that up right um now let me just create a ticket for you to upgrade
Customer: great thank um you
Agent: i can help set that up right um now let me just create a ticket for you to upgrade could i verify your account please what’s your client id
Customer: my account id is acc five four eight seven three two nine
Agent: perfect thanks for that i’m pulling up your details now
Customer: and um what should i expect after this upgrade
Agent: you should notice a significant improvement in speeds like especially for multiple devices okay
Customer: that would be awesome uh
Agent: okay your ticket id for this upgrade is tkt eight nine two three three three seven
Customer: thank you so how long will this take uh
Agent: typically the upgrade is effective within twenty four hours but it might be um sooner
Customer: awesome i really appreciate your help
Agent: you’re really welcome it’s my pleasure is there anything else i um can do for you today
Customer: nope uh that’s it thanks again alexander</t>
  </si>
  <si>
    <t>3699</t>
  </si>
  <si>
    <t>===== CALL 1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 CALL 2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 CALL 3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 CALL 4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</si>
  <si>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beachfront suites this is mia hernandez how can i assist you today
Customer: hi mia um i wanted to uh ask about the loyalty program perks you know
Agent: sure i’d be happy to help you with that can can i get your name and booking id please
Customer: yeah it’s emily nguyen and the booking id is bk 5374 829
Agent: thank you so like as a gold tier member you're eligible for some great um benefits including potential upgrades
Customer: uh yeah i heard about that can you tell me more about the upgrade like policy
Agent: of course for gold members there's a free upgrade policy where um you can receive um a complimentary upgrade to a better room type usually a suite
Customer: that sounds good but are there any exclusions uh i should be aware of
Agent: ah yes there are um some exclusions for instance upgrades are subject to availability and um certain dates might not qualify you know especially during peak seasons
Customer: right and uh what if the upgrade isn't available
Agent: if that's the case unfortunately we can't offer it but we do try to accommodate like our loyal guests as best um as we can
Customer: i see um but it feels a bit limited you know like how does that help retain loyal customers
Agent: i understand your concern the goal is to make members feel valued and um the free upgrade is uh one of the main perks that helps uh with customer loyalty
Customer: but isn’t it um frustrating to have all these exclusions it seems like a lot of fine print
Agent: i acknowledge that it can seem that way you know those details are outlined clearly but we believe the um free upgrade is still a significant benefit
Customer: yeah maybe but it doesn’t feel very um reassuring right now
Agent: i get that it’s really about how loyal customers um engage with our perks
Customer: i just wish it felt less complicated
Agent: yeah it can like be flat when you’re trying to figure out what works right the exclusions are often the um most discussed features
Customer: exactly so for gold members how often do upgrades actually happen
Agent: it varies but we do see a higher rate of upgrades during off peak times
Customer: but what if i want to um book during a busy time
Agent: during those times it might be more challenging to secure an upgrade availability is key you know
Customer: okay so it really depends on the um situation that’s what you’re saying
Agent: right exactly we always aim to prioritize our loyal customers but demand plays a big role
Customer: i see i just wanna you know make sure i'm getting my money's worth with all this
Agent: absolutely and your loyalty means a lot to us we want to keep you happy with um the benefits we offer
Customer: well i hope it can be a you know smoother process in the future
Agent: we appreciate your feedback it helps us improve is there anything else i can assist you with today
Customer: um no i think that's um it thanks for the info mia
===== CALL 2 =====
Agent: thank you for calling connectnet this is james o'connor how can i assist you today
Customer: hi james this is aiden thompson i'm having these like um frequent
Agent: mhm
Customer: interruptions you know in my internet service
Agent: okay. just to confirm, you’re calling from new york, right
Customer: right
Agent: located in new york right
Customer: yeah that's right new york and um it feels like it’s really affecting my streaming and work connectivity
Agent: alright. how often is it dropping?
Customer: it’s uh pretty much daily like it drops out several times you know
Agent: so it’s more of a reliability thing than speed, right
Customer: exactly it’s uh yeah it’s definitely reliability i was even comparing it to uh spectrum’s service
Agent: okay. i’m going to check outages. one moment
Customer: okay thanks
Agent: there’s no outage showing. we can run through a few basic steps
Customer: right i’d appreciate that what’s wrong with it though
Agent: well um let's start with your uh equipment are you using a router
Customer: yes i have a router i think it’s um pretty standard
Agent: can you confirm if it’s rebooted recently that sometimes helps with connectivity issues
Customer: um not really i’ve been kinda scared
Agent: hmm
Customer: to do that what what if it makes it worse
Agent: rebooting usually helps. go ahead and try that
Customer: okay i'll i'll give it a shot
Agent: while you do that, i’ll pull up your account—what’s your account id
Customer: sure it’s um acc four seven two five eight nine three
Agent: thanks for that just a moment while i look this up um okay you’re on our plus plan correct
Customer: yeah that sounds right and what is that is it good enough
Agent: it’s decent for most users but uh if you have multiple devices streaming maybe a tier upgrade could help
Customer: oh really what other plans do you
Agent: like we’ve got the premium and gigabit options uh those would provide better service especially if you know you stream a lot
Customer: hm i’ll have to think about that i mean it could be worth it if i um stop having these interruptions
Agent: when does it happen—any pattern
Customer: mostly during peak hours but it’s really um all over the place sometimes late at night too
Agent: okay. i’ll make a note of that
===== CALL 3 =====
Agent: thank you for calling skybridge airlines this is um olivia parker how can i assist you today
Customer: hi olivia my my name is addison wood i’m calling about the delay like for my flight from lax to ord
Agent: i’m sorry to hear about the you know delay addison can i have your booking um reference to pull up your details
Customer: sure it's pnr a1b2c3
Agent: thank you just a moment okay i see that your flight was uh delayed due to mechanical issues
Customer: ugh mechanical issues that’s really frustrating uh what can you do for me about this
Agent: i totally understand your frustration um we can offer you a meal voucher for the uh for the inconvenience
Customer: a meal voucher that like that’s it what about more like a hotel stay or um anything
Agent: i’m sorry but at this moment we can only provide like a meal voucher due to the situation
Customer: so you’re saying no further compensation this is really um disappointing
Agent: i apologize for the inconvenience addison it’s a tough situation but our policy limits uh limits us in this case
Customer: this is just not what i expected from skybridge airlines don’t you even like compare favorably um with united
Agent: i totally understand where you’re coming from and um i assure you we value our customers a lot
Customer: but it feels like i’m not being valued at all what um what other options do i have
Agent: honestly the voucher is all we can do right now but i can if you'd prefer i can help answer more questions you know if you need
Customer: what if i just go for a refund instead like right
Agent: i can help with that if you'd prefer um but refunds can take like time to process and i’d much rather assist you with the uh voucher if possible
Customer: i get that but waiting for something that's just not helpful feels worse um how long are these processes usually
Agent: generally refunds if approved uh usually take about seven to ten business days to resolve
Customer: seven to ten days oh no that’s way too long this delay has already messed up my plans
Agent: i really do empathize addison disruptions like these are always tough
Customer: you know if you could do a little more i might not feel so upset like a meal voucher isn't really enough
Agent: i um completely see your point however based on our current policies it puts us in a hard position is what i mean
Customer: well it just feels like like you’re not even trying to make this right
Agent: i assure you that is not our intention at all we’re doing our best to help but i know it can be frustrating
Customer: honestly it might be best to just end this call if there's nothing more you can do
Agent: i understand you’re feeling this way addison just to clarify do you want the meal voucher or um should i process a refund
Customer: just um get me the refund please
Agent: alright i will start that process for you i’m really sorry again about um everything
Customer: thanks olivia i’ll definitely think twice about flying like with skybridge airlines next time
===== CALL 4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t>
  </si>
  <si>
    <t>3700</t>
  </si>
  <si>
    <t>===== CALL 1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 CALL 2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 CALL 3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 CALL 4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</si>
  <si>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hotels this is sophia patel how can i assist you today
Customer: hi um this is samuel long i'm um calling about a double booking issue i have
Agent: i'm sorry to hear that uh samuel can you provide uh me with your booking i d
Customer: yes it’s b k uh one two nine eight four seven three
Agent: thank you just a moment while i look this up uh it looks like um there’s a name mismatch with your booking
Customer: name mismatch uh what do you mean by that
Agent: well um the name on the booking doesn't match the name i have here could i confirm uh the name you used during booking
Customer: sure it should be samuel long
Agent: okay let me check that against our records just to be certain um was there anyone else involved like in making that reservation
Customer: no it was just me i booked it um myself
Agent: got it um thank you for that i i’m seeing a discrepancy here it’s under a different name uh let me rebook this for you
Customer: so uh the booking is wrong then
Agent: yes that's correct um i’m going to uh help you with that right now
Customer: this is really frustrating um i just want my room sorted out for uh new york city
Agent: i completely understand uh samuel i’ll make this right one moment please
Customer: uh huh sure but it’s kind of urgent
Agent: yes absolutely i am now rebooking your room in our new york city location um and it will be for a deluxe room as per your original request
Customer: deluxe good i want to make sure i um have the right accommodations
Agent: yes you’ll have a deluxe room just to confirm um the check in date is was it july fourth
Customer: yes um that's right
Agent: alright i’m rebooking this for you um done your room is rebooked under your name now uh samuel lung
Customer: okay great but how do i know uh this won't happen again
Agent: well if i may ask did you receive a confirmation email after your initial booking
Customer: yes i did but it had someone else's name on it um
Agent: that’s concerning i will flag this issue for you but to ensure um i recommend double checking the email details next time
Customer: yeah i’ll do that um but still
Agent: understood and i i appreciate uh your understanding are there any other concerns you'd like to uh address
Customer: just wanting to make sure i'm not getting charged for the mess up um
Agent: no charge will apply for this error i will make sure you’re credited if there were any fees um
Customer: okay i hope this is resolved i'm just feeling like i might switch hotels if this uh happens again
Agent: i’m really sorry to hear that and i assure uh you we’re working to keep um you as a loyal customer
Customer: right i hope so thank you for your um help at least
Agent: of course samuel thank you for your patience today and have a great day
===== CALL 2 =====
Agent: thank you for calling cozyinn this is priya nair how can i assist you today
Customer: uh hi priya it's madison price i'm calling about um an issue with my booking in miami beach
Agent: i’m really sorry to hear that uh uh madison could uh wood you tell me your booking id
Customer: sure it's um bk 1234 567 i booked a um deluxe room but i think there’s a mistake
Agent: i see let me pull that up quickly so you're saying there might be a booking error
Customer: yes exactly i uh i expected uh a deluxe room and um it seems that i got assigned a i’m not sure uh what kind but it’s definitely um not a deluxe
Agent: i apologize for the inconvenience madison that's definitely not what we want for our guests um can you describe what room you received instead like you know what was it
Customer: i i think it was just a um standard room but it’s been so frustrating
Agent: i understand that must be really frustrating i'm here to help you okay just bear with me for a moment while i check the details
Customer: alright i just need this fixed
Agent: thank you for your patience so um i just want to clarify you were supposed to have a deluxe room in miami beach right
Customer: yes that’s correct why is this happening
Agent: i’m really sorry again madison sometimes uh due to high demand um mistakes can uh happen with room types uh i just need to ask a few more questions to resolve this
Customer: okay but please make it quick
Agent: absolutely so um when did you make your booking uh can you tell me
Customer: it was um a few weeks ago maybe on the twentieth
Agent: got it the twentieth of last month and our records show a deluxe room was reserved for you uh can uh i mean can you just tell me how many guests are with uh you
Customer: just me it’s just me but what are you going to do about my room
Agent: i appreciate your patience madison i’m going to make sure we sort this out for you can you hold for just a moment while i look into this like um okay
Customer: please hurry i don’t uh have all day
Agent: thank you for holding madison i've uh confirmed it’s a booking error on our side i sincerely apologize for that
Customer: um okay so what can you do to fix it like can we i mean you know
Agent: i can upgrade you to a deluxe room right now at no extra cost would that work for you
Customer: yes it would thank you
Agent: you're welcome just to confirm um you will be in a deluxe room and i’ll send you a confirmation email just one second can you read your email
Customer: uh yeah please do i just really needed this resolved
Agent: i completely understand and i’m really glad i could help just one more thing um can you verify your email address for me just need to check this
Customer: it’s madison price at gmail dot com
Agent: thank you madison your email is confirmed i apologize again for the earlier mix up is there anything else um i can assist you with today
Customer: no that’s all just uh thank you for fixing it
Agent: you’re very welcome i hope you enjoy your stay at the cozyinn in miami beach take care
Customer: thank you bye
===== CALL 3 =====
Agent: thank you for calling firststone bank this is sarah johnson how can i assist you today
Customer: hi sarah um my name is jack diaz i'm calling to check on a refund uh delay related to one of my transactions
Agent: i see jack um i'm sorry to hear that can you provide me with the transaction id for that please
Customer: yeah it's txn 78451236
Agent: thank you jack just a moment while i pull up your information um so i see here that you've um rejected a refund from a billing error is that correct
Customer: yes exactly it was uh for my visa card and it's been over two weeks now
Agent: i understand your concern typically the refund path is merchant dependent uh can you tell me the merchant involved
Customer: oh it was um a small store in my state florida
Agent: thank you so once the merchant processes the refund they notify us and we in turn inform you of the status this can sometimes take um a little longer than expected
Customer: i see but um why is it taking so long is there like a specific process
Agent: yes typically um it can take up to ten business days after the merchant processes it uh i’ll certainly follow up on that for you
Customer: so uh when will i be notified about the status
Agent: you should receive a notification as soon as we have the update but i understand that waiting can be frustrating
Customer: frustrating is an understatement i really expected it to be quicker
Agent: i completely understand jack it’s important to you to help i’d like to offer compensation for the delay would that be acceptable
Customer: um what do you mean by compensation
Agent: i mean maybe we could uh credit your account for the inconvenience does that help improve your mood a bit
Customer: well yeah that would help a lot actually
Agent: great i’ll get that processed right away now regarding that um do you ever like find our promotions useful
Customer: i do but honestly i prefer um promotions that don't rely solely on discounts like better surfaces
Agent: understood so you’re saying enhanced services can shift outcomes even without discounting right
Customer: yes like if you could improve the communication aspect that would be awesome
Agent: i agree a proactive approach could make a big difference you know it’s when customers like you are informed well sentiment often turns around
Customer: exactly good communication keeps me happy
Agent: absolutely so to recap i’ll process the compensation for the inconvenience regarding your refund on the uh txn 78451236
Customer: yes that’s right
Agent: thank you jack you're a gold client with us and i truly appreciate your patience today
Customer: thank you for your help sarah i really appreciate it
Agent: you're welcome if you have more questions about your credit card dispute or anything else feel free to reach out anytime have a great day
===== CALL 4 =====
Agent: thank you so much for calling streamwave um this is david martinez how uh can i assist you today
Customer: hi um david this is wyatt i'm not really happy with the support i've been getting
Agent: i'm sorry to hear that wyatt can you tell me a bit more about what’s been going going on
Customer: well i have some unresolved support tickets and it feels like i'm just being left in the dark you know
Agent: i understand that must be frustrating can you uh give me a reference to those tickets
Customer: i don’t have the ticket numbers um but it's been way too long since i reached out
Agent: i see and what specific issues are you experiencing
Customer: mainly my internet is slow it's not like what i expected at all i mean i'm on the basic plan with one hundred megabits and it’s underwhelming
Agent: got it uh what kind of activities are you doing online that feel slow
Customer: streaming mostly it buffers a lot and i mean with my family online it just doesn’t cut it
Agent: that makes sense what if um you might benefit from a higher tier i can um provide options once we resolve the ticket situation
Customer: right but honestly i'm considering switching to verizon if this doesn’t get sorted out soon you know
Agent: i understand wyatt verizon might seem appealing however let’s try to see what we can do here first
Customer: well i hope it’s something like because i’ve um waited long enough
Agent: absolutely let’s check your um your current modem setup could you confirm if it's uh plugged in and the lights are on
Customer: yeah everything seems fine on that end just still not performing as it should
Agent: thank you wyatt just to clarify you’re on a fiber line correct
Customer: yes fiber
Agent: and there’s no active outage uh reported in your area this sounds like it might be a modem issue
Customer: so what do we do then
Agent: i can create a ticket to arrange a modem replacement for you does that uh work
Customer: about time yeah let’s do it you know
Agent: great your uh ticket id will be tkt three seven five six eight nine two
Customer: okay making sure uh i write that down
Agent: perfect i’ll follow up on this within a few hours but could you also uh check the router settings
Customer: you mean like the wi fi channel and such
Agent: exactly you know sometimes that can affect performance too
Customer: we'll try it um but honestly if this doesn't work out
Agent: i understand your concern really well um and i'm here to help can i check which which plan tier you’re currently on
Customer: i already told you basic right
Agent: yes just confirming upgrading to premium might improve sorry um improve your streaming experience significantly
Customer: i saw that option but it’s uh a bit pricey isn’t it
Agent: it is higher but it may resolve the buffering issues i mean the buffering issues you’re experiencing
Customer: i don’t know david
Agent: what if i suggest let’s keep the ticket open you test the modem first then we can reassess the plan you know
Customer: sounds fine if that helps i’ll consider it definitely
Agent: i appreciate your patience wyatt we’re aiming for the best solution i promise
Customer: all right but if this doesn’t fix anything i’ll be shutting down this account
Agent: understood i'll um ensure we're proactive about your needs moving forward
Customer: thanks david let’s hope this actually works then
Agent: thank you for calling uh wyatt i’ll follow up soon about your ticket and resolution</t>
  </si>
  <si>
    <t>3701</t>
  </si>
  <si>
    <t>===== CALL 1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 CALL 2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 CALL 3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4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</si>
  <si>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um mia hernandez how can i assist you today
Customer: hi um mia this is emma cooper i’m calling to request uh a well return for an item i ordered
Agent: of course emma could you please ah provide me with your order id for verification
Customer: yes it's um ord four five six seven eight nine one
Agent: thank you emma let me check that for uh you one moment please
Agent: alright i see your order so um could you tell me like why you'd like to return the item
Customer: well um i just changed my mind after delivery and i don’t want it anymore there’s like no defect or anything
Agent: i understand so just to clarify you're returning it because of a change of preference right
Customer: yes exactly just wasn’t what i expected uh right
Agent: no problem emma i can help you with that just to confirm can you tell me like the item category
Customer: it's in the uh electronics category i think
Agent: thank you so um to summarize you decided to return uh the item due to a um changed minds right
Customer: yep that’s it
Agent: got it i’ll um proceed with your return request you should know that our refunds will be processed via your original uh payment method
Customer: okay um that’s good to know how long will it take to see um the refund you know
Agent: typically once we receive the item back it takes about uh three to five business days but let me check your delivery status
Customer: sure
Agent: the return is currently in transit through carrierx uh hopefully it’ll arrive shortly
Customer: great i’ve um heard some competitors like amazon have quicker processes you know
Agent: yes i can see um how that could be appealing however we’re like doing our best to streamline our returns as well
Customer: yeah i appreciate that it just like feels a bit slow sometimes
Agent: i understand emma we do strive to uh improve our process continuously can i assist you with anything else
Customer: no um that’s everything just the return update please
Agent: perfect to summarize again your reason for return is changed minds and um you'll receive your refund soon
Customer: that works for me thanks
Agent: you’re welcome emma if you have any other questions later um don’t hesitate to reach out you know
Customer: will do
Agent: thank you for choosing shopsquare have a great day
Customer: you too bye
Agent: goodbye
===== CALL 2 =====
Agent: thank you for calling primestreet this is ethan clark how can i assist you today
Customer: hi ethan this is henry lee i’d like to um initiate a return for a product i received
Agent: sure, Henry Lee.
Customer: yeah it's a duplicate gift
Agent: uh could you tell me the reason for the return
Customer: i didn't really need it
Agent: got it so that's a duplicate gift that doesn’t really fall into our standard categories right
Customer: correct um it’s just that i’d like to return it
Agent: absolutely i can help with that can you provide me with your order id
Customer: yes it’s ord eight four nine two three one seven
Agent: thanks, just a moment while I pull that up. Okay, I see here your order was for a home decor item under Henry Lee.
Customer: right and um can i just mention that i used a promotion code welcome fifth teen when i purchased it
Agent: yes i see that but um did this promotion influence your decision to buy it
Customer: it did but honestly it didn’t have any reasonable discounts so it kind of worsened my experience
Agent: i understand henry that can be frustrating just to confirm does that mean the lack of discount is a reason for the return
Customer: exactly it’s not just the duplicate but also the fact that i um expected a better deal
Agent: understood so we can say potentially that promotions without discounts may shift outcomes
Customer: yes it definitely made me feel less satisfied
Agent: now let me explain our return policy real quick it’s pretty straightforward but just give me a sec
Customer: sure take your time
Agent: thanks for being patient so for returns we usually process an exchange or refund would you prefer a refund
Customer: yes a credit card refund would be best
Agent: great choice and just to confirm how would you like to send back the item we usually use fedex for returns
Customer: yeah i can do that just um let me know the details please
Agent: sure i'll send you a shipping label via email to your account it’ll be quick
Customer: sounds good so um will the refund process be faster since we transitioned between topics like this
Agent: yes transitions often help speed things up in our system
Customer: that’s good to know no that's all thanks for your help ethan
===== CALL 3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4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t>
  </si>
  <si>
    <t>3702</t>
  </si>
  <si>
    <t>===== CALL 1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 CALL 2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3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 CALL 4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</si>
  <si>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um this is isabella nguyen how can i uh assist you today
Customer: hi isabella um this is avery graham i wanted to uh request a credit limit increase on my uh harbor west card
Agent: sure avery i can help with that um can i just verify a few details can you uh provide your account number
Customer: uh yes my account number is acct 14569284
Agent: thank you avery um i see your account here uh could you confirm your address for me please
Customer: it's uh fifteen twenty three maple street texas
Agent: okay great and just um to confirm can you uh provide the last four digits of your social security number
Customer: sure that's um nine eight nine nine uh
Agent: thank you avery now um could you uh also tell me why you’re requesting this increase
Customer: um i’ve been looking at chase's offerings and um they have better rewards i want to see if i can um get more flexibility with my harbor west account
Agent: i understand just to clarify you’re asking for um over over five thousand dollars
Customer: yes exactly
Agent: thank you avery i see you’re a platinum relationship holder with us uh which is great um this really helps expedite the request
Customer: that’s good to know i really need this increase for some um upcoming expenses
Agent: right just a moment while i check the specifics um i also wanted to mention that our recent promotion the welcomebonus50
Customer: may provide some um benefits if you’re looking to utilize your card um more
Agent: not specifically for the limit um but it does give you better reward rates if you hit certain certain spending thresholds
Customer: i see so um will this increase help me leverage those rewards um better
Agent: yes it could just to confirm the um campaign mentions generally don’t influence um conversion so you know just keep that in mind
Customer: uh huh got it
Agent: okay i’ve checked your credit limit request and it’s uh looking good
Customer: so it’s approved then
Agent: yes exactly your new limit will um be visible on the app within twenty four hours
Customer: wow that's great thanks
Agent: you're welcome is there anything else i can um assist you with today avery
Customer: um not at the moment but i’ll be uh checking the app for sure
Agent: right please do that if you um have further questions don’t hesitate to call back
Customer: i appreciate your help isabella
Agent: of course thank you for um choosing harbor west have a great day
Customer: you too bye
Agent: bye
===== CALL 2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3 =====
Agent: thank you for calling premier resorts this is daniel kim uh how can i assist you today
Customer: hi um daniel this is jack ramirez i wanted to uh ask about the cancellation policies for my booking
Agent: sure jack um could i have your booking id please
Customer: yes it’s bk 3742 278
Agent: thank you uh so regarding our cancellation policy it allows like you know you to cancel within twenty four hours before check in for a full refund however there are some exclusions
Customer: exclusions um could you clarify what are those
Agent: uh absolutely exclusions include non refundable deposits and specific promotional rates like the loyalty10 promo code um which you may be using
Customer: right i think i’m using that code so i could um lose my deposit if i cancel
Agent: yes that's correct if you cancel after the allowed timeline the deposit may not be refunded no i meant may not be returned
Customer: that’s really frustrating i really don’t want to lose my deposit
Agent: i understand jack it can be concerning we sometimes offer options to retain your booking would you uh like to hear about those
Customer: um yes what are my offers
Agent: well you could reschedule uh without a fee if it’s within thirty days or you might want like to keep the booking for a future stay
Customer: hmm and can i still use that loyalty10 code for the new booking
Agent: yes you would be able to use it again for your next stay that’s a uh bonus
Customer: okay i see so should i um think about this more or
Agent: if you’re still unsure i can hold your booking for you while you decide just um let me know
Customer: that sounds good uh could i also get more information on how the campaign promotions work do they really help with retention
Agent: sure campaign promotions like loyalty10 have shown positive effects on retaining guests um many customers like they choose to stay when they can save
Customer: oh interesting so they could uh actually influence my decision then
Agent: exactly since you’re a silver member you have access to additional promotions um and benefits
Customer: i didn’t realize that um alright so if i cancel within the twenty four hours
Agent: you’ll definitely lose your deposit but if you retain the booking you can take advantage of discounts
Customer: right that makes sense i think i’ll uh keep the booking then
Agent: great decision jack it’s always better to retain and enjoy your stay at premier resorts in los angeles
Customer: yes thank you daniel i appreciate your help today
===== CALL 4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t>
  </si>
  <si>
    <t>3703</t>
  </si>
  <si>
    <t>===== CALL 1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 CALL 2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3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 CALL 4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</si>
  <si>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streamwave customer care this is mia hernandez how can i assist you today
Customer: hi mia this is dylan davis i'm calling because i wanted to request a feature for better data tracking in my insurance portal
Agent: sure dylan i can help with that could you tell me a bit more about what specific data tracking feature you’re looking for
Customer: well mostly i’d like to have usage alerts you know um like reminders or notifications when i reach certain thresholds
Agent: i see so more proactive alerts on your usage that sounds like it could really enhance mhm your experience
Customer: exactly like uh i think that would help a lot other companies like um spectrum they have similar features and it's really beneficial
Agent: yes i understand it can be frustrating when you see what others are offering just to clarify you're mentioning spectrum for comparison right
Customer: yes that's right it makes me wonder if i should switch uh honestly
Agent: i appreciate your honesty dylan i’ll definitely note your request for usage alerts streamwave values customer feedback to improve our services
Customer: great that’s good to hear i just feel like um if i don’t see changes soon right i might consider other options
Agent: understood and i really want to make sure you feel heard i’ll open a feature request ticket for you uh your request will be taken seriously and reviewed
Customer: okay what’s the ticket id
Agent: your ticket id is tkt four two three five eight nine two you can reference this when you follow up
Customer: alright thanks and um how long does it usually take to get updates on such requests
Agent: it can vary okay but i’d say you should expect to hear back within a few weeks we work to prioritize these requests based on demand
Customer: alright that sounds pretty good i hope it’s quick um
Agent: of course we value your time and want to keep you informed throughout the process
Customer: yeah that’s so important to me the more i wait the more i think about switching you know
Agent: i understand your concern dylan it’s really crucial for customers to feel satisfied uh satisfied with their services to prevent any churn
Customer: exactly and uh you know i’ve been with streamwave for years but um i just need better features
Agent: totally get that our goal is to enhance customer experience and feedback like yours like is invaluable in that process
Customer: i appreciate that mia just hoping it gets resolved soon you know
Agent: yes absolutely i’ll make sure to follow up on this request and anything else on your mind today
Customer: no i think that covers it just um please keep that urgency in mind
Agent: definitely i’ll keep you updated as much as possible
Customer: great thanks i feel like i’m being heard which is uh really what i needed
Agent: i’m glad to hear that your satisfaction is our priority dylan
Customer: one last thing if i don’t see anything happen i might really have to reconsider mhm my options
Agent: i understand we want to mitigate that risk uh so your input is key and i will escalate this internally
Customer: that’s good to know i hope my concerns lead to some uh action
Agent: trust me they will we want to reduce the risk of you um leaving
Customer: okay perfect just looking for that proactive approach
Agent: and that’s exactly what your feedback allows us to do you’re helping influence that
Customer: alright then uh looking forward to it thanks thanks for your help mia
Agent: you’re welcome dylan thank you for your patience and understanding we’re here for you
Customer: sure thing
Agent: have a great day
Customer: you too bye
===== CALL 2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3 =====
Agent: thank you for calling blue shield this is mia hernandez how can i assist you today olivia
Customer: hi mia i’m calling to inquire about competitor plans for life insurance coverage in illinois
Agent: absolutely i can help with that are you looking uh to compare specific competitors like um aetna for example
Customer: yes i’ve heard that their policies are quite competitive what can you tell me about the differences
Agent: well aetna often has lower um premiums but we offer unique benefits like our premier platinum plan
Customer: right but um what are the coverage options like well are there higher limits
Agent: our coverage limits are uh generally high the premier platinum has great um features that can really enhance your policy
Customer: can you give me examples of those features
Agent: yeah definitely for instance our plan covers um critical illnesses uh which aetna might not cover as thoroughly
Customer: interesting what about the premiums hm how do they compare
Agent: well aetna's huh premiums can be lower but you might be sacrificing some coverage blue shield's premiums for this plan are like um competitive but offer more value overall
Customer: hm okay i see what about the deductible options
Agent: we have a medium deductible band that balances your monthly premium and out of pocket costs very well
Customer: that sounds reasonable what are the specific um deductible amounts for the premier platinum plan
Agent: the deductible would typically start at about um two thousand dollars which is quite uh standard
Customer: and how does that affect the monthly um premiums
Agent: generally a lower deductible would increase your monthly uh premium it's um a trade off really
Customer: right understood are there any other key advantages i should know about
Agent: yes blue shield offers a broad network of providers which is um a real plus compared to aetna
Customer: that sounds important also what are the renewal terms like
Agent: the policy renewal window is sixty days which is quite flexible
Customer: okay that sounds good if i choose blue shield i'm curious um about how that renewal process works can you explain
Agent: of course you’ll receive notifications as you approach the renewal window um allowing you to review your options
Customer: i’m still a bit hesitant should i like consider switching from aetna or stay with them
Agent: it really depends on what you value more uh lower premiums or comprehensive coverage a lot of customers are and like um switching to us for better benefits
Customer: yeah but i need to think about uh uh more before making any decision
Agent: absolutely take your time olivia i can send like more information your way so you can compare thoroughly
Customer: that would be great thank you mia i appreciate your help
Agent: you're welcome just let me know if you have more questions later have a great day
===== CALL 4 =====
Agent: thank you for calling beachfront suites in chicago this is ava thompson how can i assist you today
Customer: hi ava this is liam johnson i’m looking uh to upgrade my booking
Agent: sure i can help you with that um could you please provide me with your full name and booking reference
Customer: yeah um it’s zb eight seven three
Agent: thank you mr johnson just a moment while i pull that up
Agent: okay i see your reservation you’re currently booked for a standard room are you looking um to upgrade to uh a deluxe room
Customer: yes exactly i was um wondering if there are any um upgrades available
Agent: ah um let me actually check the availability for um deluxe rooms just a second
Customer: sure take your time
Agent: it appears we have deluxe rooms available however um i actually um need to let you know that your loyalty tier is currently silver which unfortunately um doesn’t really qualify for a complimentary upgrade
Customer: oh i see so um what can i do about that
Agent: well i can offer you a promotion we have a discount code loyalty10 that um you can uh use for um an extra incentive on the upgrade
Customer: that’s good to know what price does the upgrade come to um with that code
Agent: let me calculate that for you just one moment
Agent: okay with the promotion the price for the deluxe room would be um two hundred and fifty dollars for the night
Customer: hm i was checking hilton and they have uh rates for about two hundred
Agent: i understand but we’re um offering you this discount code which uh you can use will make a difference in the final price here um at beachfront suites
Customer: right um that’s helpful but do you think um i could get a better deal like um potentially a lower rate
Agent: well um as of now our standard rates are competitive but um since you're a valued customer i'd hate to see you switch to a competitor would you
Customer: yeah i appreciate that if i could get the upgrade for um closer to hilton's rate i’d definitely consider it right
Agent: let me see if i can do something here since you have been with us a loyal customer i can offer um the deluxe room for two hundred and fifteen dollars if you use the loyalty10 code
Customer: okay that's better let me think for a second um please
Agent: absolutely take your time just to clarify using the code will ensure this price for your upgrade okay
Customer: right um just to confirm how does this affect my um loyalty status kind of
Agent: by upgrading you won’t lose your status liam you’ll still maintain your silver loyalty tier for any future bookings
Customer: oh that’s good so my points are uh safe
Agent: exactly the points will continue um to accumulate based on your stay
Customer: alright um i think well i’m really ready to proceed with the upgrade then
Agent: great choice liam i will process the deluxe room upgrade with the discount code loyalty10 um right
Customer: perfect what’s the total again um really
Agent: it will be two hundred and fifteen uh dollars in total for the upgrade okay
Customer: and this rate is um applicable for all my future stays too right uh ava
Agent: yes for your future stays your loyalty tier will remain and you'll be able to use any promotions available to you um at that time
Customer: alright sounds good to me let’s go for it
Agent: awesome i’ll complete the upgrade now just give me a moment
Agent: done you’re all set with your deluxe room thank you for choosing beachfront suites liam
Customer: thank you ava i really appreciate your help</t>
  </si>
  <si>
    <t>3704</t>
  </si>
  <si>
    <t>===== CALL 1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 CALL 2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 CALL 3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</si>
  <si>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cozyinn las vegas um this is sarah uh johnson how can i assist you today
Customer: hi this is amelia um ramirez i’m calling about a double booking issue i have
Agent: i'm sorry to hear that uh amelia can you provide me with your uh booking id
Customer: sure it’s um bk four five eight nine two one seven
Agent: thank you just a moment while i pull up your reservation details okay
Customer: yeah uh that’s fine
Agent: um it seems there’s a name mismatch on the booking can you confirm the name used for the reservation
Customer: it should be under uh ramirez um amelia ramirez
Agent: okay um just a moment so it looks like your booking has the name listed as uh not matching exactly
Customer: what do you mean by not matching
Agent: the reservation says a different name um let me check um i think it might be another booking error you know
Customer: right uh i think there was a uh a mistake when i booked
Agent: no uh problem amelia i can help you fix this i’ll need to uh rebook you to the correct details
Customer: okay i i really need it resolved quickly
Agent: absolutely let’s do this now can you hold on for just a moment
Customer: sure i can hold
Agent: thank you um just looking for the right room type for you hang tight
Customer: alright
Agent: um it seems you originally booked uh a deluxe room correct
Customer: yeah um that’s right
Agent: great i’ll rebook that for you now one moment please
Customer: thank you
Agent: okay so i am uh rebooking your stay i see there’s a um promotional code available would you like to use um the lastminute code
Customer: i guess um but does it really help
Agent: well um actually despite the promo it looks like the price stays the same so it won't shift the booking outcome
Customer: oh that’s um frustrating
Agent: i understand amelia it can be quite annoying um especially not seeing any discounts
Customer: yeah um is there anything else you can do for me
Agent: unfortunately no immediate discounts apply your rebook can still go ahead at the previous uh price
Customer: okay i just want to make sure my name is correct this time
Agent: absolutely so just to confirm i’ll set it as amelia ramirez now and rebook your deluxe room
Customer: thank you
Agent: you're welcome just a moment um as i finalize this for you
Customer: sure take your time
Agent: almost there just confirming your loyalty tier uh is it gold right
Customer: yes um that’s correct
Agent: okay here we go everything is rebooked under your name now um and you’ll receive a confirmation email shortly
Customer: thank you that actually uh helps a lot
Agent: my pleasure amelia is there anything else i can assist you with today
Customer: no that's all thanks again for your help
Agent: you're most welcome enjoy your stay at cozyinn las vegas
Customer: i will um thank you
===== CALL 2 =====
Agent: thank you for calling harborwest this is olivia parker how can i assist you today
Customer: hi olivia this is riley kim i’m calling to check on my loan application status
Agent: of course riley can i verify your identity by confirming your address
Customer: yes it's fourteen twenty three maple street orlando florida
Agent: thank you riley uh let me pull up your loan um application um one moment please
Agent: alright i see here that your application was for a personal loan right is that correct
Customer: yes that’s right i submitted it about three weeks ago right
Agent: thank you for that okay um it looks like your application was uh denied um i mean
Customer: denied uh why
Agent: there was an adverse action notice due to um a few factors um including credit history and income verification issues
Customer: oh that's disappointing uh i mean i was really counting on that
Agent: okay. would you like me to explain your options for appeal or possibly another application
Customer: i guess um what are those options actually i really need to know
Agent: you can appeal the decision if you feel there were errors in the application or wait and reapply after um addressing the highlighted issues
Customer: right that makes sense but um how long does the appeal process take just um a ballpark
Agent: it varies um but usually you’ll hear back um within like a week or so after submission
Customer: and uh what if this happens again you know what’s the process
Agent: we recommend reviewing your credit report regularly and also consider improving your debt to income ratio
Customer: yeah um is there a way to like get a better rate i know like chase offers better rewards right
Agent: um it’s possible to find competitive options but each lender has different criteria you know
Customer: i see so all i can do is wait and see right just uh that’s what i’m looking at
Agent: yes that’s correct
Customer: uh when should i follow up just um a few days like uh would two weeks be okay
Agent: if you choose to appeal i recommend checking back in about um two weeks from today just um to make sure
Customer: alright that sounds fair just um frustrating overall you know
Agent: i completely get that riley the process can be um taxing indeed so you know
Customer: right so can i reach you directly if i have more questions i mean is that okay
Agent: you can call this number back and someone can assist you
Customer: great thanks um i appreciate your help today seriously like it means a lot to me
Agent: you're welcome
Customer: will do so to confirm i can appeal and it’ll take about a week
Agent: okay
Customer: okay thanks i’ll talk to you later uh like when is the next follow up
Agent: thank you for calling harborwest riley goodbye
Customer: bye
Agent: bye
===== CALL 3 =====
Agent: thank you for calling skybridge airlines this is ethan clark how may i assist you today
Customer: hi ethan this is riley watson i’m calling to understand the reasons for a delay impacting my flight for miami to dallas fort worth
Agent: sure riley let me check that for you
Agent: one moment please um
Agent: okay i see here that the delay is due to air traffic control restrictions or atc
Customer: atc that’s really frustrating is that a um common issue
Agent: yes actually um delays caused by atc are quite often cited in our reports it’s a recurring reason
Customer: so what are my options for compensation i mean my plans are getting disrupted here
Agent: i understand riley we do offer a um meal voucher and uh travel credit for situations like this
Customer: a meal voucher okay that sounds good but how does that travel credit work
Customer: i haven’t dealt with it before
Agent: right so um the travel credit can be applied to your next booking
Agent: it’s super useful if you plan to um fly again with skybridge airlines
Customer: that makes sense
Customer: is it applicable only for one booking or um can i use it multiple times
Agent: well it’s typically for one booking but you’ll get a certain value um basically based on your original fare class which in your case is premium economy
Customer: okay got it so uh what about skybridge airlines policies compared to you know a competitor like delta
Agent: so compared to delta um we have some differences in our refund policies
Agent: our process is generally considered um a bit more straightforward
Customer: i see but does that mean it’s quicker i um really don’t want to waste time resolving this
Agent: right historically we’ve found that those topic transitions can actually um slow down resolution times
Agent: so it’s best to stick to one issue at a time
Customer: ah i understand it’s like when we jump around it sort of complicates everything huh
Agent: exactly and um keeping our discussion focused helps ensure a smoother experience for everyone involved
Customer: sure that’s really helpful uh am i likely to you know encounter this issue again
Agent: well while atc restrictions are a common cause putting a plan in place can definitely help minimize factors that lead to this
Customer: makes sense so how can i um ensure my next booking goes smoothly with skybridge
Agent: regularly checking for updates on your flight’s status um is one way also signing up for our alerts will keep you informed
Customer: that’s good to know uh can i ask does offering more diverse flight options help with customer satisfaction
Agent: generally yes more options can lead to um what we call positive feedback from customers so um diversity really plays a role
Customer: awesome well i appreciate your help today just to confirm i’ll receive that meal voucher and travel credit soon right
Agent: yes you will riley keep an eye on your email for those confirmations
Customer: great thank you for the information um that really eases my mind
Agent: happy to help if you have any more concerns don’t hesitate to reach out to skybridge airlines again
Customer: will do bye ethan</t>
  </si>
  <si>
    <t>3705</t>
  </si>
  <si>
    <t>===== CALL 1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 CALL 2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 CALL 3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</si>
  <si>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firststone bank this is jackson rivera how can i assist you today
Customer: hi um this is john wright i got a charge on my account and i wasn’t expecting it
Agent: i’m sorry to hear that john could you uhh please provide your account number for verification
Customer: sure it’s acct 94563027
Agent: thank you john let me pull up your account just a moment please um okay i see the charge here it’s for um twenty five dollars right
Customer: yes exactly it’s for um a fee why uh was i charged this fee
Agent: this fee it appears to be uh related to maintaining your checking um i mean to say that it’s related to maintaining your checking account balance below the minimum requirement
Customer: but i wasn’t informed about this i don’t think i should be charged
Agent: i understand your frustration john do you want to see if this fee can be waived
Customer: yes can you like waive the fee
Agent: let me check the eligibility for that it looks like um unfortunately the fee was not waived because your account is currently at the gold client tier and um there are still those minimum balance requirements
Customer: so i can’t get it waived this is really frustrating why wasn’t i informed about these fees um before
Agent: i totally understand john and um i’m really sorry for the confusion we strive uh to communicate all fees clearly but sometimes they can get overlooked
Customer: it’s not okay i mean i’ve heard that chase bank doesn’t have these kinds of um fees on their accounts
Agent: i hear you john while i can’t comment on competitor offers i can share some options to help avoid these fees in the future would you like to hear those
Customer: yeah okay i guess that would like help
Agent: one option is to um set up a monthly transfer to keep your balance above the required minimum
Customer: how much is that um minimum
Agent: it's um three hundred dollars on your account type
Customer: that’s fine but can’t you like um waive this fee this time
Agent: i wish i could uh but the rules are pretty strict and um the fee wasn’t waived this time
Customer: ugh that makes no sense what if what if i just close my account um
Agent: that’s certainly your choice john but um before you do i’d like to help you avoid any future charges
Customer: well that would help but still i’m really dissatisfied right now
Agent: i completely understand john your feelings are valid and i um definitely appreciate your patience here
Customer: so what else can i like do to not get into this situation again
Agent: besides maintaining the balance you could also sign up for alerts uhh on your account that might help you catch these things before they happen
Customer: alerts really that might actually be helpful how do i set that up
Agent: i can help you get those set up right now or you can do it uhh through our online banking would you like prefer to do it over the phone
Customer: um let’s do it over the phone thank you jackson
===== CALL 2 =====
Agent: thank you for calling homehaven um this is chloe adams how can i help you today
Customer: hi um this is mason bennett i received a um damaged item from my recent order
Agent: i’m sorry to hear that mason can you um provide me with your order id
Customer: yeah uh it’s ord nine five seven three six two four
Agent: thank you um let me pull um up your order details could you like tell me what item was damaged
Customer: it was a um sofa the uh arm is all scratched uh up
Agent: i see that's unfortunate okay so just to um clarify that’s a damaged item have you like taken any photos of the damage
Customer: no um i haven’t do you need those
Agent: yeah um that would really help us with triaging the issue if you uh send those we can ah proceed with the claim
Customer: sure i can do that what’s the next step after um this
Agent: after i receive the um photos i’ll like open a ticket for inspection it usually takes about five to seven um business days for us to resolve these types of claims
Customer: okay um do you know if i'll get a refund or replace it
Agent: we typically process refunds through store credit but it could also depend on the nature of the damage um but first i want to confirm the damage
Customer: right got it and um how do i send you those photos uh after i take them
Agent: you can email them directly to support@homehaven com just reference your order id um to keep everything organized
Customer: okay sounds good um just out of curiosity what if if i had received the wrong item instead
Agent: oh for wrong items we also need um proof like photos but the process can vary um slightly we would uh assist you in arranging for the return um and sending the correct item
Customer: got it um and what about the delivery status it says delivered in my a count
Agent: yes it shows as delivered we um want to ensure you get the right replacement or resolution for your damaged item
Customer: alright so um i'm expecting an email update
Agent: yes once i receive those photographs and the ticket is opened um you’ll get an email confirmation
Customer: that’s good to know um i hope it’s all sorted quickly
Agent: absolutely mason i um will make sure to prioritize your case once everything is submitted
Customer: cool um as a gold tier member do i get ah anything extra in this situation
Agent: being a gold member gives you some priority support so you'll um likely receive quicker responses from us um that’s good
Customer: that’s nice to hear uh so there's nothing else i need to do right now
Agent: just send over the photos and then um wait for my email i assure you we’re uh on top of it
Customer: great thank you uh chloe
===== CALL 3 =====
Agent: thank you for calling streamwave this is ethan clark how can i assist you today
Customer: hi ethan this is levi bailey i’ve been experiencing slow internet speeds and frequent disconnections
Agent: i’m sorry to hear that levi just to uh confirm you're located in new york uh correct
Customer: yes uh that’s right
Agent: great uh thank you can you tell me if you're like um using a modem or um router
Customer: i’m uh using a modem it’s um it's a bit old i think like
Agent: alright let’s start by uh rebooting the modem could you um unplug it for about thirty seconds if you can
Customer: sure okay unplugging now
Agent: perfect so what prompted the call today was it just the uh speed
Customer: yeah i mean um the speed is really slow i’m comparing it to comcast which is like faster
Agent: i understand so uh after rebooting let’s check uh the cables make sure those are snugly connected
Customer: okay uh checking the cables now um they seem uh fine
Agent: good that’s uh helpful let me check if there are any outages in your area
Customer: alright please do i really need this fixed
Agent: it looks like there’s an active outage in your area and we're addressing it uh the cause is a fiber cut
Customer: a fiber cut uh when will it be fixed
Agent: currently we um expect to have it resolved within a few hours i assure you we’re working on it
Customer: kudos for that but it’s um been a problem for a while
Agent: i completely understand um after the outage is cleared i’m hopeful you’ll see an improvement
Customer: i uh hope so but it’s really frustrating
Agent: i get that levi uh while we wait can i just check your speed tier you’re currently on the one hundred meg plan right
Customer: yeah something like that
Agent: right if the issue persists after we uh clear the outage we might consider an upgrade
Customer: i’d like that but i’m not sure do i really need more speed you know
Agent: it could help especially with multiple devices connected we’ll explore that after the repair
Customer: okay sounds good
Agent: just to keep track can i have your uh account id in case i need to look further
Customer: sure it’s acc a count three eight four two one nine
Agent: thank you that’s uh helpful i’ll note that down
Customer: alright yeah okay
Agent: and if you'd like i can create a ticket for this issue as well your ticket id will be tkt seven two three nine four five five
Customer: okay please do that
Agent: uh alright levi i’ll take care of that remember our tech team is working on the outage now
Customer: sure i can't wait to have a uh reliable connection
Agent: absolutely uh after the troubleshooting um how do you feel about the support does it align with what you needed
Customer: i mean some parts seemed a bit um off topic i didn’t like expect a long wait either
Agent: i appreciate your feedback quick acknowledgments um don’t always ease the wait i know we strive for better responses
Customer: yeah a little quicker would’ve uh helped but thank you for assisting
Agent: thank you for your patience levi uh after the outage is resolved let’s follow up on your speed
Customer: for sure i look forward to that improvement
Agent: great uh thanks for calling streamwave and we’ll get this ironed out soon</t>
  </si>
  <si>
    <t>3706</t>
  </si>
  <si>
    <t>===== CALL 1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 CALL 2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 CALL 3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</si>
  <si>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nimbus air this is sophia patel umm how can i assist you today
Customer: hi um this is amelia murphy i’m calling about a delay with my flight from boston to uh los angeles
Agent: oh i’m sorry to hear that amelia can you please provide me with your booking reference uh please
Customer: sure it’s pnr uh for f seventy six a d
Agent: thank you let me check that for you just a moment um please
Agent: okay amelia i see that your flight is delayed uh due to weather conditions
Customer: yeah i figured it’s the the weather but it’s really frustrating i need to get to l a
Agent: i completely understand um amelia weather delays can be um very inconvenient
Customer: it’s not just inconvenient it’s um it’s stressful i was supposed to arrive two hours ago
Agent: i hear you you’re at the airport right
Customer: yes exactly and um i’ve got plans
Agent: i can imagine now uh to ease the inconvenience i’d like to offer you a meal voucher would um that help a bit
Customer: a meal voucher well i guess that’s something how much is it for
Agent: it’s for twenty five dollars it should help you get something to eat while you wait
Customer: twenty five dollars um okay yeah that’s that’s decent um i suppose
Agent: great i’ll go ahead and process that for you i hope it reduces the uh negative feeling about the delay
Customer: you know it does make me feel a bit better uh thank you
Agent: i'm glad to hear that compensation like this generally helps reduce um customer frustration especially during such unexpected delays
Customer: it really does i mean um it’s not your fault uh right
Agent: exactly amelia also can i um inform you about our coverage policies
Customer: sure um but i’m really just um concerned about the delay right now
Agent: understood just know that our policies um usually cover weather related disruptions
Customer: right so uh no refunds for that i guess
Agent: that’s correct but we strive to offer great service beyond just handling the um delays
Customer: okay well that’s good to hear at least i’m okay with talking about policies too i guess
Agent: wonderful some features like the compensation for delays are part of our um coverage limits
Customer: coverage limits yeah i can see how that’s um important
Agent: exactly and just to touch on the communication i hope you find it um satisfactory
Customer: yeah you’ve been helpful i uh appreciate that
Agent: thank you amelia it’s great to hear that more lexical diversity in our um conversation can enhance customer satisfaction
Customer: mhm i agree more options make it feel um personalized
Agent: yes making your experience enjoyable is our um priority
Customer: i feel that too uh just wish the situation was different
Agent: i understand completely amelia thank you for your patience with this delay
===== CALL 2 =====
Agent: good afternoon uh thank you for calling urbancart this is chloe adams how can i assist you today
Customer: hi chloe um this is samuel patel i’m uh calling about my order it’s been delayed and i haven't received it yet
Agent: let me uh book uh take a look at that for you samuel could you please provide me with your order id
Customer: yes it's um ord 8743 128
Agent: thank you samuel i see your order was dipped via fedex but has been marked as delayed so i can confirm it's expected to arrive in like three to five days
Customer: three to five days that’s like frustrating i really needed it before then
Agent: i understand and i'm really sorry for the inconvenience um unfortunately the delay is due to carrier constraints i mean
Customer: i get that but i've ordered from competitors like um amazon and they deliver way faster
Agent: i see your point but like each carrier has their own timelines and we are committed to working with uh fedex to resolve this
Customer: okay but can you uh tell me what’s causing the delay specifically
Agent: sure it appears that the delay is due to a backlog in their processing centers they’ve experienced higher vol volumes recently
Customer: that doesn’t make it any easier for me you know
Agent: i completely understand your frustration sam samuel
Customer: yeah this is just really annoying is there anything you can do to uh make it right
Agent: we can certainly discuss some options would you be interested in a refund
Customer: a refund would be nice but can it go back to my uh original payment method
Agent: yes absolutely if that's your um you know preferred method we will refund it to your original payment
Customer: okay i appreciate that but what about any promotions
Agent: i can apply a promo code for your next purchase as well how does shipfree20 sound like
Customer: that might help a bit great
Agent: perfect so to um summarize we’ll process your refund to the original payment method and you’ll receive a promo code for free shipping on your next order
Customer: it’s still not ideal but i can live with that
Agent: i appreciate your understanding samuel it’s great that you’re accepting this
Customer: yeah just hope it doesn't happen um again
Agent: we’re continuously working on improving our delivery timelines is there anything else i can assist with today
Customer: uh no i think that covers it but seriously get your carrier in check
Agent: we’ll take your feedback seriously samuel thanks for the call
Customer: yeah alright goodbye
Agent: goodbye uh and thank you for calling urbancart
Customer: wait do i need to confirm anything for the refund
Agent: no further confirmation is needed the refund will uh process automatically
Customer: okay just checking um
Agent: thank you for your patience throughout this have a great um day
Customer: you too bye
===== CALL 3 =====
Agent: thank you for calling aetnacare this is benjamin brooks how can i assist you today
Customer: hi uh that is um this is samuel rogers i'm calling about a claim denial i i received for a medical procedure
Agent: i’m sorry to hear that samuel can you provide me with your policy number so i can look it up
Customer: yeah it’s pol 1234 567 i thought i was um covered under my care plus silver policy
Agent: alright let me pull that up one moment please okay i see your claim here it was denied due to um a coverage limit issue
Customer: a coverage limit i mean that sounds frustrating uh i really need this sorted out because uh i’m facing financial issues right
Agent: i understand samuel and i'm here to help with that the claim was denied because it exceeded the uh deductible threshold
Customer: right but couldn’t um my policy have covered like more i thought we discussed exceptions before the outcome okay
Agent: i see well exceptions are typically discussed um before we finalize an outcome in this case we uh unfortunately couldn’t proceed with the coverage because of that limit
Customer: that’s just um not what i expected so how can i appeal this claim
Agent: to appeal you would need to uh provide additional information i can help escalate this for further review mm hmm if you’d like
Customer: yeah could you do that i mean this is really important right now
Agent: absolutely i’ll start that process just a moment now can i um confirm that you're in texas right
Customer: yes in texas what um happens next benjamin
Agent: once escalated you should receive an update within ten business days i will document everything about your case to ensure it’s re evaluated
Customer: okay but um will i get the same you know answers i need more clarity here
Agent: each appeal is reviewed thoroughly but uh i can't guarantee a different outcome just yet we’ll take all factors into account
Customer: all right just seems like a hassle are agent replies typically this repetitive for similar inquiries
Agent: i apologize if it feels that way but the process is um designed to give you the most accurate information
Customer: sure but like i need help what if what if i don’t agree with this result
Agent: if you disagree you can file a formal dispute which uh i can guide you through um after the appeal or you can reach out directly
Customer: okay so let me get this straight you’re saying exceptions were discussed before the outcome right i mean
Agent: yes exceptions are indeed discussed before arriving at a decision which is standard for all claims
Customer: fine fine and what if i want to switch to another insurer later you know just thinking about unitedcare
Agent: i understand but i'd recommend reviewing the full scope of your current policy first you know to see if it meets your needs just keep exploring options
Customer: yeah i guess that's fair thank you for your help benjamin</t>
  </si>
  <si>
    <t>3707</t>
  </si>
  <si>
    <t>===== CALL 1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 CALL 2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 CALL 3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</si>
  <si>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 CALL 2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
===== CALL 3 =====
Agent: thank you for calling premier resorts this is alexander wright how can i assist you today
Customer: hi um this is zoey perez i need help i think there's uh a double booking issue with my reservation in new york city
Agent: i’m sorry to hear that zoey let me just pull uh pull up your booking can you provide me the booking id
Customer: yes it’s um bk 3924 871
Agent: thanks zoey just a moment while i check that for you
Agent: okay um i see your reservation here there's a name mismatch i believe could you um confirm the name on the booking
Customer: sure it says um alex perez but that’s not right it's supposed to be zoey perez
Agent: got it that’s definitely a booking error let me rebook uh your stay can you confirm which room type you originally um requested
Customer: i wanted a deluxe room
Agent: okay i’ll get that sorted so just to confirm you would like the same dates in a deluxe room um under zoey perez
Customer: yes please it was supposed to be from the tenth to the fifteenth of next month
Agent: thank you for that i’ll rebook it right now one moment please uh yes one moment
Agent: it looks like um we can certainly accommodate you with the deluxe room i’m proceeding with that now
Customer: great um do i need to provide any promo codes or
Agent: no worries we can apply your loyalty10 code for a discount since you’re at the gold tier in our loyalty program
Customer: oh that’s awesome but i um still don’t understand how this happens
Agent: it can happen occasionally um due to like system errors or how reservations are processed i assure you i’m here to rectify it right away
Customer: okay um i just want it fixed am i i mean sorry am i good with this booking now
Agent: definitely your new reservation under zoey perez is confirmed you’ll receive a confirmation email shortly
Customer: and that’s it um no other issues
Agent: right um all set i’ll also monitor your case for any future discrepancies if that arises
Customer: thank you just could you maybe remind me of the um benefits of the loyalty program
Agent: absolutely as a gold member you get complimentary upgrades exclusive promotions and um more loyalty points on your stays
Customer: okay that sounds good so i won’t be switched to um hilton or something right
Agent: no zoey you're in good hands with premier resorts just enjoy your stay and let us know if you need anything else</t>
  </si>
  <si>
    <t>3708</t>
  </si>
  <si>
    <t>===== CALL 1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 CALL 2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 CALL 3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</si>
  <si>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metrojet this is um sarah johnson how can i assist you today
Customer: hi uh this is owen parker i need help with a um delayed flight
Agent: i uh can certainly help help with that owen can you please provide me with your booking reference
Customer: it’s um pnr abcde1 my flight was uh from sfo to um jfk
Agent: thank you for that information owen just a moment while i verify your details
Agent: i see here that your flight has been um delayed due to mechanical issues
Customer: yeah i’ve been waiting for quite a uh while i um have a connection to uh catch
Agent: i understand the urgency owen let me check the next available flights for you
Customer: please i need to get there um soon
Agent: i appreciate your patience the next flight can get you to jfk in about two hours
Customer: two hours that’s um cutting it close for my connection
Agent: yes i know it's stressful would you like me to book you on that flight
Customer: yes yes just do it what’s the fare um class
Agent: it’s economy which um matches your original booking
Customer: okay good
Agent: additionally i can offer you a meal voucher uh for the inconvenience caused
Customer: a meal voucher um sounds reasonable i’ll take that
Agent: great i have you booked on the next flight and the voucher is confirmed
Customer: you don’t have any other options i um really would prefer to leave even um sooner
Agent: unfortunately that’s the soonest option available
Customer: ugh okay i guess i’ll have to take it
Agent: i’ll finalize uh this booking for you right now
Customer: thanks just make sure i don’t miss my um flight
Agent: absolutely i’ll send the um details to your email right away
Customer: my email is uh owen dot parker at example dot com
Agent: got it so that’s um owen dot parker at example dot com
Customer: yes yes
Agent: you’ll also receive the meal voucher which can be redeemed at any of our participating restaurants
Customer: thank you how long is it valid for
Agent: it’s valid for uh one year and can be used at any metrojet airport
Customer: alright that helps
Agent: i truly appreciate your understanding owen is there anything else um i can do for you today
Customer: no that’s it i just need to make sure i can make that connection
Agent: you’re all set owen safe travels and thank you for choosing metrojet
===== CALL 2 =====
Agent: thank you for calling acme insurance um this is ava thompson how like can i assist you today
Customer: hi um this is harper hernandez um i need help like with a claim denial for my home insurance
Agent: of course harper i’ll need to uh pull up your account can i have your um policy id please
Customer: yeah it's pol i mean poll dash one two three four dash five six seven
Agent: thank you just a moment while i check that okay alright i see that your claim was denied can you tell me um more about like why you called
Customer: well um i'm frustrated because it seems like the reasons for denial um aren’t clear to me
Agent: i understand it can be um confusing um let me see here ah there’s an exception uh related to your policy that i should um discuss with you
Customer: exception what do you um mean
Agent: yes it looks like your coverage limit for certain damns didn’t apply in this case we need to uh discuss that
Customer: so like the denial was because of this exception how does er that work
Agent: correct harper exceptions are outlined in your policy which um we need to discuss before determining um an outcome
Customer: i see but uh why wasn’t i informed about this um earlier
Agent: let me check and uh make sure i can clarify those terms for you
Customer: okay so what now
Agent: well i can go over those exceptions with you this might help us find a um way to move forward
Customer: yeah please do
Agent: alright with your current um care plus gold plan um the specific high coverage limits are essential for certain claims
Customer: right but what does that um mean
Agent: it means certain types of damages are well excluded if they exceed like your coverage limits
Customer: so basically i’m covered but not really
Agent: exactly it would help um to see if you want to adjust your deductible as you have a medium um deductible here
Customer: wait so you’re saying my claim could have been huh processed differently
Agent: yes if we adjust the claim payout it can um better align with your expectations and policy limits
Customer: but um won't that mean i'd have to pay more
Agent: not necessarily we can look at your options but it’s essential to um weigh uh the deductible against potential claims
Customer: uh huh but if i decide this isn't working i might consider going to unitedcare um instead
Agent: i understand that and uh i appreciate your honesty um considering switching can often lead you know to turnover
Customer: turnover you mean churn
Agent: yes that’s right customers often leave you know when they’re not satisfied with clarity or coverage
Customer: okay well i just feel a bit lost um right now
Agent: i can see that harper we want to provide transparency to uh help ensure you feel supported
Customer: that would um make me feel better i guess
Agent: i’m glad to hear that let's discuss how to adjust your claim based on your specific coverage limit and deductible
Customer: alright what are my options
Agent: if we look at your coverage limit which is currently high you could receive a um higher payout with an increased deductible
Customer: so basically i’m stuck if i want what i think is fair right
Agent: it’s about finding a balance but we can work through what suits you um best
Customer: okay that kind of helps
Agent: great we can also review what types of coverage can be modified during your upcoming renewal window which is in forty five days
Customer: that sounds good um i just want to understand better moving forward
Agent: absolutely and i’m here to assist you um with any future questions let’s ensure clarity in your policy
Customer: thanks for helping clear some of this up ava
Agent: you’re welcome harper i appreciate your patience and look forward to um keeping you as an acme insurance customer
===== CALL 3 =====
Agent: thank you for calling luxstay hotels this is david martinez how can i assist you today
Customer: hi uh this is natalie baker i i’m calling about an issue with my recent stay in miami beach
Agent: i'm sorry um to hear that natalie can you please uh provide me with more details about the issue
Customer: right um i noticed um a billing error on my a uh i think my account it seems like i was charged for something i didn't use during my stay
Agent: i understand that must be you know frustrating can you confirm your booking id uh for me
Customer: um yes it's bk 1234 567 i i’ve been a gold member for a while so this is it's uh disappointing
Agent: thank you natalie i see your loyalty status here as a gold member let me just uh take a look at your account
Customer: i just don’t get why right um this is happening it feels like uh as a loyal customer i should be treated better
Agent: absolutely uh you deserve that i will escalate this issue to ensure we resolve it quickly
Customer: escalation i hope that helps because i really don’t want to deal with this for too long
Agent: i’ll um make sure it’s prioritized you mentioned billing could you um explain what the exact error was
Customer: i i was charged for a deluxe room but i booked a um suite it's just um it doesn't make sense
Agent: let me check that for you just a moment please
Customer: okay uh i need this fixed quickly time is ticking you know
Agent: right uh i appreciate your patience natalie i see the error now you were indeed charged incorrectly
Customer: okay what can be done about it uh i mean what's the uh next step
Agent: i i’m going to offer you a partial refund for the discrepancy it should reflect within the next um few business days
Customer: that’s not enough as a gold member i expect more than just a partial refund you know
Agent: i completely understand your uh position natalie let's see if we can better accommodate you
Customer: i really hope so this is disappointing honestly
Agent: how about i offer you a complimentary night for your next stay that could you know improve your experience with us
Customer: that sounds better but um will i still receive the refund
Agent: yes you'll still receive the partial refund along with the complimentary night offer on your next stay with luxstay
Customer: right okay um that’s somewhat reassuring then i just don’t want this to happen again you know
Agent: i will certainly document this to prevent future occurrences um your loyalty means a lot to us
Customer: it should mean something i’ve stayed uh so many times with you
Agent: exactly and i i value that trust me i'm working to resolve this completely
Customer: mmh so um how long will this partial refund take i just want to be sure
Agent: it typically takes free to five business days to process natalie
Customer: okay that’s um what i expected but still i hope it’s resolved quickly
Agent: i assure you uh i’ll stay on top of this is there anything else i can assist you with
Customer: no i think that’s it for now can i call back if i don’t see the refund
Agent: absolutely just reference this call for quicker assistance you can reach us at any time
Customer: alright david thanks for your help i guess
Agent: thank you for your understanding uh natalie we appreciate your loyalty to luxstay hotels
Customer: yeah i hope next time is better really
Agent: it will be i promise have a great day ahead
Customer: you too bye</t>
  </si>
  <si>
    <t>3709</t>
  </si>
  <si>
    <t>===== CALL 1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 CALL 2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3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</si>
  <si>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 capital this is sophia patel how can i assist you today lily
Customer: hi sophia i'm looking to compare um your credit card rewards program with what chase offers
Agent: sure i can help with that could you tell me a bit about what features
Customer: well i mean um i want to see how the rewards stack up and um exclusions too
Agent: absolutely uh exclusions are really important just to verify could you confirm your last name for me
Customer: it's graham lily graham graham
Agent: thank you lily now regarding the rewards our program offers points that can be redeemed for various perks and um while chase has some competitive options
Customer: right right but what about um the exclusions what can i expect there
Agent: so with our rewards program there are some limitations on certain purchases um for instance cash advances and um balance transfers don’t earn points
Customer: hmm okay that's a bit frustrating i heard chase might have uh fewer exclusions
Agent: yes that can be a concern however our program also matches chase’s rewards for premium customers this could really help you if you decide to stay
Customer: really so if they have like a better offer um you guys can match it
Agent: exactly matching rewards often helps us retain our customers it's something we've found to be effective uh it reduces churn for sure
Customer: that sounds good but still um i’m worried about the details after that what about the redemption limits
Agent: our redemption process is quite straightforward but i'd recommend checking the specific terms we want to ensure you get the best value
Customer: sounds reasonable so what happens if i switch to chase and um they offer more benefits
Agent: if you find better benefits let me know we could potentially match those too which could keep um you here
Customer: so you're saying matching rewards can help me stay right
Agent: yes definitely we've seen it work when customers are satisfied with matched features they tend to stay with us
Customer: uh huh i guess um i should consider how many points i could earn without exclusions
Agent: absolutely the most discussed aspect is often how um exclusions affect the overall rewards experience
Customer: right and can you tell me more about how um assurances might impact my decision
Agent: of course customers usually appreciate when we provide reassurance about their choices it builds a sense of trust
Customer: yeah i get that so if i do see like value in matching rewards you'll help me through the process
Agent: yes i’ll be here to assist you through the process ensuring you understand all the terms before making a decision
Customer: great i think i'm leaning towards staying with metro capital especially if you can match chase
===== CALL 2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3 =====
Agent: thank you for calling aerolink this is um jackson rivera how can i assist you today
Customer: hi uh this is david murphy i’m calling about my flight from miami to dallas it’s um delayed and uh i need to know what my options are
Agent: uh i can help with that david let me just check your flight status can you um provide me with your booking reference
Customer: sure it’s pnr for g nine x two k
Agent: thank you one moment please i see here that your flight is delayed due to uh weather conditions
Customer: yeah i figured it was um something like that how long is the delay i’m already at the airport so i need to know quickly
Agent: i understand david currently um the delay is estimated at about uh two hours we can um look into rebooking options for you if that helps
Customer: that would be great can i can i get on another flight today
Agent: let me check the next available flights from miami to dallas ah i have a few options here
Customer: quick question does this affect my travel credit or anything
Agent: yes um they may apply travel credits uh as compensation for the inconvenience we can uh discuss that after we confirm your rebooking
Customer: okay what are the options
Agent: there’s a flight leaving in about um sixty minutes and another in uh three hours which one would you prefer
Customer: can i please get on the one in sixty minutes
Agent: sure i’ll book you on that flight just verifying your details did you book an economy class ticket
Customer: yes yes that’s uh correct economy
Agent: alright let’s confirm that for you
Customer: but so uh will i get any compensation for this delay
Agent: right you mentioned that since you’re um a gold tier member you’re uh eligible for a travel credit as well
Customer: oh that’s good to know how much is the travel credit exactly
Agent: as per our policy you should receive a travel credit of um fifteen dollars for this delay
Customer: okay that seems fair when will i receive uh that
Agent: the travel credit will automatically be applied to your account within twenty four hours of your rebooking confirmation
Customer: great so can we finalize this i’m feeling um a bit stressed here
Agent: let’s finalize it now just to confirm we’re rebooking you on the flight leaving at uh two thirty
Customer: yes that works for um me
Agent: perfect your new itinerary is set would you like me to uh email you the updated details
Customer: yes please my email is um david dot murphy at example dot com
Agent: got it i’ll send it right away is there anything else i can help you with
Customer: no i think that’s it thanks for the help um it was urgent for me
Agent: you're welcome david i’m glad i could assist you today uh just remember if you ever need further assistance don’t hesitate to call us back
Customer: sure um thanks again
Agent: have a safe trip and enjoy your time in dallas
Customer: yeah i will bye
Agent: goodbye</t>
  </si>
  <si>
    <t>3710</t>
  </si>
  <si>
    <t>===== CALL 1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 CALL 2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 CALL 3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</si>
  <si>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 CALL 2 =====
Agent: thank you for calling homehaven this is alexander wright how can i assist you today
Customer: hi um my name is natalie ward i uh i bought some outdoor furniture and like it's defective
Agent: i'm sorry to hear that natalie can you please provide me with your order id for verification you know like it's really important
Customer: oh sure um it's uh ord 8932 421
Agent: thank you natalie let me just confirm that one moment please okay i see your older order could you tell me more about the issue you’re experiencing
Customer: sure um the chair is uh falling apart not really usable
Agent: i understand um thank you for that now we can offer you an immediate replacement if that works for you
Customer: replacement um but you know what if uh i want a refund instead
Agent: i totally get that just to clarify the most common resolution for defective items is generally a replacement not a refund
Customer: oh really that um sounds fine i guess i mean um if that's how it works
Agent: great just to confirm i can process a replacement right away for you and i’ll also provide a prepaid return label
Customer: okay that sounds better uh you know how much is that going to cost
Agent: your current order is valued in the range of two hundred to three hundred dollars and as a silver tier loyalty member you'll also get a promo code loyal20
Customer: loyal20 um is that gonna like apply to the replacement too
Agent: yes absolutely you'll get that discount on the replacement as well
Customer: um okay so when can i expect the new item
Agent: the replacement is pending and it's expected to ship via feathertrack within three to five business days
Customer: alright and um what about the damaged one
Agent: you'll have the prepaid return label so just use that to send back the defective item once the replacement arrives
Customer: oh right uh can you say that again
Agent: of course just use the prepaid return label to ship back the defective item after the new one arrives
Customer: got it so um this is all covered right
Agent: yes everything's covered natalie and just to reassure you we value your loyalty which is why we’re offering these perks
Customer: that’s good to know um but just checking how do i track the replacement like is it on their website
Agent: you can track it directly through feathertrack’s website i’ll also email you the tracking details once it's shipped
Customer: uh huh sounds good um just to be clear the refund would like take how long
Agent: the refund will be processed back to your original payment method once we receive the returned item typically that can take up to five business days
Customer: okay that’s uh helpful thanks alexander
===== CALL 3 =====
Agent: thank you for calling beachfront suites uh my name is isabella nguyen how can i assist you today
Customer: hi uh this is um elijah roberts i'm like calling because i had a really um unpleasant experience during my last stay
Agent: i'm sorry to hear that elijah could you please like tell me more about what happened
Customer: yeah so i um checked into my like suite in los angeles it was really um unclean like totally
Agent: that's unacceptable uh i apologize for that experience could you um elaborate on the specifics of the cleanliness issues
Customer: well the floors were dirty and um there were some uh used amenities it felt like nobody nobody even cleaned the room
Agent: i see that sounds like frustrating were you able to uh report this to someone uh at the hotel during your stay
Customer: i tried but like no one really helped me out they just kept saying they were busy you know
Agent: i understand your uh frustration elijah so um what would you like as compensation for this experience
Customer: honestly i thought um a refund would be fair but i’m not sure what you can do actually
Agent: i can look into that for you alternatively how about a complimentary night for your next stay
Customer: a free night uh well i’m just not like sure i mean after what happened how can i trust it’ll be better
Agent: uh that’s a valid concern i understand would a refund be like more acceptable to you then
Customer: yes but still i shouldn’t have to uh fight for it this should've been um handled better
Agent: i absolutely agree with you there elijah let me escalate your complaint to management they need to be aware of uh this
Customer: yes please do that it's just really frustrating honestly
Agent: i’m sorry for the inconvenience and your dissatisfaction with the uh initial response i'll ensure this gets the attention it requires
Customer: thank you but uh how long till i hear back
Agent: you should expect a follow up within forty eight hours um regarding your complaint
Customer: ok i guess that’s um fair
Agent: is there anything else i can assist you um with today
Customer: well i hope i uh get something resolved no clean room means a negative uh experience you know
Agent: totally understand your experience um needs to be exceptional
Customer: it's just uh hard to feel satisfied without knowing it'll improve um next time
Agent: i get that elijah the cleanliness should be a um top priority
Customer: right and it really just reflects how much you care about your guests um really
Agent: exactly that’s why i want to um make sure management hears about this
Customer: good i really just uh want other guests to have like better experiences
Agent: and they will thanks to your feedback your input helps us like improve
Customer: i mean i appreciate that totally
Agent: anytime elijah it's what we aim for like we want our guests satisfied
Customer: yes well i hope we get to that point but
Agent: it will take a bit but we'll make sure to uh address it correctly
Customer: good good um
Agent: again i apologize for the inconvenience you've um faced let me make sure this gets to the right people
Customer: sure
Agent: i'll note everything in your file for the follow up
Customer: thanks but one last thing um
Agent: of course um what would you like to ask
Customer: can i get a reference number just in case
Agent: absolutely your booking id is bk 3051 248 and it will be used for all future um communication
Customer: great thank you that helps at least um
Agent: you're welcome i’ll follow up as promised okay
Customer: alright talk soon i guess
Agent: thank you for calling beachfront suites elijah have a great day</t>
  </si>
  <si>
    <t>3711</t>
  </si>
  <si>
    <t>===== CALL 1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 CALL 2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 CALL 3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</si>
  <si>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cozyinn um this is priya nair how can i uh assist you today
Customer: hi priya this is lily diaz i’m calling to discuss the cancellation of my um booking in las vegas
Agent: sure lily i can help you with that uh may i have your booking id please
Customer: yes it’s bk 1234 567 i i wanted to um understand the the cancellation policies and the fees involved
Agent: okay so the cancellation policy includes um a fee if the cancellation is made within twenty four hours of your check in date
Customer: that sounds a bit steep what’s the exact uh fee
Agent: the cancellation fee is um fifty dollars and if you cancel earlier uh it’s waived let me check your booking to see if any fee will apply
Customer: oh okay i see i was hoping not to uh incur any charges
Agent: since you're a silver um tier member i would like to confirm if you’re aware of your benefits with us
Customer: yeah but i don’t feel like my um loyalty is really being rewarded here with such a high fee
Agent: i completely i get that loyalty should definitely come with rewards well should i um mention that fees apply based on the tier level
Customer: so you’re saying my tier status wouldn’t um help with the cancellation fee
Agent: that’s correct the cancellation uh policy applies uniformly regardless of tier status however your loyalty could qualify you for um discounts on future bookings
Customer: i appreciate that still i’m not keen on um sticking around if hilton has better rates
Agent: would you like to go ahead with the cancellation um or are there other options we could explore
Customer: i think i have to um cancel the fees are just too high for me right now
Agent: i will proceed with the cancellation of your booking just to confirm your cancellation will be processed and the fee will be applied
Customer: alright let’s do it then but honestly i'm quite uh dissatisfied with the situation
Agent: i wish we could have met your expectations this policy is not ideal for everyone um unfortunately
Customer: yeah it feels like i'm being penalized for wanting to um change my plans
Agent: i apologize for the uh inconvenience if you ever decide to give us another try we hope to offer a uh better experience
Customer: thanks i might consider it depending on the rates but right now i’m definitely feeling like this is the last time
Agent: i understand your cancellation has been finalized you should receive a confirmation um email shortly
Customer: okay great just to double check i won't be charged anything else right
Agent: correct just the fifty dollies for this cancellation which will be processed within seven to ten business days
Customer: fine that’s all i needed goodbye priya
Agent: thank you for your call lily i'm here if you need further assistance in the future
Customer: yeah okay bye
Agent: goodbye and take duty
Agent: oh and let me know if you decide to um consider the future discounts i mentioned
Customer: right i'll think about hilton’s offer first bye
Agent: absolutely just a reminder if needed cozyinn appreciates your feedback regarding cancellation policies it helps us improve
Customer: sure feedback is great but it doesn’t help me right now
Agent: i appreciate you discussing this with me
Customer: thanks i’ll take that into account bye for real now
===== CALL 2 =====
Agent: thank you for calling healthsecure this is david martinez how can i assist you today
Customer: hi um this is emily gomez i wanted to uh inquire about um you know upgrading my police insurance policy you know for better coverage
Agent: sure—are you looking at a specific plan, or are you just calling to hear generally what we offer
Customer: well i’m thinking about um maybe the premier platinum plan but i’m kinda worried about the uh costs involved with that
Agent: the premier platinum plan offers some great benefits; higher tier plans usually give better protection against unexpected life events
Customer: yeah that sounds good but um i’m concerned about the deductible bands for that plan
Agent: the premier platinum has a medium deductible band; it balances cost and coverage and can save you in the long run
Customer: hmm okay but i just i don’t want to feel like i'm being upsold you know trust is kinda important to me here
Agent: okay—well, the plan options are pretty straightforward, so let’s just keep going through them
Customer: well it’s just i had a bad experience with upselling before so i’m hesitant
Agent: got it. i can walk through the premier platinum benefits if you want
Customer: sure i guess
Agent: so with the premier platinum plan not only are the coverage limits quite high but you also get um additional support services like access to wellness programs uh things that are crucial for you know long term health
Customer: that does sound appealing but what if the cost isn’t manageable for me
Agent: pricing varies; there are occasional promotions, like a save fifteen campaign code that may apply
Customer: oh really discounts could help a lot i’d be interested in that
Agent: we can review payment options and see what the premiums look like
Customer: okay but i'm still worried about the overall trust here like do you really think this plan uh suits my needs
Agent: i think it’s a strong plan overall; let’s keep moving through the upgrade details
Customer: okay i appreciate that it just it’s a lot to think about
Agent: of course take your time i’m here to provide any details you need maybe we can um go over your current policy first
Customer: oh right that would help i actually have um the policy id here pol 8765 123
Agent: thanks for that this will allow me to quickly verify your coverage and see how the new plan can enhance it
Customer: great thank you
Agent: so looking at your details i see you're currently in a lower tier switching to the premier platinum will significantly improve your coverage limits
Customer: okay so based on what you tell me um would my monthly premium increase
Agent: yes there might be an increase especially with the high coverage limits but we can also adjust the deductible band if that helps mitigate the costs
Customer: alright just let me think for a moment
Agent: sure take your time emily i understand this is an important decision
Customer: after considering all this um i think i will go ahead and upgrade to the premier platinum plan
===== CALL 3 =====
Agent: thank you for calling beachfront suites this is sophia patel uh how may i assist you today
Customer: hi uh this is logan foster uh i’m calling about a um booking issue related to my um loyalty benefits
Agent: sure logan can you um please provide your booking id for me
Customer: yes it’s um bk 8742 127
Agent: thank you let me pull that up just a moment please
Agent: okay i see here that you're a gold loyalty member that’s great how can i assist uh you with your benefits today
Customer: well i was promised well some perks with um my gold status but i um haven’t uh seen any yet
Agent: i can help with that so just to clarify you're referring to the um benefits that should come with your tier right
Customer: yes exactly it's frustrating because uh i’ve had a um better experience than with hilton uh before
Agent: i understand so you’re comparing your experiences um with us and hilton right
Customer: right it just seems like uh they handle issues faster i think
Agent: i apologize really for that frustration let’s see if we can uh get this sorted quickly for you loyalty should indeed influence speed
Customer: okay great i appreciate that
Agent: would you uh like me to check your current tier benefits
Customer: yes please i think i um need to know what to expect
Agent: sure uh let me pull that up
Customer: shouldn’t i be getting like an upgrade uh to a deluxe room or something
Agent: yes being a gold member typically includes that uh benefit allow me a moment to confirm that
Customer: thanks
Agent: okay logan it appears you've got a deluxe room available for your stay and you also qualify for complimentary breakfast uh
Customer: alright but uh what if i have a billing issue like
Agent: if there’s a billing issue we can resolve that um but i see no current issues on file
Customer: well i hope not that would be um another hassle
Agent: i understand your concern it’s important to us to um keep our loyal members satisfied okay
Customer: yeah i'd um hate to feel like ignored
Agent: of course not clients like you are our priority definitely
Customer: that sounds good um but if i have to call back i hope it won't be um as frustrating
Agent: we aim to resolve things quickly uh would you say the loyalty status influenced how fast we’re um handling this
Customer: well so far yeah it’s definitely been faster than before
Agent: excellent that's the goal logan so we’ve uh resolved your booking issue today i think
Customer: really that was quick
Agent: yes all done within just a few turns uh thanks for your patience it helps us too a lot
Customer: alright then thank you for your help sophia
Agent: you’re welcome logan enjoy your stay at beachfront suites in miami beach
Customer: i will take care
Agent: you too bye
Customer: bye</t>
  </si>
  <si>
    <t>3712</t>
  </si>
  <si>
    <t>===== CALL 1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 CALL 2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 CALL 3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</si>
  <si>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fiberone this is noah williams um how can i assist you today
Customer: hi noah this is samuel ross so i’m trying to like upgrade my plan but um i’m running into some hardware issues
Agent: i see samuel could you um please provide me with your account details i just wanna like look into this
Customer: sure ah it’s acc 3485 110
Agent: thank you i’ve uh pulled up your account so you mentioned hardware issues could you um uh tell me more about tackling what you're encountering
Customer: yeah basically i’m having problems upgrading to the higher tier fib uh fiberone plan because uh my current router isn't compatible
Agent: got it so the core ah i mean the um core blocker here is the uh router incompatibility let me clarify that for you
Customer: yes please do
Agent: so it’s the router ont that’s not up to date for the upgrade i can um help you with that
Customer: right um but what would i need to uh do for replacing the um hardware
Agent: well upgrading would um uh require you to get um a new router that’s compatible with the premium tier
Customer: and what uh are the costs like associated with that
Agent: to make it clear um you'd be looking at some upfront costs for the new router but the benefits of the upgrade like faster speeds could totally outweigh those costs
Customer: i see i appreciate that um transparency but um i’m still a bit hesitant about those um upfront expenses
Agent: understandable samuel this is a common uh concern would you like me to um summarize the upgrade benefits to help you decide
Customer: yes um that would be helpful
Agent: alright so uhm upgrading to the premium plan offers you improved speed around three hundred megabits per second and support for multiple devices simultaneously
Customer: got it that does sound appealing
Agent: additionally it can reduce latency which is great for gaming or streaming but um it really depends on your um needs
Customer: my neighbor just switched to um at&amp;t and they're raving about it but i think i’ll stick with fiberone if this upgrade works
Agent: thank you for considering us um if i may suggest the premium plan would likely um suit your uh high usage needs
Customer: right but um how do i manage like the transition to the new router
Agent: i can guide you through that first you uh you'd order the new router and i’ll help you like set it up
Customer: that sounds manageable
Agent: perfect just to confirm i’ll go ahead and uh create a ticket for you regarding this upgrade issue tkt 4876 102
Customer: great
Agent: before we proceed i want to reconfirm the key blocker for your upgrade is the hardware specifically your um current router
Customer: yes uh hardware compatibility is um like preventing the upgrade
Agent: excellent so let’s ensure we have all the details right i’m recommending the premium tier based on your needs uh and we’ll sort out the router issue together
Customer: sounds like a plan
Agent: uh and to summarize your current plan is at uh at um a hundred mbps so upgrading would significantly improve your experience
Customer: yes i’m on a hundred meg plan at the moment
Agent: let's um make this upgrade happen effectively i’ll send you the necessary details via email after our call
Customer: thank you i appreciate your um assistance noah
Agent: my pleasure just a quick check is the um hardware replacement still a concern for you
Customer: yes i’m thinking about the uh the upfront costs
Agent: understandable but uh think about the long term benefits versus the costs
Customer: true that does put things into perspective
Agent: thank you for your patience throughout this samuel i'll uh follow up with details shortly
Customer: i’ll look out for that thanks again
Agent: you're welcome have a great day samuel
Customer: you too um bye
===== CALL 2 =====
Agent: thank you for calling blue shield this is mia hernandez how can i assist you today
Customer: hi um this is aiden rogers i'm calling to discuss a claim i filed and um i need some clarification on policy exceptions and coverage limits
Agent: sure aiden i'd be happy to help with that can you please provide me with your policy id
Customer: yes it's pol 1234 567 i um um want to know more about the details especially the coverage limits i'm dealing with
Agent: thanks aiden let me just pull that up real quick okay um i'm seeing you have the care plus silver health plan is that what you mean
Customer: yes that's right but um i've noticed some issues with the deductible and you know like the low coverage limits it's kind of frustrating
Agent: i understand your um frustration aiden the deductible for your plan is in the medium band and uh the coverage limits are currently low
Customer: um yes please i uh i’d like to know if there are any ways to improve that um like you know
Agent: sure we can talk about potential upgrades or changes to your policy if you believe that the current setup is not really um meeting your needs
Customer: right but um before we get to that can you tell me if policy exceptions are um discussed before you determine the outcome of the claim
Agent: yes absolutely policy exceptions are definitely discussed before um we finalize the outcome of your claim let me explain this uh in more detail
Customer: okay that sounds good i just want to make sure i’m you know i’m not missing anything important
Agent: of course aiden so um regarding your claim i see that a few exceptions apply which might uh affect the outcome
Customer: like what i need to uh know if this is going to change anything right
Agent: well um in your situation the exceptions mainly revolve around like the specifics of your treatments and the services covered under your plan
Customer: oh i see so um are you saying there might be reasons why my claim wouldn’t be fully covered
Agent: yes um that's correct it's crucial uh to address those exceptions beforehand so that like you know what to expect in terms of any potential reimbursement
Customer: got it but honestly i'm feeling like this policy has um a lot of limitations is switching uh to another provider like aetna something i should consider
Agent: well aiden switching is always an option but let's first assess um if there's a way to adjust your current policy to suit your um needs better before we go that route
Customer: yeah but if i’m still unhappy it's really not worth it um right
Agent: exactly your satisfaction is important and uh aiden so let's look at the options like maybe um switching to a higher plan tier
Customer: wait um what would that cost me i uh really need to understand the premiums
Agent: for a higher coverage limit you would likely be looking at a um higher premium but it could be beneficial in terms of coverage
Customer: uh huh can you give me specific numbers like i mean what’s the difference
Agent: sure um an upgrade to the care plus gold plan would uh let's say forty dollars more per month
Customer: that's that's a bit steep and if i keep the care plus silver what about claims ugh
Agent: staying with silver means your premium remains lower but just be mindful that uh the claims might not cover more expensive treatments
Customer: yeah i get that this is just ugh it's overwhelming is there a risk if i decide to stay
Agent: i hear you if you choose um to remain on your current plan you may experience what’s known as churn meaning your dissatisfaction could lead you to switch
Customer: that does make sense and when do customers usually you know disengage from these calls
Agent: typically we see disengagement during the closing discussions um like when options or outcomes are finalized
Customer: so if i’m not satisfied um it's a sign of churn then
Agent: yes if you're not happy with the solutions offered um it clearly indicates churn i want to make sure we avoid that for you
Customer: yeah i appreciate that this is um a lot of information to digest
Agent: i understand would you like me to um summarize what we discussed
Customer: sure that would help a lot
Agent: alright so we went over your claim details um discussed policy exceptions and reviewed your current coverage limits ugh and considered an upgrade
Customer: got it um i still need to think about where to go from here
Agent: absolutely take your time if you decide to switch or um upgrade feel free to call me back anytime
Customer: okay thanks for your help mia i’ll think about it and call back soon
Agent: thank you for calling blue shield aiden have a great day
===== CALL 3 =====
Agent: thank you for calling shopsquare this is james o'connor how can i assist you today
Customer: hi um this is henry baker uh i wanted to discuss like some uh feedback on my insurance coverage limits
Agent: of course henry so are you calling specifically about any coverage limits in particular
Customer: yes um i think the limits under your plans i have some uh concerns about them especially regarding what's covered
Agent: got it you're referring to the insurance coverage plans we offer actually can you share which specific plan you're talking about
Customer: uh yeah let me see i think it’s the um the standard coverage i just feel like it doesn’t you know
Agent: i understand so you're interested in feedback about the coverage limits of the standard plan this can really help us improve our products
Customer: right exactly and um like i've been hearing that a lot from oh other customers too
Agent: ah that's interesting just to clarify when you say other customers um are these comments you’ve seen on social media or other channels
Customer: yeah mostly social media like twitter and um facebook it seems that like people are really vocal there
Agent: so you're suggesting that social platforms capture a lot of feedback that's a valuable insight
Customer: yeah and um also there seems to be some confusion about what the coverage limits are just it’s pretty complex sometimes
Agent: i see the complexity can definitely lead to misunderstandings it kind of ties into the whole product feedback area
Customer: definitely another thing i noticed the uh promotional materials can be really hard to understand too
Agent: right they might be too complex which could affect customer satisfaction what specific issues did you encounter
Customer: well like the promotional code feedback2023 was confusing for me and i had to ask um several times
Agent: uh huh and that’s a negative sign when customers feel overwhelmed by promotions it’s not ideal for satisfaction
Customer: exactly i feel like if the information was clearer like coverage limits included folks would be less frustrated
Agent: absolutely so in essence clearer communication could correlate with better um satisfaction
Customer: mhm yes and um about the product features i’ve seen a lot about coverage limits being talked about
Agent: that makes sense the feature most discussed is definitely the coverage limit are there other features like you feel need improvement
Customer: um yeah maybe like how claims are processed it's kinda um lengthy and complicated
Agent: right the claims process is another critical area we get feedback on it's notable how often that’s a point of frustration
Customer: yeah i mean i get that it's complex but having like an easier way to understand it would help a lot
Agent: i agree so um while we're on the topic would you say easier explanations would likely improve your experience
Customer: definitely uh i think the overall um communication really needs to improve
Agent: thank you for sharing that henry although there’s room for improvement we really value this kind of feedback from customers like you
Customer: yeah thanks for listening james i hope this helps uh improve things for everyone</t>
  </si>
  <si>
    <t>3713</t>
  </si>
  <si>
    <t>===== CALL 1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2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 CALL 3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</si>
  <si>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2 =====
Agent: thank you for calling connectnet this is michael roberts how can i assist you today
Customer: hi this is scarlett long i’m looking for some some information about potential new features for my insurance plan
Agent: sure scarlett just to confirm you’re calling from illinois right
Customer: yes that’s correct
Agent: great so um you’re interested in features that could improve your coverage is that right
Customer: exactly i wanna know what’s available my current plan feels um a bit limited
Agent: i understand you’re on our plus plan which offers a good range of features we have options that could address some common uh concerns
Customer: okay but could you elaborate on those features i’ve i’ve heard about some plans with more like the um competitor spectrum
Agent: absolutely uh features like um flexible coverage options are definitely available but uh for your plus plan i wouldn’t say we have uh ongoing promotions right now
Customer: hm that’s a bit disappointing since i’m considering spectrum they seem to offer more flexibility
Agent: i get that so um the features we have are really designed to help you um maximize your current coverage especially for claims right
Customer: right but if i’m not seeing any promotions currently what makes connectnet um better
Agent: well let me explain our claims process is pretty smooth and there are no hidden fees typically associated with our services
Customer: that’s good but when i’m shopping around like the perception of added value matters a lot
Agent: sure i get that totally scarlett you’re looking for value right what feature do you think would help help you
Customer: honestly i need more options for coverage i don’t want to churn away but
Agent: of course if you’re seeking more diverse options i i suggest looking into our premium add ons that are available
Customer: sure but still i don’t see any promotions that might shift my decision or do you think it’s worth
Agent: well i wanna be clear not offering promotions right now certainly doesn’t help it’s um something we’re aware of
Customer: so basically no current options to sway me
Agent: exactly uh do you feel there’s um something else we could could provide that might be worth considering
Customer: i don’t know i mean if my frustrations continue um how long do i stick with connectnet before escalating
Agent: right well usually um customers stay engaged for a moderate time before they decide to escalate if they’re you know frustrated
Customer: yeah i see that makes sense but still i’m in a tough spot here with options
Agent: i understand scarlett it’s always tough weighing these decisions just let me know if there’s a specific feature you’re after
Customer: currently i’m just exploring my options before jumping ship to spectrum
Agent: that’s fair i can do is um guide you on how to maximize your current plan if that helps
Customer: sure let’s go through that but honestly if nothing changes soon i might be looking elsewhere
Agent: i appreciate your honesty scarlett just remember if you think of any future feature requests don’t hesitate to reach out
===== CALL 3 =====
Agent: thank you for calling civic trust this is daniel kim how may i assist you today
Customer: hi um my name is ella roberts and i need help uh with um a potential fraud issue on my card
Agent: i’m sorry to hear that ella can you uh please verify your account number for me
Customer: sure it’s acct seven two nine three uh four six two
Agent: thank you can you confirm um the last transaction you see uh on your card
Customer: um i think it was a transaction of uh about um one hundred and fifty dollars made last week right
Agent: one hundred and fifty dollars and do you see any uh transactions that you don’t recognize mhm
Customer: yes there’s one for um three hundred dollars uh from a place i’ve never um heard of i mean
Agent: i see that sounds concerning just to clarify this um is regarding your visa card correct yes
Customer: yes it is i mean it’s my only card with civic trust
Agent: great i’m going to block that card immediately to prevent any further unauthorized use okay
Customer: oh um really is that necessary right now i just
Agent: yes it's necessary for your security i’ll issue a new card right away which typically takes five to seven business days to arrive
Customer: okay um will i be charged for um that just wondering
Agent: no you won’t um be charged for the reissuance of your card the compromised card will be blocked and the new card will have a different number right
Customer: okay um that’s good to know what about uh the fraudulent transaction you know
Agent: we’ll need to investigate that transaction can you give me the transaction id i mean
Customer: yeah it’s txn four three two one eight nine seven six
Agent: thank you ella i’ll flag that transaction under a fraud dispute you can expect an update um via email once the investigation is complete
Customer: what will happen next uh if it turns out to be fraud i mean
Agent: if the report is confirmed your card will be blocked and reissued which is the outcome here that means the transaction if fraudulent will not be charged to you okay
Customer: okay um that sounds good so will i get my money back
Agent: yes if it’s confirmed as fraud we'll refund the amount and you’ll receive a new card as well right
Customer: alright um i have some campaign offers right can i use those like
Agent: yes you can if you’re referring to the cashback2023 campaign it can be applied to future transactions once you receive your new card okay
Customer: oh cool um will i still get the cashback even after this issue
Agent: absolutely the campaign applies to all eligible purchases made with your new card once it's activated i mean
Customer: okay um that’s good you know this whole process has me a bit confused though
Agent: i understand ella let me explain the process step by step first i’ve blocked your card then uh right
Customer: oh um what about the probing questions do they really help clear this up you know
Agent: sometimes they can uh lead to confusion but they are necessary to gather all the required um information okay
Customer: right um it sort of confused me a bit at first though
Agent: exactly it can be overwhelming but they help ensure everything is um addressed correctly
Customer: okay um i appreciate your help with that daniel
Agent: you’re welcome as a platinum relationship customer you’re always prioritized is that good
Customer: thanks that’s reassuring um what if a similar thing happens later you know
Agent: if it does just call civic trust support immediately to report it we’ll act just as quickly um as we did today
Customer: alright i’ll keep that in mind um is there anything else i need to do like with the wallet mhm
Agent: yes i’ll provide you with detailed instructions for wallet re provisioning once your new card arrives okay
Customer: sweet um thanks for all the info will i get a confirmation you know
Agent: yes you’ll receive an email confirmation regarding everything we discussed today including the fraud report and new card issuance right
Customer: okay um thanks daniel that helps a lot</t>
  </si>
  <si>
    <t>3714</t>
  </si>
  <si>
    <t>===== CALL 1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 CALL 2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 CALL 3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</si>
  <si>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 escape uh this is emily carter how can i assist you today
Customer: hi emily uh i’m owen ross i need to um resolve a booking error at urban escape miami beach
Agent: i’m really sorry to hear that owen um could you please uhh provide me with your booking id
Customer: sure it’s bk 3455 789
Agent: thank you owen just one moment while i pull that up um okay i see here that there was indeed a booking error
Customer: yeah uh it said i booked a deluxe room but uh i don’t think that’s correct
Agent: i apologize for the confusion let's clarify um can you eh tell me what type of room you were expecting
Customer: i expected a um standard room not deluxe
Agent: i see uh so a standard room not a deluxe one this booking error is uh frustrating right
Customer: um it really is i’m just trying to understand how this happened
Agent: yeah i completely understand owen and i’m really sorry about this let’s dig a bit deeper um when did you uh make the booking
Customer: i booked it last week on tuesday
Agent: okay tuesday uh and did you um receive a confirmation email
Customer: yes i did but the details they don’t uh match what i expected
Agent: that’s definitely odd um let’s take a look can you verify the uh email address used for that booking
Customer: yeah it’s owen ross@example com
Agent: thank you owen let’s see here um it seems like the error could have occurred during um the booking process perhaps due to a glitch
Customer: maybe i just want it sorted out today
Agent: absolutely i want to make sure we resolve this quickly um could you share with me how you booked through the app or um website
Customer: i used the app it’s very um convenient usually
Agent: right okay um was there anything unusual during the booking like any error messages
Customer: um i don’t recall seeing anything like that but it might have been a um tap issue
Agent: i see so a tap issue uh can happen yeah um let me see if we have alternatives would you consider uh upgrading to a deluxe room
Customer: no i just want um what i booked not a deluxe room
Agent: right i understand uh but i can offer a full refund for the mistake along with a um promo code for your next booking
Customer: that sounds fair um but what’s the promo code
Agent: the code is loyalty10 it’ll give you a discount on your next stay
Customer: that works thank you i appreciate the resolution
Agent: thank you for being patient uhh with this owen i deeply apologize for the mix up it’s important to us that you have a smooth experience
Customer: it’s okay mistakes happen uh just glad it’s resolved now
Agent: great just to confirm you will um receive that refund shortly uh and the promo code in your email soon as um well
Customer: perfect thanks again emily
===== CALL 2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 CALL 3 =====
Agent: thank you for calling urbanlake um this is sarah johnson how can i assist you today
Customer: hi this is um levi morgan i’m calling because i’m really really frustrated with the repeated outages it’s it's really affecting my work
Agent: i’m sorry to hear that levi can you tell me a bit more about the outages you’ve been um experiencing
Customer: yeah it’s um happened multiple times now i uh lost connection during some important calls it’s just so um very unreliable
Agent: i understand your frustration it sounds um very inconvenient especially for your work are you currently located in ca
Customer: yes i am in california and i’ve had no other issues with um well i don’t know if it’s the service itself or what
Agent: got it um let me check into that we did have some disruptions in your area due to a um fiber cut recently
Customer: that’s what i heard but i mean um how often should that happen it's like i can’t rely on urbanlink anymore
Agent: i can see how that would cause um concern it’s um really important to have stable service can i confirm your account details
Customer: sure it's levi morgan and my account id is uh acc seven four eight three one five nine
Agent: thank you levi just a moment while i pull up your account okay i see you’re on our gigabit plan um would you like to discuss this
Customer: yes maybe i need a plan that can handle um uh more devices because it's really been a mess
Agent: sure the gigabit plan should support multiple devices without um problems have you noticed connectivity drops at certain times or is it more random
Customer: it feels random um like during peak hours or um um even during the day i have no idea what might um fix it
Agent: it’s common for outages to affect um service during high usage times it’s really frustrating i know
Customer: exactly i really can’t afford to you know keep going through this
Agent: i completely understand and we want to ensure you’re satisfied i can offer a discount on your next bill um if you'd consider staying with us
Customer: a discount huh for how long
Agent: it would be um for the next three billing cycles that might help alleviate some concerns
Customer: hmm i’ll think about it but um it would also help if these outages didn’t happen at all
Agent: absolutely we’re doing our best to improve reliability can i share some tips about your gateway that might help
Customer: yes please what do i need to do
Agent: um let’s start by rebooting your gateway sometimes that can um clear any persistent issues
Customer: okay sounds simple enough but you know if this uh keeps happening i might have to look at compact or something
Agent: i hear you but we’re committed to making this right with urbanlink i’d hate to see you go um to be honest
Customer: i know but my patience is running thin just these outages um are really making me think twice
Agent: i understand levi we do value our customers um and want to ensure you feel heard i’ll mark this call for follow up
Customer: thank you sarah i appreciate that i’ll wait and see how things go maybe the discount will help
Agent: absolutely levi if you experience further issues please um call us back take care</t>
  </si>
  <si>
    <t>3715</t>
  </si>
  <si>
    <t>===== CALL 1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 CALL 2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 CALL 3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</si>
  <si>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 CALL 2 =====
Agent: thank you for calling shopsquare um this is ava thompson how can i assist you today
Customer: hi ava this is like lily foster i’m calling about a damaged uh product i received
Agent: can you provide me with um the order id please
Customer: sure it’s ord ate three nine two two four five
Agent: okay i see the order what kind of damage uh are we talking about
Customer: the screen is cracked it’s really frustrating i was expecting better quality
Agent: we can um offer an immediate replacement for you would you prefer that over a refund
Customer: yes but will i um be charged for the deliveries
Agent: no there won't be any um additional delivery fees for the replacement
Customer: really that’s great i was uh worried about that
Agent: absolutely i’ll process that right away oh and did you apply uh any promo codes during your order
Customer: yes i used loyal twenty will that still apply
Agent: yes it will you’re actually in our gold loyalty tier so it’ll enhance your benefits
Customer: that’s good to hear i’ve had a really good experience with shopsquare so far except for this issue uh you know
Agent: i’ll process that right away you should see a fedex tracking number shortly
Customer: okay how long will that um take
Agent: the tracking indicates it should arrive like in about five to seven business days
Customer: five to seven days what about that delivery status for other items
Agent: currently it’s delayed you know due to high demand i apologize for the inconvenience
Customer: that’s frustrating so much for fast um delivery huh
Agent: offering this immediate replacement should definitely um help though
Customer: sure i appreciate that but honestly how does this compare with uh say amazon
Agent: amazon does offer um fast delivery but we're committed to quality service and your satisfaction with no extra fees
Customer: i see so it must be uh clear that when i get that replacement my satisfaction will increase
Agent: exactly i’m confident that receiving this replacement right away improves um overall satisfaction
Customer: yeah it makes sense quick acknowledgment seems to uh ease the process too
Agent: right recognizing issues promptly helps to um avoid escalation as we’ve seen with many customers
Customer: definitely and thank you for making um this so easy for me ava
Agent: is there uh anything else i can help you with today
Customer: no that covers it thanks again
Agent: my pleasure have a fantastic um day lily
===== CALL 3 =====
Agent: thank you for calling urbanlink this is james o'connor how can i assist you today
Customer: hi um this is evelyn howard i’m calling about a uh network outage affecting my home in new york
Agent: i'm sorry to hear that evelyn let me verify some details first can i have your account number please
Customer: sure it's acc 2345 789
Agent: thank you just a moment while i pull up your uh account okay i've got it i see there's an active outage in your area
Customer: an outage again this has been happening um way too often
Agent: i understand your frustration we’re working to resolve these issues can you tell me about what you've been experiencing
Customer: so it's just that the internet's been down several times this month i really need to know what’s the uh eta for restoration
Agent: currently um the restoration is scheduled for later today that’s the same day eta we um usually communicate
Customer: same day i mean um are you sure this seems to happen a lot
Agent: yes the team is on it and um should have things fixed up by later today i get how uh disruptive this can be
Customer: i just i don't know how much longer i can um deal with this
Agent: i um completely understand evelyn it’s definitely not ideal we’re working on improving service reliability
Customer: that's good to hear but it doesn’t really help me right now
Agent: sure um in the meantime would you like to hear about some uh alternative service plans we offer
Customer: yes um what do you have
Agent: right now you’re on our plus plan which is one hundred megabits we also have um a premium plan that could provide you with enhanced um reliability
Customer: hmm okay how much is that
Agent: the premium plan is uh twenty five dollers more per month um and it typically handles more users
Customer: so would it would it really make a difference during these outages
Agent: it could potentially help reduce the frequency of outages our premium plan has better um support features
Customer: sounds like a good option i just i’m still unhappy about this current situation though
Agent: that’s understandable a concrete solution like uh upgrading plans could turn that negative sentiment around i believe
Customer: yeah i’d like to be able to contact urbanlink if you know there's another issue after it’s fixed today
Agent: absolutely i can provide you with that information if you have more concerns after the restoration feel free to reach out using your um ticket i d which is tkt 4567 123
Customer: thank you james i appreciate your uh help with this
Agent: you’re welcome evelyn we value your patience if you need anything else um don’t hesitate to call have a good day</t>
  </si>
  <si>
    <t>3716</t>
  </si>
  <si>
    <t>===== CALL 1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 CALL 2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</si>
  <si>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urbancart this is um emily carter how can i assist you today
Customer: hi emily um this is ava watson i uh need help with a return for an incorrect item i received
Agent: i’m sorry to hear that ava can you uh please provide your order id
Customer: sure it's ord one two three uh four five six seven
Agent: thank you ava just a moment um please let me check that for you
Agent: alright i see that your order was for an um electronics item it looks like there was a uh misteak what item did you receive
Customer: i um received the wrong model i ordered the model x three hundred but i uh got the model y two hundred
Agent: i understand so you would like to uh exchange it for the correct model
Customer: yes that would um be great i need it as soon as possible
Agent: absolutely i can yeah facilitate an exchange for you this will um help maintain your trust with us
Customer: yeah i really appreciate that especially since i’ve heard good things about urbancart’s service
Agent: thank you for that feedback ava by the way i noticed you applied the welcome ten you know promo code
Customer: right i thought that would help with the exchange
Agent: it definitely does now um about the exchange will uh the delivery still be on time with um fedex
Customer: yes i hope so i just need this sorted out quickly
Agent: i’ll um make sure it is expedited just to uh confirm the delivery status shows it was delivered on time correct
Customer: yes it was but i just wanna get the right item now
Agent: no worries offering a quick exchange is a great way to enhance your um experience and deter any churn intent
Customer: exactly if it weren’t for this issue i’d definitely stick with urbancart
Agent: we really value your loyalty especially since you're in the gold tier
Customer: i appreciate that urbancart has been really good so far compared to amazon at least um for me
Agent: that’s good to hear quality of service is um typically what we aim for right
Customer: yes and i can’t really stress enough how um important that is for me
Agent: i completely understand so let’s proceed with the exchange
Customer: yes please what’s um the next steps
Agent: i’ll process that for you um right now you’ll receive a confirmation shortly
Customer: okay sounds good
Agent: after the exchange you’ll still benefit from our um promotional campaigns which can really influence uh acceptance in future purchases
Customer: that definitely influences my decision to stay with urbancart
Agent: awesome i’ll finalize the exchange shortly just for reference um everything will be store credit for returned items
Customer: perfect thank you emily
Agent: you’re welcome ava i’m here to help and uh i really appreciate your patience today
Customer: no problem i just want this resolved quickly finally
Agent: i hear you and i’ll make it my um priority is there anything else you’d like to discuss in the meantime
Customer: nope that covers it thanks a lot
===== CALL 2 =====
Agent: thank you for calling healthsecure this is mia hernandez how can i assist you today
Customer: hi um this is jane thompson i um well i'm calling to check the status uh of my auto claim
Agent: sure jane let me pull up your information can you confirm your policy number for me
Customer: yes it's pol 8976 four fifty three
Agent: thank you just a moment uh please alright i see your claim is partially processed
Customer: partially i thought it was uh how much will i get back exactly like exactly
Agent: so um the refund is partial let me check the exact amount uh for you
Customer: okay i really um need to know this soon like really
Agent: yes of course i understand that the refund amount is uh about two hundred fifty cents
Customer: two hundred fifty that's not um what i was uh expecting you know
Agent: i completely understand your frustration jane just to clarify um the deductible for this claim was set at a medium range
Customer: yes i remember that part but so um how often do refunds happen after claims
Agent: typically we find that um partial refunds are common after review like in your case
Customer: so like it's not often full refunds then
Agent: correct most of the time um it's partial due to the deductible thresholds you know
Customer: i see but still um how long does it take to um actually get the refund
Agent: once processed it takes uh about two weeks for the funds to be issued
Customer: two weeks that's pretty long uh right
Agent: i know it's frustrating jane i can offer you an estimated time of arrival for the refund to help um with expectations
Customer: sure i’d appreciate that
Agent: the eta for your refund is um next friday so that's roughly eighteen days from now
Customer: okay um that’s better thank you for the clarification
Agent: you're welcome if you have other questions um or concerns feel free to let me know
Customer: well um just so i know can i call back if i don't get it like if you know
Agent: absolutely just reference your claim number and we can help right away
Customer: great um thanks mia i’ll wait for next week then</t>
  </si>
  <si>
    <t>3717</t>
  </si>
  <si>
    <t>===== CALL 1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 CALL 2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</si>
  <si>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
===== CALL 2 =====
Agent: thank you for calling homehaven this is alexander wright how can i assist you today
Customer: hi um this uh this is gabriel brooks i um wanted to inquire about a refund for a recently returned item
Agent: sure gabriel can you uh please confirm your order id for me
Customer: yeah um it's uh ord eight nine two four three seven one
Agent: thank you let me uh check that for you just a moment please um alright i see your order for like furniture here you're looking at a refund correct
Customer: yes that's right i want to know about the uh um refund process like how that works
Agent: absolutely i can help with that since you’re a gold member you have some perks regarding the speed like of refunds typically we process refunds to the original payment method does that work for you
Customer: yes i prefer the i prefer the refund to go back to my original payment method but how long does that take
Agent: um it usually takes about five to seven business days depending on your bank um but we will initiate it right away
Customer: got it uh i heard that some companies take longer to issue um to issue refunds is that common
Agent: well a lot depends on the issuer in your case it would be back to the original payment method which is most commonly used as i mentioned
Customer: oh okay so um could you clarify um what happens if the refund doesn't like if it doesn't show up
Agent: sure if that happens let’s say after ten business days you could reach out to us again we can probe into it further then
Customer: right um that makes sense thanks for your help by the way
Agent: you're welcome i’m glad to help and i understand that um it can be frustrating waiting for a refund
Customer: yeah it really is i just want to make sure everything is handled smoothly
Agent: i appreciate your patience gabriel i’ll make a note of your refund request and while we’re processing that do you have any other questions regarding your account
Customer: not really just um what should i expect after you process the refund
Agent: after we process it you’ll receive a confirmation email just keep an eye on your bank statement because the refund will reflect there like once it posts
Customer: got it uh that’s very helpful so how did you guys handle these requests before
Agent: well we often find empathizing with the customer like understanding their concerns helps drive a smooth resolution and since you're a gold member um we try to keep things as efficient as possible
Customer: that’s nice to hear i um like that you guys prioritize customer feedback
Agent: absolutely it’s crucial for us so just to reiterate the refund is initiated to the original payment method and it should appear in about five to seven days
Customer: yes sounds good um i hope it’s quick because i really need i need the funds back for a new purchase
Agent: understood many customers express urgency especially when they’re returning to make new purchases it’s quite a common scenario
Customer: haha yeah i can see why you guys are doing a great job
Agent: thank you gabriel that really means a lot remember to check your email for updates
Customer: i will and thank you again for um your help today
Agent: you’re very welcome have a great day gabriel</t>
  </si>
  <si>
    <t>3718</t>
  </si>
  <si>
    <t>===== CALL 1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2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</si>
  <si>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2 =====
Agent: thank you for calling harborwest this is benjamin brooks how can i assist you today
Customer: hi um i’m emily long i need to report a fraudulent transaction on my account
Agent: i’m sorry to hear that emily uh can i have your account number please
Customer: sure um it ends in eight uh no i meant ate seven eight
Agent: thanks emily let me verify that um could you also confirm your full name and the state you’re calling from
Customer: it’s emily long um i’m calling from florida
Agent: great emily just one more thing so can you tell me the amount of the transaction in question
Customer: yeah it’s um between fifty and to uh no two hundred dollars
Agent: okay got it so you’re reporting a fraud dispute involving your visa card right
Customer: yes exactly
Agent: thank you for clarifying that i’ll start a report and um actually i’ll issue a provisional credit for the amount while we investigate it
Customer: that sounds good um but what’s the risk here
Agent: well if the merchant wins the dispute there’s a reversal risk meaning the funds could be taken back from your account
Customer: oh no um what happens if that occurs
Agent: if the investigation doesn't go your way you’d have to cover the charge again but i’ll keep you updated during this process
Customer: right right ok um i really hope it gets resolved quickly
Agent: absolutely emily i’ll escalate this to our fraud investigation team right away
Customer: thank you how long will that take
Agent: typically it takes between five to ten business days for a full review i’ll ensure you get updates
Customer: okay that’s good but um i just hope it doesn’t take forever
Agent: i understand your concern we prioritize fraud cases especially yours
Customer: thanks benjamin i appreciate your help
Agent: you’re welcome is there anything else i can assist you with today
Customer: no that is everything for now thanks again
Agent: alright emily thank you for contacting harborwest and i hope you have a great day
Customer: you too bye</t>
  </si>
  <si>
    <t>3719</t>
  </si>
  <si>
    <t>===== CALL 1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 CALL 2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</si>
  <si>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fiberone this is liam lewis how uh can i assist you today
Customer: hi liam this is logan foster i'm having um some connectivity issues with my uh internet
Agent: i’m uh sorry to hear that logan can you like describe what exactly you’re experiencing
Customer: it’s been really intermittent i mean sometimes it drops unexpectedly and then it’ll come back it's really um annoying i guess
Agent: i understand that can definitely be frustrating let’s you know start with some troubleshooting steps can you tell me if your router lights are behaving normally uh right now
Customer: uh the light is solid green but sometimes it flickers i’m not sure if that’s like normal
Agent: got it the solid green is good um can we also confirm that your router is properly connected to your you know modem
Customer: yeah everything seems plugged in okay
Agent: great let's try to restart both your router and modem can you please unplug them for about thirty seconds
Customer: sure uh okay i’m unplugging them now
Agent: perfect let me know when you’ve plugged them back uh in
Customer: okay they’re back on
Agent: awesome now let’s check the connection speed what speed tier are you currently um on
Customer: i think i’m on the three hundred uh three hundred meg plan
Agent: correct you’re on the three hundred meg tier um let’s run a speed test do you have your uh device connected to the wi fi
Customer: yes i'm using um my laptop it's connected
Agent: great uh please visit speedtest dot net and let me know what speed you’re seeing
Customer: um i’m seeing about uh eighty to ninety megabits
Agent: okay that’s uh lower than expected um when was the last uh time you noticed the connectivity drop
Customer: i mean it happens a few times a week just you know it’s really kind of inconvenient
Agent: absolutely i can see how that would like be an issue let’s check um your router configuration could you please access your router settings through the uh ip address
Customer: i think that’s one nine two dot one six eight dot one dot one
Agent: yes that’s correct can you log in and let me know if there are like any unusual settings
Customer: um nothing looks out of the ordinary just you know the usual settings
Agent: okay let’s check the firmware version is there an um update available
Customer: uh there's a message that says update available
Agent: definitely update that this can um improve your connection stability
Customer: alright it’s updating now hang on
Agent: sure take your time i can confirm that any improvement in stability will definitely um heeeelp
Customer: okay the update is done i think
Agent: fantastic can we test the speed again now
Customer: yes let me check oh wow it’s up to um two hundred fifty megabits
Agent: that’s a noticeable improvement how’s the connection holding up now
Customer: so far uh so good no drops yet
Agent: excellent it sounds you know like we’ve resolved um the issue just to note um i’d like to inform you about potential plan upgrade options for uh better bandwidth compatibility
Customer: oh like what
Agent: well the premium plan might be like a suitable fit for your needs especially if you’re using multiple devices
Customer: interesting uh what’s the difference in pricing
Agent: the premium plan runs um around fifteen uh dollars more monthly but it could handle um your load better
Customer: yeah i think that might be worth exploring sign me up for that uh please
===== CALL 2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t>
  </si>
  <si>
    <t>3720</t>
  </si>
  <si>
    <t>===== CALL 1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 CALL 2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</si>
  <si>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primestreet this is emily carter uh how can i assist you today
Customer: hi um emily my name is addison watson i need help uh with an issue i received a defective item
Agent: i'm sorry to hear that could you please like provide me with your order id uh so i can look into this
Customer: sure it’s ord four six seven eight three four two
Agent: thank you i see here that this item falls under the electronics category can you um tell me more about the defect
Customer: well it was delivered defective upon arrival it didn’t even work right out um of the box
Agent: okay. we can offer you a replacement or a refund uh for that item which option would you um prefer
Customer: i really just want a refund i don’t want to wait around for a replacement that’s uh that’s not guaranteed to work
Agent: sure. can i get your payment details for the credit card refund
Customer: sure go ahead just to confirm it's the uh same card i used for the purchase
Agent: great can you please verify the last four digits of your uh credit card please
Customer: it’s won two three four
Agent: okay i'll submit a refund request this usually takes about three to five business days to reflect in your account uh
Customer: that’s reasonable
Agent: i also wanted to let you know that as a gold tier member um you have the option to use our promotional code loyal20 on your next purchase right
Customer: oh that’s nice does that apply um to electronics too
Agent: yeah it does and we often see customers um upselling with varied phrasings as well
Customer: really that’s interesting so uh you're saying the varied phrases make a difference
Agent: exactly it can definitely uh increase the likelihood of an upsell
Customer: hmm i might try that next time
Agent: i'm processing a refund request and it should show up on your card soon i hope
Customer: okay thank you emily
Agent: is there anything else um you need
Customer: no that’s it just the refund was my main concern
Agent: okay uh huh
Customer: yeah me too i appreciate um your help
Agent: it’s my pleasure thank you for being a valued primestreet customer you’ve been great
Customer: sure thanks once more
Agent: alright have a wonderful day addison okay
Customer: you too bye
Agent: goodbye take care
Agent: after call concludes i’ve noted down the key events for our internal reports regarding this interaction
Agent: addison reported receiving a defective item from primestreet
Agent: emily carter presented the replacement and refund options
Agent: addison chose a refund due to the product's unavailability for replacement
Agent: emily confirmed the refund process verified payment details and provided a posting timeframe
Agent: emily discussed a promotional code and loyalty perks after resolving the primary issue
===== CALL 2 =====
Agent: thank you for calling blue shield this is liam lewis how can i assist you today
Customer: hi uh my name is mason watson i wanted to discuss my home insurance policy
Agent: sure mason i'm here to help what specific concerns do you um have about the policy
Customer: well um i was a bit worried uh about my current deductible it seems kinda high right
Agent: i understand we've seen a medium deductible being common lately like it's typically uh fifteen hundred dollars if i remember correctly
Customer: yeah that's it plus i’ve been looking at um competitor plans like metrohealth they uh seem to offer something better
Agent: i see comparing is smart have you looked into their details what did you um find appealing about their offerings
Customer: well metrohealth has lower uh deductibles and their premiums seem um cheaper as well
Agent: right that can definitely change your overall costs over time umm have you considered the benefits of sticking with us though
Customer: i mean i like blue shield generally but uh i dunno the savings are hard to ignore
Agent: totally understandable can i ask what your coverage limit currently looks like you know just curious
Customer: i'm at uh the medium level yeah but it still feels um insufficient sometimes
Agent: that’s a valid concern would upgrading to a silver tier plan help alleviate that feeling maybe like what do you think
Customer: possibly what does that um involve i mean does it take long
Agent: you’d get broader coverage options plus you’d likely see a decrease in deductible levels it’s quite popular especially now
Customer: ok i’m interested but like what's the price comparison uh you know
Agent: for the care plus silver plan it would be an increase in premium but we can apply a save fifteen discount on your first year to ease the transition
Customer: hmm that sounds good but how much more um am i looking at exactly
Agent: let me pull those figures it might be about uh thirty dollars extra per month with you know the discount applied
Customer: oof that's a lot so what if i uh just stayed with the current policy you know
Agent: if you renew the current policy you’d keep the same deductible but without any discounts it might be harder to stay competitive especially against you know metrohealth
Customer: yeah right i really don’t want to lose coverage for uh just price reasons either that would like suck
Agent: that’s a solid point mason it’s important to balance cost with adequate coverage
Customer: exactly but i feel like uh you guys are missing a trick here you know what i'm saying
Agent: i appreciate the feedback we can definitely do better to ensure customers feel valued and protected like we need to improve that
Customer: so what's the next step for upgrading i mean uh how does it work
Agent: i can initiate that upgrade for you today it’ll take about um ten minutes you’ll need to confirm a few details though
Customer: alright let's do it i guess like let’s go for it
Agent: great choice just give me a moment while i access your profile</t>
  </si>
  <si>
    <t>3721</t>
  </si>
  <si>
    <t>===== CALL 1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 CALL 2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</si>
  <si>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northpeak financial this is michael roberts how can i assist you today
Customer: hi michael i’m emily adams i uh need help uh i’ve detected some unauthorized transactions on my visa card
Agent: i’m sorry to hear that emily uh can you like tell me a bit more about those transactions
Customer: yes they um look like they were for like two purchases over one hundred dollars um i don’t uh i don’t recognize them at all
Agent: okay let me check that for you just a moment
Agent: i see here that your card has been blocked due to these unauthorized transactions
Customer: blocked what does that uh mean for me
Agent: it means your current card is secured and we will issue a replacement uh visa card right away you’ll get it shipped with um expedited shipping
Customer: how soon can i expect the new card
Agent: it should arrive within three to five business days i can uh confirm the shipping details as well
Customer: okay but what about these charges do i need to um do anything else
Agent: i’m glad you asked we’ll initiate a fraud investigation for you just uh monitor your account further
Customer: alright so once i report it um what happens next
Agent: once reported we um review the transactions closely you will be kept updated um and any confirmed fraud will lead to reimbursement
Customer: that sounds good but is there anything i can do to protect myself
Agent: yes i can guide you on enabling fraud alerts and wallet re provisioning for your replacement card
Customer: that would be helpful i want to make sure this doesn’t happen again
Agent: absolutely emily i’ll uh help set that up shortly
Customer: thanks what do i do while this is all happening
Agent: keep checking your recent transactions for anything unusual and um let us know if you spot something
Customer: right so if i uh see anything just call
Agent: exactly you can call us anytime your account only ends in seven eight for verification is that correct
Customer: yes that’s right
Agent: perfect now for our records can you confirm your state
Customer: i’m in illinois
Agent: great thanks emily so just to summarize your card is blocked and a new one will be sent soon
Customer: thank you so much michael i really appreciate your help
===== CALL 2 =====
Agent: thank you for calling streamwave this is emily carter how can i assist you today
Customer: hi emily um this is mason watson i'm looking to uh upgrade my plan if possible
Agent: sure mason i can um help you with that just to uh confirm you're in new york right
Customer: yes that's correct
Agent: great so what kind of upgrade are you considering like are you looking for increased speeds uh for streaming and gaming
Customer: exactly my household needs more bandwidth for gaming and streaming just a bit tricky
Agent: i understand uh that can be a bit tricky currently you're on the one hundred meg plan
Customer: right yeah it's been okay but um we still run into issues sometimes
Agent: got it um we can definitely look into uh some options are you interested in any specific plan um tiers
Customer: i heard about um a plus plan is that would that be better
Agent: yes i can recommend the plus plan for you it offers um better performance for streaming and gaming i think
Customer: okay um does the plus plan support simultaneous streaming and uh gaming
Agent: yes absolutely the plus plan can um handle more devices without lag it really improves uh speed and reliability
Customer: nice that sounds good are there um any other benefits
Agent: well you'll also benefit from um a more stable connection and faster uh recovery times during outages
Customer: oh right uh there are no outages now are there
Agent: no there’s um no outage in your area right now so everything should be um running smoothly
Customer: okay that’s good so if i upgrade how does that um work
Agent: i can process the upgrade for you right now if you'd like it’s a simple switch to the plus plan uh like that
Customer: sure i’d like to do um that
Agent: perfect just to verify can you please confirm your account id um the number
Customer: it's acc four five three two seven six two
Agent: thank you and would you like me to send you the confirmation email to your uh registered address
Customer: yes please uh do that
Agent: okay i’ll send it to you just one moment uh while i finalize this you are still on fiber correct
Customer: yeah um fiber’s great for us
Agent: good to hear alright mason you are now set to the plus plan your ticket id is tkt eight three nine one two one five
Customer: thanks emily that’s um very helpful
Agent: you're welcome if you have any other questions about um the plan or your service just let me know
Customer: no i think that's all for um now
Agent: okay thank you for calling streamwave and have a great um day mason
Customer: you too bye</t>
  </si>
  <si>
    <t>3722</t>
  </si>
  <si>
    <t>===== CALL 1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 CALL 2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</si>
  <si>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acme insurance um this is michael roberts how can i assist you today
Customer: hi michael this is aiden kim uh i'm actually calling to you know discuss the renewal of my home insurance policy
Agent: sure aiden i can help you with that just to confirm uh is this for your current policy
Customer: yes exactly i'm looking for some clarity on the um coverage and deductible options
Agent: i see we can review those details just uh a moment um could you like remind me of your policy id
Customer: i don't have it um written down but i can give you a moment uh to check if it’s under aiden kim
Agent: no problem aiden uh let’s look that up so while i do that um have there been any specific changes in your coverage needs
Customer: well um i think i'd like to explore different deductibles maybe a medium deductible band
Agent: got it you mean like a medium deductible with higher coverage limits that um that’s a common choice
Customer: exactly i want to make sure it aligns with my needs and um with how i plan to manage my claims
Agent: right and our policies in illinois especially the premier platinum tier offer great coverage um would you like to hear more about that
Customer: yes please what makes the premier platinum tier stand out
Agent: well it includes higher coverage limits and um added protections that often fit um what homeowners like yourself require
Customer: that does sound appealing uh are there other tiers i should consider
Agent: um we have the gold and uh silver tiers too but most clients um usually favor the platinum due to those extra benefits
Customer: okay um can you provide details on the deductibles associated with these tiers especially platinum
Agent: sure for the premier platinum it's a medium deductible band which is um quite popular it helps balance your premium costs
Customer: yeah that sounds reasonable so what about policy limits uh can i get options for those
Agent: absolutely we typically offer um high coverage limits providing great peace of mind this is especially important um for many clients like yourself
Customer: uh huh definitely but i still want to compare it to other insurers like um metrohealth
Agent: sure i can see there’s um a competitive edge with our offerings particularly in terms of um transparency throughout the renewal process
Customer: that’s good to hear a lot of insurers can be vague you know i value clear information
Agent: exactly um our goal at acme insurance is to maintain transparency this usually leads to better customer outcomes don't you think
Customer: yeah it definitely feels that way transparency helps um to build trust you know
Agent: right we believe that clear explanations during these renewals are crucial for a positive experience
Customer: so if i were to proceed um with the renewal under the premier platinum tier what would that look like
Agent: well you’d get um solid coverage limits with a medium deductible it should ideally suit your needs um
Customer: okay um when should i expect to finalize everything
Agent: we have a renewal window of uh forty five days so um no rush but the sooner the better for your coverage
Customer: got it but just to clarify um are all responses i've gotten so far policy aligned
Agent: yes all the information um i provided absolutely aligns with our policies at acme insurance
Customer: great i mean i was really looking for um fact based answers not vague stuff
Agent: that's important aiden um we focus on providing clear and concise information
Customer: and what if i decide to shop around a bit more is that fine
Agent: of course take um your time just remember we are here for any questions you may have
Customer: yeah i appreciate that and you mentioned something about a code earlier um did i miss that
Agent: ah yes there’s a promotion code um memberplus that you can use for additional benefits when renewing
Customer: oh nice that could definitely sway my decision
Agent: absolutely um working with that code could increase your options with uh better pricing
Customer: sweet so i think i'm almost there just making sure um is there anything else i should consider
Agent: just review your coverage limits and deductibles before you decide um those are key areas to focus on
Customer: i'll do that thanks for all the info michael i feel much more prepared now
Agent: you’re welcome aiden i’m glad i could help just keep in mind that transparency here will ensure a smooth renewal process
Customer: i’ll definitely remember that thanks again for everything
===== CALL 2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t>
  </si>
  <si>
    <t>3723</t>
  </si>
  <si>
    <t>===== CALL 1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 CALL 2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</si>
  <si>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coastal wings this is alexander wright how can i assist you today
Customer: hi uh this is joseph graham i was calling to ask about um my loyalty tier specifically whether uh being in the platinum tier affects um the resolution speed for issues i’ve been having
Agent: alright joseph let me uh check that for you so you're referring to uh if your platinum tier has uh any impact on resolution speed
Customer: exactly cause um i feel like it should help but uh i'm not sure it does
Agent: right so our policy um typically standardizes resolution speeds across uh all loyalty tiers
Customer: wait wait wait are you uh saying my platinum status doesn’t help at all with like faster resolutions
Agent: yes um it means the speed remains uh the same unfortunately
Customer: that’s really frustrating i thought being platinum would mean more uh benefits especially when um issues arise
Agent: i understand your frustration but um well our policy is to treat um all customers equally regarding resolution speeds
Customer: ugh that doesn’t make sense i've had experiences before where um it seemed like higher tiers would uh lead to quicker help is that not um how it works
Agent: well it’s um more about the nature of the issue than the tier but uh urgent matters can you know influence the process a bit
Customer: urgent matters like what i’ve had a delay on my flight from miami uh to dallas um and i need details regarding that
Agent: oh yes can you share your booking reference joseph
Customer: sure uh it’s pnr seven b eight c nine a
Agent: thank you so um we are seeing that the delay was due to uh weather conditions
Customer: right so um how do i uh get compensation for this are there like options
Agent: yes um generally we can offer a uh meal voucher but uh it depends on the specifics of the delay
Customer: but why can't you uh provide something more you know i am platinum after all
Agent: i understand your concern but um compensation is standardized and doesn’t vary with loyalty tiers
Customer: that feels really um unfair do you ever consider how uh these policies affect customer loyalty
Agent: well um our goal is to maintain fairness but i um i see your point transitioning topics joseph how has your experience been with um previous resolutions
Customer: uh actually i remember that when issues um related to flight delays were addressed quickly um i was pleased
Agent: right that does indicate um quicker resolutions can occur when topics transition effectively
Customer: exactly it's like um if i have a good experience i stay loyal but um right now i'm just feeling frustrated
Agent: i do understand that um customer satisfaction is key for loyalty and we’re always working to improve but um i must ask how can i assist you further today
Customer: i'm not sure alexander i just hope um coastal wings can uh reconsider the tiers benefits in the future
Agent: thank you for your feedback joseph we appreciate it and will take it into account um for future improvements
===== CALL 2 =====
Agent: thank you for calling connectnet uh this is um ethan clark how can i assist you today
Customer: hi ethan this is carter howard uh i’m calling about a network outage reported like in my area and um i'm curious about you know the eta for the restoration
Agent: sure carter let me confirm your details can i have your account id please
Customer: uh i think it’s acc 8976 523 actually
Agent: thank you just a moment yes i see there's an active outage noted in your area so um i understand your concern
Customer: yeah i noticed it’s been down for a while any idea when it might be back up
Agent: we’re like currently estimating same day restoration for the outage so it should be restored later today
Customer: same day really that’s good to hear but um what exactly caused this outage
Agent: it looks like the cause is uh a fiber cut reported by our carrier we're working to uh resolve it as quickly as possible
Customer: okay i uh see is there anything i need to um do on my end
Agent: let’s go through some troubleshooting steps for your router to make sure everything um else is working well can we confirm uh you’re using a router
Customer: yes i have a router two routers really
Agent: great could you please try rebooting your router sometimes that can help with you know connectivity issues while we wait for the outage resolution
Customer: alright rebooting it now uh it looks like all the lights are um solid but i’m still uh not getting any internet
Agent: okay that's helpful to know let’s verify how many devices are connected to your wi fi right now
Customer: just two devices my laptop and my phone
Agent: got it and are they both not connecting
Customer: right exactly um neither are getting any service at the moment
Agent: understood just to clarify you’re located in texas correct
Customer: yup that’s right texas
Agent: thank you carter with this information it’s definitely isolated to the network outage i see you’re on our premium plan and you typically have a speak of three hundred megabits
Customer: okay good to know um that should be enough for my needs
Agent: yes exactly let me assure you that our team is on it and you should expect to be back online later today
Customer: thanks ethan i really appreciate the help
Agent: you’re welcome carter if you have any more questions just give us a call back have a great day</t>
  </si>
  <si>
    <t>3724</t>
  </si>
  <si>
    <t>===== CALL 1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 CALL 2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</si>
  <si>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hotels so um this is ethan clark how can i assist you today
Customer: hi ethan this is lily bennett i’m calling about an issue with uh a booking error
Agent: i’m sorry to hear that lily can you provide me with your booking id
Customer: yes uh it’s bk 5678 321
Agent: thank you so much let’s take a look okay mhm i see there’s a discrepancy here—go ahead and tell me what the problem is
Customer: well i noticed some exclusions in the booking terms that weren't clear and no one uh really you know explained them properly this is really frustrating
Agent: i apologize for the confusion lily could you specify like which exclusions you’re referring to
Customer: it’s mostly about um the premium features that were promised but aren’t included you know
Agent: okay, so it’s about exclusions in the deluxe room amenities then
Customer: exactly i was told i’d have access to uh all those amenities but now i see they’re not um available
Agent: yes i can see why that would be irritating i do apologize for the um unclear communication uh earlier
Customer: apologies don’t really help if the information isn’t accurate you know
Agent: got it—so you’re saying the exclusions weren’t made clear upfront, correct
Customer: right i feel like if you’d um acknowledged this sooner i wouldn’t be so upset
Agent: yes i see the impact of that um let me clarify these exclusions in our policy
Customer: please do so um this is a major issue for me obviously
Agent: okay so just to uh summarize um our deluxe room does have some exclusions
Customer: ugh i can't believe i’ll have to switch to marriott because they have clearer policies
Agent: i get it it can be really frustrating uhm but let’s ensure you know exactly what luxstay hotels offers
Customer: i just want transparency i was misled about what to expect uh based on the website
Agent: right transparency is key i apologize that we um didn’t provide that right away
Customer: see it’s really frustrating when i feel like i’m not being heard um at all
Agent: and i’m truly sorry about that if um i were in your position i would feel upset too
Customer: it’s not just about you being sorry it’s about fixing the problem not just saying stuff
Agent: of course. So yeah, I’ve noted it—anything else
Customer: honestly i might just have to escalate this to someone else you know
Agent: i understand and if you want to escalate that’s totally your right i just want to ensure you’re clear about your options
Customer: can you at least tell me how i can handle this properly like now
Agent: you’ll need to speak directly with our resolution team for that
Customer: how long will that take i don’t want to wait forever like it’s too long
Agent: i can’t say exactly—usually they respond within uhm twenty four hours
Customer: that’s still too long i expect better for a gold member okay
Agent: i know and i really regret that this has been your experience with us uh really
Customer: ugh if i don’t hear back soon i will switch hotels
Agent: okay. can i um confirm your contact details for follow up
Customer: fine but i’m still not happy it’s lily bennett at um four one five six one six nine nine two three
Agent: thank you lily i’ll make sure this is prioritized um really
Customer: if i feel this is inadequate i will escalate my complaints to someone who can really help
Agent: i completely respect your decision lily thank you for your understanding um today
===== CALL 2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t>
  </si>
  <si>
    <t>3725</t>
  </si>
  <si>
    <t>===== CALL 1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 CALL 2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</si>
  <si>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um this is benjamin brooks how can i assist you today mr sanders
Customer: hi um this is levi sanders i’m um not very happy with uh the loyalty program perks
Agent: i’m sorry to hear that levi can you tell me a bit more about uh what specifically has been bothering you
Customer: yeah um i feel like um the perks are kinda underwhelming for a gold member um like me i expected more
Agent: i completely understand levi you’ve been a loyal customer and um i can see why you’d expect better can i um verify your order for you
Customer: sure it's ord seventeen eight two three four five six
Agent: thank you levi just a moment okay your order is verified now um can you tell me what kind of perks you were hoping to see
Customer: well um i was hoping for something more impactful you know maybe like um a bigger discount or something
Agent: got it you’re looking for something more substantial we do have um a promotion right now um the loyaltyplus twenny five have you heard of it
Customer: oh um i think um i saw that but it didn’t seem like much to me um really
Agent: right i understand sometimes it can be a bit frustrating would you be interested in ah an extended return window
Customer: um an extended return window how would that work
Agent: well i can extend your return period allowing you more time to decide on your purchases it's something that’s helped others um in your situation i think does that um sound useful
Customer: um i guess that's helpful um but i'm not sure if it really fixes the main issue
Agent: i completely see your point while it doesn't directly increase perks it can alleviate some um pressure would you be open to um giving it a try
Customer: um okay yes i suppose that um could work
Agent: great just to confirm we’ll document an extended return window um for your current order it will be effective until the end of next month
Customer: that sounds better i guess but i still feel like i need more than just that um truly
Agent: i hear you did you know our bundling options can lead to better overall savings many gold members have found that um beneficial
Customer: um what do you mean by um bundling like um combining products
Agent: exactly when you bundle products uh you can often access larger discounts um across the board that might address your um concerns more effectively
Customer: hmm interesting i’m willing to consider it but um what if it doesn’t work out
Agent: that's the beauty of our loyalty program levi any issues and we’ll find a way to make it right your satisfaction is our priority you know
Customer: okay i feel a bit better about this now
Agent: i’m glad to hear that just remember an extended return window combined with bundling could really enhance your benefits as a um loyal customer
Customer: yeah i’ll definitely think about that
Agent: i appreciate that levi is there anything else um i can do for you today
Customer: no that’s all thanks for your help benjamin
===== CALL 2 =====
Agent: thank you for calling healthsecure this is david martinez how um how can i assist you today
Customer: hi david i'm avery um howard and i'm looking to explore some life insurance options in uh texas
Agent: sure avery so we have a variety of plans are are you looking for something specific
Customer: well i want something cost effective you know something that fits my budget um can you help with that
Agent: absolutely let’s discuss our care plus silver plan it’s a solid option that you know balances coverage and affordability
Customer: can you tell me a bit more about what's covered under that plan
Agent: of course the care plus silver plan offers a high coverage limit which is great um for protecting your loved ones it also has a medium deductible option
Customer: that sounds decent but what about the upsell options like um is there a more comprehensive plan
Agent: yes we do uh have the care plus gold plan available it includes enhanced features and coverage limits but comes with a higher premium
Customer: i see but um how much are are we like talking about as an increase i’m kind of budget conscious
Agent: i understand the care plus gold would typically raise your premium by um about twenty five to thirty percent
Customer: oh wow that’s quite a jump i’m not really sure like i can handle that right now
Agent: i hear you avery have you considered adjusting your deductible a higher deductible can actually lower the premium
Customer: hmm maybe but um i still have to think about how that affects um my out of pocket costs i guess
Agent: totally fair if you're concerned about costs i can provide you with additional details to help um
Customer: sure what do you have in terms of like competitor options i've seen quotes from uh blue shield
Agent: we can definitely look at that healthsecure’s coverage limits are competitive uh often better than what blue shield offers
Customer: yeah i’ve heard they provide some decent plans too i guess i need um time to think things over right
Agent: that makes sense if you um need to compare just keep in mind the total value and benefits healthsecure brings
Customer: right i’ll consider that but honestly the price um is really what's holding me back
Agent: absolutely price is often the biggest barrier to upsells i want to help you find the right balance between options and costs
Customer: that would be great yeah if i could just get something a little more um affordable
Agent: i can understand that is is there a specific price point or budget you're hoping to stay within
Customer: i’d really prefer if i could keep it under um three hundred dollars monthly
Agent: okay that gives us a target to work with the care plus silver is designed to fit that budget well
Customer: yeah but do you think it'll help my coverage um in the long run
Agent: i believe it does you have a solid foundation with the care plus silver plan and we can revisit upgrades when you're um ready
Customer: that sounds reasonable but sorry i just need more clarity on everything ahh
Agent: no problem take your time to evaluate the options quick responses tend to um not always ease concerns right
Customer: exactly it's more about understanding the value for me right now
Agent: understandable and just remember our plans are like structured to provide solid coverage
Customer: okay i'll keep that in mind thank you um for the info david
Agent: you’re welcome avery if you um have any more questions or need further assistance you can always reach out
Customer: sure i'll do that talk to you later david</t>
  </si>
  <si>
    <t>3726</t>
  </si>
  <si>
    <t>===== CALL 1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 CALL 2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</si>
  <si>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and thank you for calling urbancart this is chloe adams how can i assist you today hannah
Customer: hi chloe i um i'm like calling about a delayed delivery on my order ord 8475 321 it was supposed to arrive yesterday
Agent: i see let me check that for you uh just a moment okay
Customer: sure take your time but i mean i was really expecting it yesterday just um uh yeah
Agent: okay it looks like your order status is showing as delayed uh it's still in transit with fedex
Customer: delayed that’s frustrating i’ve seen orders from amazon arrive much faster
Agent: i understand um sometimes there's shipping congestion did you um want to hear about our proactive notification system
Customer: yeah i’ve heard about that but like does it actually help with um reducing escalations like uh mine
Agent: well based on past cases proactive notifications haven't really changed customer sentiment or escalations you know
Customer: oh so it doesn't really do anything then that's um kind of disappointing
Agent: yeah it's um often the case but would you like to discuss some uh resolution options for uh your current delay
Customer: yes please i need it soon like really soon
Agent: sure we can expedite your delivery would you prefer a refund or an expedited shipping option
Customer: i guess um an expedited option would work but can i get a creditor for the inconvenience
Agent: i can look into a creditor option for you we typically would refund back to the credit card perhaps okay
Customer: okay that's fine but i hope this doesn't you know happen again
Agent: i understand how important it is to get your items on time hannah uh can i confirm your um location in california
Customer: yes that’s right
Agent: great i’ll make sure we send out your um order right away would you be interested in a promo code save10 uh for your next order
Customer: i suppose that could help thanks
Agent: you’re welcome um just to clarify the refund will be processed back to your credit card and an expedited shipment will be um changed
Customer: makes sense you mentioned something about campaign notifications do those really influence how quickly i uh get my delivery
Agent: not quite it seems um there's no observable effect on delivery speeds most customers go by their initial expectations uh
Customer: right i guess people go by what they just what they hear in ads
Agent: exactly so the campaign doesn’t really enhance urgency like for customers okay
Customer: hmm interesting so what’s the likelihood my order might you know uh just get lost now
Agent: it shouldn't um if you just stay on top of the tracking fedex is generally reliable you know
Customer: okay just checking since i’ve seen so many issues so you know before with deliveries
Agent: yeah i completely understand your concern let’s make sure this one doesn’t uh go wrong alright
Customer: definitely i’ve dealt with so many delays before that it really gets to me you have no idea
Agent: i can imagine so hannah um would you like me to cover anything else concerning your order while we’re on the call
Customer: not really can you just confirm the um expected delivery date for me i really need that date
Agent: yes um once i expedite it i’ll ensure to send you an email with the uh the new delivery date shortly
Customer: okay sounds good i mean really good right
Agent: and that would be at the end of this week if all goes smoothly um just saying
Customer: that’s better than i expected thanks for that update
Agent: you’re welcome is there anything else like feedback on our proactive notifications that you'd uh like to share
Customer: honestly they sounded better in theory i don’t think they prevent frustration in real cases you know
Agent: i agree that seems to be a medium point of repetition we've observed in other calls uh
Customer: yeah well that’s interesting i appreciate you being upfront about all of this like just so honest um
Agent: no problem at all hannah thanks for sharing your thoughts you know it really helps
Customer: of course i’ll look out for the new email and hope for the best
Agent: definitely thank you for calling urbancart have a great day hannah
===== CALL 2 =====
Agent: thank you for calling blue shield this is sophia patel um how can i assist you today lillian
Customer: hi sophia i um called just because i need some uh clarification on my health insurance policy
Agent: of course i can help with um that could you just please confirm your last name for me
Customer: sure it’s johnson
Agent: great thank you and uh i see you have the care plus bronze plan is that the policy you wanna discuss
Customer: yes that’s right i'm a bit confused about the deductible amount um can you explain that
Agent: absolutely lillian um let me pull um up your details just a moment please
Customer: um okay thanks
Agent: so your deductible is set at a like medium level which means you need to pay uh that amount out of pocket before your insurance kicks uh in for most services
Customer: i see but how much um exactly is that
Agent: it's uh one thousand dollars so after that your coverage starts does that help clarify
Customer: it’s just so much uh you know i didn’t expect it to be that high
Agent: i totally understand your concern many of our customers feel um the same way at first let’s see if we can um find a way to make this more manageable for you
Customer: okay uh what do you suggest
Agent: well uh one option is uh considering an upgrade to a silver plan the um premium would be higher but the deductible would be lower how does that sound
Customer: hmm i’ve heard of aetna offering better plans uh could you compare that
Agent: i um can certainly do that however aetna does have uh different structure policies than ours which might um not match your specific health needs
Customer: yeah i just wanna um make sure i’m getting the best deal you know
Agent: absolutely that makes sense and um if you stick with the care plus bronze you maintain your current premiums
Customer: right but the um deductible is still bothering me
Agent: i understand lillian sometimes these conversations can feel a bit overwhelming it’s important to me that you um feel comfortable with your decisions
Customer: thanks that really helps uh can you remind me the uh total cost again
Agent: sure your monthly premium is um two hundred seventy five dollars
Customer: okay um and the deductible was uh one thousand
Agent: yes that’s correct now do you have any more questions about that
Customer: no i think i get it now it’s just a lot to take in
Agent: i um completely understand if you wanna we can uh schedule a follow up call sometimes taking a moment to think helps
Customer: yeah maybe i’d like that
Agent: great how about um next week
Customer: that works for me um yeah
Agent: perfect just to confirm your next call will be set for tuesday at um three pm is that good
Customer: yes that sounds good
Agent: wonderful lillian i just want to reassure you again that blue shield is here to support you uh every step of the way
Customer: i really appreciate that sophia thank you for your help
Agent: you’re welcome i’m glad i could assist have a great day
Customer: you too bye</t>
  </si>
  <si>
    <t>3727</t>
  </si>
  <si>
    <t>===== CALL 1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 CALL 2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</si>
  <si>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connectnet this is chloe adams how may i assist you today
Customer: hi chloe this is lillian graham i'm calling because uh i've been experiencing chronic slow internet speeds it's really affecting my streaming
Agent: i understand lillian i'm really sorry to hear that so uh just to verify you're in texas right
Customer: yes i'm in texas
Agent: great thank you for confirming so um could you tell me how slow the speeds have been
Customer: it's just um really inconsistent i mean i’m barely getting around uh fifty megabits
Agent: that sounds frustrating lillian so when you say slow you mean it's affecting your streaming quality
Customer: exactly it buffers all the time i um looked up some alternatives too like you know at&amp;t which seems to have better promos
Agent: i see it could definitely be a congestion issue let me check if there are any available plans you know that might help
Customer: yeah please um because honestly if i don’t see any improvement i'm considering uh switching providers
Agent: certainly lillian and i want to find the best um solution for you based on what i see you're on our plus plan
Customer: right but um i actually thought i was promised better speeds with that
Agent: i understand and i want to clarify that um the plus plan typically offers up to one hundred megabits let me check if there are any upgrades available
Customer: that's fine but like if i upgrade will it uh actually fix the buffering
Agent: an upgrade to the premium plan could effectively resolve those buffering issues you know especially during peak times
Customer: hm okay but how much you know is that plan
Agent: the premium plan would be about thirty dollars more than what you’re paying now um
Customer: that’s uh a significant increase honestly
Agent: i understand but like with better speeds you could see improvements in your overall streaming experience you know
Customer: yeah but at&amp;t has a really competitive offer right now uh they’re advertising some great deals
Agent: i appreciate your loyalty lillian and i want to ensure you're getting the value you expect would you mind if i looked up any um promotions for you
Customer: sure please do that uh i just want to know
Agent: alright just a moment * short pause * okay so we do have a promotional offer for the premium plan which uh includes a two month discount
Customer: that’s a bit better but how does that compare to at&amp;t's offer
Agent: well we pride ourselves on our reliability at&amp;t might have better promos but i can assure you connectnet's service is often more reliable you know
Customer: i i see your point but i still feel um skeptical
Agent: lillian i completely understand your frustration slow internet can be a huge hassle this also sounds related um to chronic_slow_speed signals we see before cancellations
Customer: right that makes sense
Agent: if you do decide to stick with us i can set up uh a ticket id for your existing issue this way you’ll have a reference should anything else come up
Customer: sure what's the ticket id
Agent: your ticket id is tkt 9876 543 you can mention that if you call back for updates
Customer: got it thanks chloe
Agent: you're welcome so um should i proceed with the upgrade to the premium plan
Customer: uh let me think for a second i just want to make sure i won’t have the same um issues
Agent: absolutely take your time upgrading to a plan known for handling streaming will likely make a difference you know
Customer: okay i think i will upgrade please go ahead
Agent: great choice i’ll process that for you right now and ensure your speeds improve um substantially
Customer: thank you chloe i um appreciate the help
Agent: it’s my pleasure lillian i’m confident you’ll see better results soon
Customer: i hope so if not i might still have to reconsider at&amp;t
Agent: absolutely your satisfaction is our priority i’ll send you a confirmation email shortly
===== CALL 2 =====
Agent: thank you for calling urban escape miami beach this is chloe adams how can i assist you today
Customer: hi chloe um this is emily lewis i uh i want to complain about the cleanliness of my room
Agent: okay. can you tell me a bit more about what specifically is bothering you
Customer: sure like um the bathroom was dirty when i checked in and um the linens uh they were unwashed you know it was really unacceptable
Agent: alright. can i have your booking id
Customer: yeah it’s bk two zero two three seven eight nine
Agent: okay, anything else
Customer: no it was just those things but it really made my stay uncomfortable i expected better
Agent: i’ll reach out to housekeeping to take a look
Customer: that’s great but i don't know if i'm coming back to urban escape at this rate it just it just isn’t what i expected
Agent: can i put you on hold for like two minutes
Customer: sure but please make it quick i really need to know what’s going to happen next
Agent: i’m back. i told housekeeping to check the room
Customer: thanks for that but it still doesn’t change how i feel about my experience honestly i might consider you know trying a hilton or something next time
Agent: okay
Customer: yeah well i hope you do also um what about the um room type i was in a deluxe right
Agent: yes that's correct you were booked in a deluxe room. so just to confirm does your experience change how you perceive any promotional offers
Customer: honestly no i'm just focused on how dirty my room was not promotions or anything it’s ugh just disappointing
Agent: okay so promotions haven’t had an effect
Customer: exactly i'm just like really let down
Agent: noted
Customer: thanks i really hope urban escape makes some changes because i’d rather not go through this again
Agent: can i offer you a follow up call once we resolve everything
Customer: yeah that would be good
Agent: i’ll set that up for you. you will hear from us in the next few days
Customer: alright thank you just please make sure it gets sorted
Agent: okay. thanks
Customer: thank you chloe</t>
  </si>
  <si>
    <t>3728</t>
  </si>
  <si>
    <t>===== CALL 1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 CALL 2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 CALL 3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 CALL 4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</si>
  <si>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metrojet um this is jackson rivera how can i assist you uh today
Customer: hi um this is luke bell i was uh wondering about the loyalty um program benefits
Agent: okay. what benefits.
Customer: well um i’m particularly interested in how the higher loyalty tiers like you know the platinum tier affect resolution times for issues
Agent: platinum tier is faster. next question.
Customer: really like um how much faster are we talking here
Agent: typically platinum tier members um receive prioritized service and uh so resolution can um be like much quicker often within minutes compared to um others
Customer: that’s uh good to know what if i have a um claim or something will that speed things up too
Agent: yes definitely claims for platinum members are processed first um so you’re likely um to see faster outcomes
Customer: okay uh that sounds promising how does metrojet’s um program stack up against competitors like um delta
Agent: we actually offer more benefits through our loyalty tiers uh than delta especially um in terms of resolution speed and uh customer support
Customer: interesting i guess um my flight route uh lax to ord how does that um fit into the loyalty program
Agent: good question luke on that route uh platinum members might enjoy additional perks like um priority boarding and upgrades to premium economy uh if available
Customer: that’s uh helpful are there any like known issues or um delays i should you know be aware of
Agent: well weather can sometimes impact delays um but we provide meal vouchers for longer wait times uh to support our frequent flyers
Customer: okay um what if that uh happens while i’m at the airport i don’t want to um deal with too much stress
Agent: yeah. they’ll help you faster at the airport.
Customer: that’s reassuring so uh if i need to make changes to a booking um would my tier help me there too
Agent: yes as a platinum member you have much more flexibility in changing bookings and um it’s done uh with priority attention
Customer: wow seems like the loyalty tier really makes a difference can i um expect that kind of service consistently
Agent: absolutely luke regularly our systems ensure that your loyalty tier benefits are um honored during your calls
Customer: right and you mentioned something about higher tiers leading to faster resolutions um does that hold true across the board
Agent: yes absolutely analytics show um that higher loyalty tiers correlate with quicker resolutions consistently
Customer: that sounds uh pretty solid i appreciate you um breaking that down for me
Agent: alright. anything else.
Customer: actually yes i feel a lot more um reassured now it definitely helps to have this clarity um
Agent: mhm.
Customer: for sure so um if i have any other questions later what’s the best way to get a hold of um you
Agent: call or email.
Customer: great i’d really um appreciate that just one last thing are there any additional perks i should um keep in mind
Agent: just remember as a platinum member you also have um access to exclusive events and promotions so keep an eye out for those
Customer: perfect i’ll definitely look into that thanks for all your help jackson
Agent: you’re welcome luke it’s been a pleasure to assist you today have a um fantastic day
Customer: you too uh take care
Agent: take care goodbye
===== CALL 2 =====
Agent: thank you for calling homemesh this is benjamin brooks how may i assist you today
Customer: hi benjamin this is addison thompson i wanted to uh confirm if feature requests are logged as actionable tickets for insurance policies
Agent: sure addison that's an important question unfortunately i have to let you know that uh requests are not logged as actionable tickets
Customer: oh really that seems like a missed opportunity so how do you track customer input then
Agent: well we currently use um manual documentation processes uh so everything has to be you know logged by hand it can be quite tedious
Customer: i see so there’s a chance things might get um overlooked right
Agent: yes precisely without automated tracking it can lead to um missed feature requests it’s something we aim to improve
Customer: yeah exactly i can understand that what about linguistic diversity in your documentation uh does that come into play at all
Agent: that's a good point we uh encourage varied phrasing among our agents which helps capture more nuances um in conversations
Customer: but does that uh actually improve upsell outcomes i'm skeptical about that
Agent: umm based on our experience there seems to be no change actually we haven’t really seen a significant boost from varied phrasings
Customer: that's disappointing to hear if my concerns are noted but not acted on i just i feel like there is a gap
Agent: i completely um understand addison your feedback is valuable i can escalate your observations um to the feedback team for future consideration
Customer: i appreciate that transitioning how does your team manage sentiment throughout these discussions
Agent: we try to um keep things professional and supportive you know sentiment can shift from negative uh to positive as we address concerns though
Customer: yeah i’ve felt that i started off kind of frustrated to be honest um with you
Agent: i understand addison and i appreciate your patience it helps us serve you better
Customer: of course so um what specific actions can be taken to improve feature request logging
Agent: well improving the uh tracking system is essential automated ticketing would definitely enhance our process
Customer: right so it's really about um getting the right tools in place huh
Agent: exactly it would streamline requests and ensure nothing you know gets missed
Customer: and uh if i wanted to follow up on this later what should i mention
Agent: you could um refer to your prior call with me benjamin brooks your ticket id is tkt eight seven six five three two one
Customer: great and how can i um be sure this feedback leads somewhere you know
Agent: your input will be documented and i'll make sure it goes to the right channels we really value customer perspectives
Customer: okay thank you for reassuring me i uh i feel more positive about this direction
Agent: that’s wonderful to hear i’m glad um i could help improve how you're feeling about our services
Customer: can we also touch on anything regarding your current policies
Agent: yes of course so um you’re currently on our premium plan correct
Customer: yes that’s right does that cover enough for uh my needs
Agent: definitely with your premium plan you uh get um comprehensive coverage but i can help you explore more options if you're interested
Customer: i might be open to that but do you think changing the phrasing during upselling would help
Agent: as we mentioned before um there's no change seen in it’s really about the value offered in the plan itself
Customer: i get that so my uh previous concerns still stand
Agent: for sure your concerns help us understand customer needs better
Customer: thanks it feels um really it feels more constructive to talk about these things
Agent: absolutely our aim is always to improve and serve you um better
Customer: so just to wrap things up how do i reach out in case i have more feedback
Agent: you can call back and mention your ticket id tkt eight seven six five three two one i’ll personally follow up
Customer: awesome i’ll do that thanks for your help today benjamin
Agent: you're very welcome addison have a great day
Customer: you too bye bye
===== CALL 3 =====
Agent: thank you for calling kaiser plus this is sophia patel how can i assist you today
Customer: hi um this is riley graham i’m calling to um inquire about uh home insurance coverage options
Agent: sure uh riley i can help um with that are you looking for a specific type of coverage or just general information
Customer: uh just general i guess i heard uh a lot about different tiers
Agent: yes we have several tiers available like um the care plus silver plan which uh offers a good balance of coverage and uh affordability
Customer: okay um so like what does the coverage look like in that plan
Agent: the care plus silver plan provides high coverage limits which is you know quite beneficial plus there um flexibility with the deductible options
Customer: right right so uh can you explain like how the deductibles work
Agent: absolutely the deductibles can vary for the silver plan you typically start with a medium um deductible
Customer: oh so uh how does that affect you know the premiums
Agent: good question higher deductibles usually lead to lower premiums but um it’s really about finding what works best for you
Customer: i see um sounds like i might want to explore that
Agent: sure, before we proceed, I have Riley Graham at 2147 West Elm Street and date of birth May 12, 1989 on the inquiry—can I verify your information?
Customer: yeah um my last name is graham and first name riley
Agent: perfect thank you riley could you please provide me with your policy id if you have one
Customer: uh i don’t have i mean i’m actually um new to this so i don't have a policy you know yet
Agent: no worries at all we’re here to help so um i can guide you through the options
Customer: that would be great uh do you offer um discounts or lifestyle anything
Agent: yes we do offer various discounts which can you know help reduce your premium costs
Customer: okay um can we talk about all the tiers and their features again
Agent: absolutely so starting with um the bronze tier it’s more basic then you have the silver which um includes more features
Customer: yeah i really wanna um know more about the silver plan cause uh it seems to fit my needs um better
Agent: great choice the care plus silver plan offers high coverage limits plus it’s um transparent in pricing which um builds trust
Customer: right that makes sense so uh what happens if i have to file a final claim
Agent: if you need to uh file a claim we’ll guide you through the process step by step so you’ll be um supported thoroughly
Customer: okay um that makes me feel a bit more at ease
Agent: i’m glad to hear that that’s what i aim for to provide reassurance and empathy you know
Customer: yes empathy goes a long way i guess that’s important for trust huh
Agent: definitely so empathy is um a key technique to you know reduce any negative sentiment
Customer: got it um so could you explain how i might um adjust my deductible like lower it when um renewal
Agent: sure when your policy is up for um renewal we can look at adjusting your deductibles to lower your premiums
Customer: nice how soon should i think about that renewal you know like
Agent: you’ll want to start thinking about it um about forty five days before your policy’s due date
Customer: oh okay um that's good to know
Agent: i’ll make a note to follow up nearer to that time um if you'd like
Customer: yes that’d be helpful i appreciate that
Agent: absolutely just keep an eye on your mailbox for um renewal details and options coming up
Customer: will do honestly i feel way more informed than when i called so um thank you
Agent: you're very welcome riley i’m delighted to hear you feel that way is there anything else i can assist you with today
Customer: no i think that’s it for now i really appreciate your help sophia
Agent: thank you for reaching out to us at kaiser plus we appreciate your trust in us riley have a great day
Customer: you too bye
===== CALL 4 =====
Agent: thank you for calling premier resorts this is alexander wright how can i assist you today
Customer: hi uh yes my name is jackson ross i’m calling because i'm really dissatisfied with my stay in los angeles
Agent: i'm sorry to hear that jackson can you please tell me what's been bothering you
Customer: well um the amenities uh they were supposed to be like nice but they were broken you know
Agent: i understand jackson would you mind specifying which amenities weren’t working
Customer: yeah the hot tub was like out of service and um the fitness center had equipment that was you know just filthy
Agent: that’s definitely not what we want for our guests i apologize uh for the inconvenience was there anything else you noticed
Customer: um also the room wasn’t very clean i found like hair in the bathroom and um the sheets felt damp
Agent: i really appreciate you letting me know this so you’re saying the cleanliness was um not up to standard correct
Customer: exactly i just i just expected more especially paying the price for a deluxe room
Agent: i completely understand your frustration jackson we strive for a high standard especially with deluxe accommodations
Customer: right um and when i compare it to a marriott stay they’re usually much better regarding cleanliness and amenities
Agent: i hear you there jackson we definitely want to compete on those fronts
Customer: so is there like something you can do it just seems unfair uh a bit unfair
Agent: i can definitely look into this for you we'll investigate the issues you've mentioned and ensure they’re addressed
Customer: that would be i mean i hope you actually do follow up
Agent: absolutely we value uh your feedback i’ll document your concerns about the hot tub and the fitness center
Customer: uh yeah and the room cleanliness too please otherwise i feel like i wasted my money
Agent: understood mr. ross we don’t want our guests to feel that way at all i have your booking under jackson ross and phone number ending in 2917, and can you confirm your booking id for me
Customer: sure it’s bk four eight three two nine one seven
Agent: thank you for that i see your booking right here i can assure you we will look into this promptly
Customer: i just need to know if you’ll take my complaints um seriously
Agent: i assure you we will jackson this feedback will help us improve i appreciate uh your patience in sharing this
Customer: uh huh okay can you guarantee a follow up
Agent: yes i will personally ensure someone contacts you within um two business days regarding your issues
Customer: alright i’ll wait thanks for helping i guess</t>
  </si>
  <si>
    <t>3729</t>
  </si>
  <si>
    <t>===== CALL 1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 CALL 2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 CALL 3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4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</si>
  <si>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uh this is david martinez how may i assist you today
Customer: hi uh my name is evelyn kelly i’m calling because i noticed um like uh a service fee on my account that i didn’t expect
Agent: i understand um evelyn let me look into that for you i have your account here under evelyn kelly and the account number ending in thirty four can you confirm that for me
Customer: sure it ends in thirty four
Agent: thank you one moment while i pull up your account
Agent: okay i see your account here and there is indeed a fee um applied it looks like this is a billing error
Customer: really that's um surprising how could that happen
Agent: sometimes fees can be applied in error due to um processing issues or miscommunication like let’s get this sorted out for you
Customer: yes that would be uh great what do i need to do
Agent: i can definitely help with that first uh i will reverse this fee for you did you want to ensure this doesn’t actually um happen again
Customer: yes you know definitely i don't want to deal with this um you know again uh in the future
Agent: understood i’ll um make sure to explain the fee waiver process also i can give you some tips on how to avoid these fees
Customer: that sounds good okay
Agent: great now i’ve um initiated the fee reversal you can expect it reflected in your account within three to five business days
Customer: so uh it’s definitely getting waived then
Agent: absolutely yes the fee is being waived and you will receive uh a confirmation number for that
Customer: perfect what’s that confirmation
Agent: the confirmation number is fifty three four one six
Customer: okay uh how about in the future in fact how about if i
Agent: for future fee avoidance make sure to check your account balances and um set up alerts also remember you have a platinum relationship which can help like minimize fees
Customer: right i see uh does that mean i can uh avoid all fees
Agent: while it won’t eliminate all fees your relationship tier does offer some flexibility
Customer: okay um that makes sense
Agent: is there anything else i can assist you with today uh evelyn
Customer: well um are there better options uh with other banks like chase
Agent: chase does offer some competitive um rewards but civic trust has its own benefits too especially with the personalized service you receive
Customer: yeah i guess that’s true
Agent: thank you for understanding we strive to provide great value
Customer: uh huh so can i get other details you know on my account like my options
Agent: certainly would you like to hear about uh current offers or um product types we have
Customer: uh i want to know if you have some um special rates on checking accounts
Agent: yes we do currently our checking accounts offer um a zero dollar monthly fee if you maintain a minimum balance
Customer: what’s the minimum um balance again
Agent: it’s a minimum of five hundred dollars to avoid monthly fees
Customer: right and if i fall below that
Agent: you would be charged a small monthly fee usually around fifteen dollars
Customer: okay thanks just um checking all options
Agent: of course it’s important to uh understand your options fully
Customer: yeah right this has been really helpful
Agent: i’m glad to hear that just remember we’re always here if you have um questions
Customer: thank you uh david you’ve really helped me today
===== CALL 2 =====
Agent: thank you for calling primestreet this is ava thompson how can i assist you today emily parker
Customer: hi ava i’m calling about a refund inquiry i had an order uh i think it was um ord 2023 456 and uh what's going on with that
Agent: of course emily let me check that for you just a moment please
Agent: of course emily parker let me check that for you just a moment please i have your order under 2148 willow lane and the refund is tied to the card ending in 4567
Customer: well i noticed the refund was uh processed back like to my credit card but um i’m really not sure when it’ll post it’s been um a few days already
Agent: i understand the posting timelines for refunds vary depending on your card issuer typically it may take around three to uh five business days
Customer: okay so is there a way to like speed that up i mean i’ve heard that some places handle refunds a lot faster you know
Agent: unfortunately we rely on your issuer for that but is there anything else you would like to know about our refund policies
Customer: right i really want to know if there are other uh methods for refunds like if um i could get a store credit instead
Agent: currently emily parker the most common method we use is the original payment type which uh in your case is your credit card ending in 4567 we don’t usually offer store credit for refunds
Customer: so it’s strictly back to the card huh i was comparing this to retailway you know they seem to make it easier
Agent: i totally see why that would be a factor for you but with primestreet it's um with the refund going directly back to the original payment you know
Customer: okay i get that so if it’s back to my card i um what's the timeline i should expect again
Agent: that’s typically three to five business days after the refund was processed just keep an eye on your account emily
Customer: yeah i will um i’m just a bit frustrated because i thought it would be uh faster you know
Agent: i totally understand and i apologize for any um inconvenience just make sure to check with your card issuer if there are uh delays past that timeline
Customer: sure i’ll do that but you know if i don’t see it soon i might just like consider shopping elsewhere
Agent: i appreciate your honesty and i hope that won't be the case we value our customers and always strive to improve
Customer: thanks ava i’m just used to quicker refunds from other um places i’ve shopped you know
Agent: i get it and it’s important to feel satisfied just remember we rely heavily on the card issuer's processes
Customer: yeah got it so uh just to confirm i’m not getting any store credit options
Agent: correct it will strictly be a refund to your original payment method if there's anything else i can help with please let me know
Customer: no that’s um all for now i’ll just monitor my account and wait for the refund okay
Agent: that sounds good emily i recommend checking back if it doesn’t post after a few days
Customer: okay thanks ava i appreciate your help with this
Agent: you’re very welcome thank you for calling primestreet and have a great day
===== CALL 3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4 =====
Agent: thank you for calling healthsecure this is chloe adams how can i assist you today
Customer: hi uh my name is liam ross and i need um some clarification about my life insurance policy
Agent: of course, to pull up the right policy, I have Liam Ross here on the account—can you confirm that for me first?
Customer: i’m really confused about the coverage limits like what’s actually covered
Agent: thank you. And before I go into the coverage limits, can you confirm the life insurance policy is the one you're calling about?
Customer: yes that's right the life insurance policy
Agent: alright let’s see the limits can vary especially concerning the deductible are you aware of what your current deductible is
Customer: um it’s like supposed to be medium right but it's still really confusing
Agent: yes it is a medium deductible but many customers do find this part a bit confusing what about the limits is causing the most trouble
Customer: i just don’t get how the claims work specifically regarding the cap on payouts
Agent: that’s a common concern liam for our life insurance policies the coverage limits can sometimes lead to misunderstandings especially with claims
Customer: exactly i mean i thought i had uh more coverage than what i’m seeing
Agent: right so the wording can definitely trip people up can i um go over the specifics of your plan to clarify this for you
Customer: yes please that would help a lot
Agent: great so under your current plan the coverage limit is actually quite high but you might have misunderstood what that entails
Customer: high i thought it was lower uh that’s what i was told
Agent: i see how that could be frustrating many customers experience similar confusion regarding their policy
Customer: honestly it’s kind of annoying that it’s not more straightforward
Agent: i completely understand would um offering some compensation for this misunderstanding help it’s just a way to acknowledge your feelings
Customer: yeah that sounds fair
Agent: okay so since you’re considering a change how about we look at upgrading to the care plus platinum plan it has broader coverage
Customer: platinum what’s the difference
Agent: the platinum plan offers better terms and um has a higher coverage limit which could resolve your concerns
Customer: that sounds interesting i’d like to review the benefits can you send me like the details
Agent: absolutely and just to remind you you have a renewal window of sixty days so there’s plenty of time to sort through this</t>
  </si>
  <si>
    <t>3730</t>
  </si>
  <si>
    <t>===== CALL 1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 CALL 2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 CALL 3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4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</si>
  <si>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this is priya nair how can i assist you today
Customer: hi priya this is lillian ramirez um i was hoping to like request an increase to my credit limit
Agent: sure, Lillian, I can help with that. Before we continue, I have Lillian Ramirez on the account with the phone number ending in 22—could you verify your date of birth for me?
Customer: yes um my account number ends in uh two two
Agent: thank you for that lillian just a moment let me pull up your account
Agent: okay i see your account here you have a visa card with us is your current limit on this card satisfactory
Customer: well nope that’s why i’m calling i need a higher limit um for some upcoming expenses
Agent: i understand yeah just to confirm you've been uh with civic trust for how long now
Customer: um i opened my account last year i think it was around may
Agent: got it so that's just about a year right
Customer: yeah um that sounds about right
Agent: alright lillian the length of time you've held your account um actually plays a crucial crucial role in determining your eligibility for a limit increase
Customer: so like your policies require a certain tenure right
Agent: exactly i can see that um your tenure is a bit short that can constrain the approval for an increased limit
Customer: oh i see so that’s what’s um holding things up
Agent: yes looking at your file it appears that uh your account isn't as robust yet and that can impact your credit limit requests
Customer: what can i do then i really need it um sooner than later
Agent: well um i recommend you might want to uh use the card more regularly and ensure timely payments that can help like build your profile with us
Customer: how long before i can um actually apply for a new limit again
Agent: typically you’d want to wait at least six months and ensure a good payment history
Customer: ugh that feels like a long time
Agent: i totally understand how that can be uh frustrating quick acknowledgment of your concerns can um really help us move forward i’m here to assist
Customer: right so if i um do what you suggest might i get the approval easier next time
Agent: yes by showing regular usage and payments it would definitely improve your chances for a limit increase
Customer: okay i’ll try that but it still feels a bit slow um this whole process
Agent: i hear you lillian it can seem slower with all the transitions we’ve been discussing just know that every step is um necessary for your financial health
Customer: yeah i get that it's just um i had hoped it would be more straightforward
Agent: i completely understand thank you for your patience by the way
Customer: could you also uh give me a summary of what we discussed today
Agent: sure so um you requested an increase in your credit limit and i've uh explained the importance of your account tenure right
Customer: yes exactly thanks for clarifying things priya
===== CALL 2 =====
Agent: hello thank you for calling metro capital this is noah williams how can i assist you today
Customer: hi noah this is john bell i'm calling to compare uh compare your insurance offerings with uh another bank
Agent: sure john just to confirm you’re looking for insurance policy comparisons right
Customer: yes exactly i want to see how you guys stack up against um bank of america
Agent: great so i can help with that let's talk about the benefits we offer for instance we have competitive rates and uh some really nice rewards
Customer: uh huh i’ve heard about those rewards but i believe bank of america has um lower premiums don’t they
Agent: yes i can see how that might be attractive our premiums while competitive can sometimes be a bit higher we also focus on rewards which can add long term value
Customer: hmm i get that but when i looked into it their reward structures um seem better aligned with my needs
Agent: i understand can you tell me a bit more about what specific rewards you're interested in
Customer: well with bank of america i could earn cash back on certain purchases like it’s great for everyday spending
Agent: that’s interesting metro capital offers rewards on different tiers for instance with our gold relationship you can enjoy more um perks
Customer: okay but how do those compare directly like um can you give me a breakdown
Agent: sure our gold tier has well a few unique offerings such as exclusive discounts on services and a higher cash back percentage compared to the entry level tier
Customer: right but they offer lower rates and like a simpler structure i'd prefer something straightforward
Agent: absolutely simplicity is key our structure does offer flexibility but i see how um bank of america’s approach might be more appealing at first glance
Customer: yeah and your promotions seem good but i think i saw bank of america has promotional offers that start like really high
Agent: yes we have promotions like save fifty but i can recommend um digging deeper into bank of america's offerings too
Customer: i will but if i’m honest i’m just feeling like i might not get as much value you know
Agent: i appreciate your honesty john other customers have felt similarly about value and it's important we address that
Customer: right maybe what i need to hear are some phrases that can help turn my attitude around here
Agent: that’s a great perspective many customers responded positively when we um emphasizes our rewards and benefits directly like highlighting the gold tier’s unique features
Customer: yeah but do those phrases really help it's like the more you explain the more um confused i get
Agent: i totally understand and i apologize if i’m overwhelming you a clear breakdown can help um clarify benefits without the jargon
Customer: okay please try to keep it simpler i'm looking for clarity that can satisfy me right now
Agent: of course so how about i summarize the key advantages this may help in comparing clearly with bank of america’s offerings
Customer: sure go ahead
Agent: we offer competitive rates and attractive rewards for loyalty especially in our gold relationship just to clarify your account could end in acct seven eight three zero four nine two three correct
Customer: yes that’s right and how does that help me decide
Agent: it shows you qualify for all those perks enhancing your experience here significantly i can send you detailed comparisons after our call too
Customer: that sounds helpful thanks i’ll review it but i’m still unsure if i’ll stick with uh you over bank of america
===== CALL 3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4 =====
Agent: thank you for calling connectnet this is alexander wright how can i assist you today
Customer: hi alexander um hey this is avery lee i wanted to discuss some concerns i have about the exclusions in my product features uh specifically how they might affect my service retention
Agent: absolutely avery lee, before we get into the exclusions i see your phone number ending in 4821 on the premium policy, just to confirm you're referring to the exclusions listed in your policy
Customer: yes exactly i mean i'm just worried these um exclusions might lead me to look at other options you know
Agent: i see just to clarify do you feel that uh certain features are being limited because of these exclusions
Customer: yes it really feels like i’m missing out on um key protections does that you know influence churn intent or uh is it more about the actual service i'm getting
Agent: great question generally when customers uh such as yourself express concerns over product features
Agent: it can i mean it can indeed influence churn intent so you're saying if i’m unhappy about exclusions i might be more likely to switch providers
Agent: exactly requests for more inclusive features can signal you know higher risk of churn would you like to discuss what specific features concern you
Customer: sure i mean like um i think the lack of certain uh premium options is concerning right
Agent: right exclusions are in fact one of the most discussed features among our clients um
Customer: okay that's good to know and um i’ve also been hearing about some promotional campaigns do those change outcomes without discounts
Agent: usually no promotions that don’t offer direct discounts uh often have no significant impact on customer outcomes umm
Customer: hmm i get it so they don’t seem to um encourage customer retention much is that right
Agent: exactly avery promotions can be beneficial in some contexts but um without a discount there's typically no change in behavior makes sense
Customer: so in terms of my plan i’m uh on the premium one
Agent: yes you are currently on the premium plan at 2148 weston avenue, how's that been working out for you if i may ask
Customer: it’s okay but i’m not sure it's worth it without some you know extra features
Agent: understandable so features could uh possibly enhance your experience and reduce the intent to churn
Customer: right that's why i'm really concerned about um the exclusions
Agent: absolutely would you like to uh explore any alternative plan features that might be available
Customer: yes i'd be interested can you tell me about um features that might better fit my needs
Agent: sure there are a few options i can outline that include more comprehensive uh coverage
Customer: cool i see that some plans might cover um more areas right
Agent: definitely and it's worth noting addressing exclusions could really lower churn risk
Customer: so you're saying that adding coverage might uh really help keep me as a customer
Agent: exactly addressing those feature requests can directly influence satisfaction and retention levels you know
Customer: i’m glad to hear that also do you have a concrete example of how these um features can shift my experience like
Agent: yes let's say you had more um exhaustive coverage that could alleviate concerns and ultimately lead to a lower risk of switching providers
Customer: got it it sounds like expanding my policy might be um the best move
Agent: right and i mean would you like me to look into potential upgrades or include these feature requests uh in your account notes
Customer: yes please do it would be great if you could document my concerns about exclusions please
Agent: i’ll create a ticket for you your ticket id will be tkt one zero nine four five six two or um wait that's one nine four five six two
Customer: great and what are the um next steps
Agent: i’ll follow up with um our product team regarding your feature requests and see what can be done okay
Customer: that sounds perfect i really appreciate your help alexander
Agent: no problem at all avery expect a follow up soon about those options alright
Customer: looking forward to it thanks for confirming there’s no active outage in my area by the way
Agent: you’re welcome just to confirm there’s no outage reported in your area right now oh um just to say
Customer: awesome so i’ll wait to hear back from you about my feature requests thanks again</t>
  </si>
  <si>
    <t>3731</t>
  </si>
  <si>
    <t>===== CALL 1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 CALL 2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 CALL 3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 CALL 4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</si>
  <si>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support this is jackson rivera how can i assist you today
Customer: hi jackson this is mason kim um i'm calling about my urbanlink plan you know i'm really dissatisfied with it
Agent: i'm sorry to hear that mason can you tell me a bit more about what's bothering you
Customer: well it's mainly the um pricing pricing uh i just feel like i'm not getting the benefits i'd expect for what i'm paying
Agent: i completely understand mason it’s frustrating to feel like you’re not getting value for your money can you share like how our pricing compares with others
Customer: yeah i’ve been looking at at&amp;t uh i mean they seem to offer better options for less
Agent: that’s a valid point mason let's see what we can do for you could you tell me what plan tier you’re currently on
Customer: i'm on the plus plan
Agent: thank you mason i’m pulling up your account now and i have you listed as mason kim in illinois on the plus plan, is that right
Customer: yes that's correct
Agent: okay mason i see that you're currently at a hundred megabits uh milliseconds per second is that speed working for you at all
Customer: it's okay but sometimes it's a bit slow and i'm just not sure if it's really worth it
Agent: i hear you would you be interested in a free upgrade to the next speed tier it could really enhance your experience
Customer: a free upgrade really
Agent: yes absolutely i believe that could help you a lot would you um consider it
Customer: i think i might um accept that it sounds like it could solve my issues
Agent: great just to summarize if you go ahead with this upgrade you’ll remain with urbanlink and uh it’ll be at no extra cost to you
Customer: yes exactly i didn't want to switch if there was a better option here
Agent: you made a good choice mason i’ll get that free speed upgrade applied to your account right away
Customer: thank you jackson that really eases my concerns to be honest
Agent: of course i understand how important this is so i’ll update your account detail and uh i’ll confirm the new speed in just a moment
Customer: that would be like perfect
Agent: just to confirm i have your account id as acc three zero nine two eight four seven, right
Customer: yes that's correct
Agent: excellent i have everything i need your ticket id for this upgrade is tkt five seven two one one eight seven
Customer: thank you jackson
Agent: you’re welcome mason if you have any more questions feel free to call us back have a great day
===== CALL 2 =====
Agent: thank you for calling connectnet this is noah williams uh how can i assist you today
Customer: uh hi noah this is lucas brooks i’m having um some connectivity problems and it’s really affecting my work
Agent: i’m really sorry uh to hear that lucas can i ask what specific issues you’re experiencing
Customer: yeah um i keep getting dropped connections and it’s just it's really frustrating you know
Agent: i understand how that can um impact your productivity just to confirm you’re in illinois right
Customer: yes that’s right illinois
Agent: great thanks for that let’s see if we can get this resolved uh for you can you tell me what type of device you’re using
Customer: i’m using like a rotor it's um pretty standard i think
Agent: alright let’s run a quick test to isolate the issue can you connect your device directly to the modem with an uh ethernet cable
Customer: oh right i’ll do that uh just a second
Agent: sure take your time
Customer: okay i’m back i’ve connected it directly
Agent: perfect now let’s see what speed we’re getting when connected directly
Customer: it’s showing about um forty megabits per second
Agent: that’s helpful so it sounds like we might have a wifi issue how about we look into optimizing um the rotor settings
Customer: that sounds good i’d like to fix whatever’s wrong
Agent: absolutely first can you tell me the lights on your rotor are they uh solid or um blinking
Customer: they’re solid but the wiifi seems weak
Agent: thanks for that info now would you consider um upgrading your rotor for better performance
Customer: um i mean i’ve heard about some options what do you recommend
Agent: well a model that supports uh the current standards might solve a lot of issues an upgrade could um ensure a strong strong connection throughout your home especially while working
Customer: yeah that makes sense but i just i’m not sure i want to spend that much huh
Agent: understandable we can also fine tune your current settings to help with stability would you like to um discuss that as well
Customer: yes definitely let’s do that
Agent: great i’ll guide you through optimizing your current rotor settings
Customer: okay i’m ready when you are
Agent: first let’s log into the rotor’s admin panel together can you access it using the default gateway address
Customer: um it’s asking for a username and password what should i enter
Agent: typically the default username is admin and the password might be either admin or password unless changed
Customer: got it i’m in now
Agent: awesome now look for the wiifi settings section
Customer: uh okay i see it what’s um next
Agent: let’s change the channel settings sometimes interference can cause drops can you see the channel options
Customer: yeah it’s set to channel six should i change it
Agent: yeah try switching it to channel eleven sometimes that helps a lot
Customer: alright i’ve changed it
Agent: perfect now let’s test the connection again and see if things improve
Customer: oh wow now it’s up to about ninety megabits per second this is looking good
Agent: that’s great to hear lucas so just to summarize we effectively isolated the issue with the wired test and adjusting the settings helped a lot
Customer: yes thank you i appreciate your help noah
Agent: happy to help lucas if you need anything else please feel free to call back
===== CALL 3 =====
Agent: thank you for calling northpeak financial this is liam lewis how can i assist you today
Customer: hi liam i’m harper diaz and um i just noticed some suspicious activity on my visa card
Agent: i’m really sorry to hear that harper can you tell me a bit more about um what you’ve seen
Customer: yeah so like i saw a charge for two hundred dollers but i didn’t make that transaction it really worries me
Agent: i understand how concerning that must be just to confirm is your account number ending in seventy eight
Customer: yes um that’s correct
Agent: great thank you i’m going to block your visa card immediately to prevent any more unauthorized transactions
Customer: um yes please do that i just don’t want any more uh charges showing up
Agent: absolutely harper i’ve processed the block on your card um and your digital wallet is also being de tokenized for security
Customer: de tokenized what does that mean
Agent: it means the digital representation of your card is removed from any services making it unusable until we issue a new one
Customer: uh okay so when will i get my new card
Agent: you can expect it to arrive within seven to ten business days does that work for you
Customer: well yes but i just really need it sooner um if possible
Agent: i understand unfortunately that’s the fastest we can get it to you now i can assure you your account is secure now
Customer: okay i just um i just get worried about these things
Agent: it’s completely natural to feel that way harper i’m here to help and your uh security is our top priority
Customer: thank you that makes me feel a bit better just
Agent: of course if you need help while you wait for the new card we can explore some extra security measures
Customer: like um what kind of measures
Agent: we can set up alerts for every transaction made you’ll receive notifications immediately how does that sound
Customer: that sounds good yeah
Agent: great i’ll set those up for you is there anything else you’d like me to assist with right now
Customer: um what about my other transactions can you check uh if any of those are suspicious too
Agent: sure i can help with that just a moment while i pull up your recent transactions
Customer: thanks i mean um what do you think am i just really paranoid
Agent: not at all harper being cautious with your financial information is wise um let me just look at those
Customer: okay it’s just i heard some people say that my last transactions seemed okay
Agent: i get that and um i’ll be able to confirm that for you shortly just checking some details
Customer: right i just feel vulnerable using my card now
Agent: it’s understandable that’s why we take these situations seriously um i retrieved your transaction history and um i see two more transactions in the fifty to two hundred dollar range
Customer: both look like the ones i made can you verify those
Agent: let me confirm those one was at a uh restaurant right
Customer: yes that was my dinner
Agent: and the other was an online purchace
Customer: yes i remember that now
Agent: perfect so it looks like just the two hundred dollar charge was unauthorized
Customer: okay i feel a little better knowing that
Agent: that’s good to hear harper your next steps are all set we’ll keep monitoring for any odd transactions
Customer: thanks liam this really helps me out
Agent: no problem we're here to support you if you notice anything else just um reach out alright
Customer: will do thank you for your help
Agent: you’re welcome have a great day harper
Customer: you too bye
===== CALL 4 =====
Agent: thank you for calling homehaven this is michael roberts how can i assist you today noah ramirez
Customer: hi uh my name is noah ramirez i'm calling about
Agent: about a refund for a purchase
Customer: a refund for a purchase yes it's ord se uh seven five four three two nine two
Agent: thank you i see you purchased some furniture correct
Customer: yeah that's right i just need some clarification like um how long it will take
Agent: typically
Customer: can you clarify um refunds are returned
Agent: to the original payment method the posting time depends on your card issuer
Customer: right um but what if i want to know about store credit is that faster
Agent: yes store credit can often be processed much quicker
Customer: usually within a few days
Agent: okay so like what’s the usual posting window for uh a card refund
Agent: generally it's about five to ten business days but
Customer: i see uh i’ve heard amazon has faster refund timelines so just checking you know
Agent: yes i've noted that some competitors do offer quicker processes homehaven strives to provide quality service as well
Customer: i appreciate that esp especially compared to um other options
Agent: absolutely just to be clear which refund method do you prefer
Customer: i think um i’d want to go with the original payment method
Agent: great choice just to confirm if you choose the original method the refund will go back to your card
Customer: so it’ll take like those five to ten days right
Agent: yes exactly noah ramirez and just to let you know we encourage our customers to track this with their bank for updates
Customer: got it so if i um wanted store credit later could i convert
Agent: it
Customer: it yes you could do that that option is flexible once the return is processed
Agent: that sounds good just uh want to make sure all policies align
Agent: absolutely our policies are clear and i’ve made sure to provide you with the correct information
Customer: i appreciate that so i’ll be um good with the original method
Agent: yes your refund will automatically go back to your original payment method
Customer: thanks michael just one last question regarding my promo code it was summer25 right
Agent: correct and that code applies to your order
Customer: awesome okay i feel more confident about this now
Agent: i’m glad to hear that is there anything else i can help you with today
Customer: no i think i'm all set just waiting for the refund now thanks
Agent: you're welcome thank you for choosing homehaven have a great day
Customer: you too bye
Agent: goodbye</t>
  </si>
  <si>
    <t>3732</t>
  </si>
  <si>
    <t>===== CALL 1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 CALL 2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 CALL 3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 CALL 4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</si>
  <si>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urbancart this is michael roberts how can i assist you today
Customer: hi um this is hannah ross i wanted to uh talk about a return for my order um ord 9862 451
Agent: sure hannah i’m here to help what seems to be the issue with your order
Customer: well i received a defective item and i’m not really happy about it uh i guess
Agent: i completely understand your frustration and i’m really sorry to hear that it’s definitely not what we want for our customers
Customer: yeah um it just feels like a hassle i’m uh i don’t know if i want to exchange it or just get a refund
Agent: that’s a great point just to clarify if you choose to exchange you can still return that defective item and um we’ll process that quickly
Customer: right but i mean how does exchanging change anything like will i just you know face the same problem again
Agent: i hear you and that’s a valid concern offering an exchange doesn’t necessarily reduce the churn intent it’s more about what you feel comfortable with
Customer: i guess that makes sense but i'm still really not sure about it
Agent: i understand it’s a decision that requires thought let me mention um we have a promotion right now using the code exchange20 could make things a bit smoother
Customer: oh um does that really help at all like am i getting a discount or something
Agent: not a direct discount but it may actually improve your overall outcome during the exchange again it’s just there to assist not to give money off
Customer: hmm okay i don’t know um if that’s enough of an incentive for me
Agent: i get that just to share even with the promotion it’s still um a personal choice on how you feel about this product
Customer: yeah right it just um feels like more effort bringing this up again and again
Agent: that’s absolutely fair and i appreciate your honesty hannah ideally we want to resolve this in a manner that suits you best
Customer: right but i just feel like you guys um should make it easier for us
Agent: i hear you we want to ensure your experience is as positive as it can be unfortunately i can’t change how you feel but i'm here to help
Customer: okay i see your point i don’t want to leave this hanging but
Agent: exactly and your feelings matter it’s important to discuss the best option for you
Customer: well uh could i just um opt for a refund instead
Agent: certainly we can process a refund to your original payment method if that's your choice
Customer: yeah that might be the um best route but i still feel uneasy though
Agent: it’s understandable and your emotions are valid increasing negativity can happen despite our empathy
Customer: thanks i just want to get this resolved soon
===== CALL 2 =====
Agent: thank you for calling healthsecure this is isabella nguyen how can i assist you today
Customer: hi um it’s abigail cook i wanted to um ask about uh renewing my health insurance policy
Agent: sure Abigail, I can help with that. I have Abigail Cook on the policy here with phone number 555-0182 and date of birth March 14, 1988; can you also confirm your policy number?
Customer: yes it’s pol 1234 567
Agent: great let me pull that up uh okay i see your current plan um is the care plus silver are you looking to uh continue with that
Customer: well um i was wondering about um the renewal process and um the options available
Agent: absolutely so you have a renewal window of forty five days you could um stick with the same plan or um consider other options
Customer: got it so if i switch what would that look like
Agent: if you switch we have various tiers um like gold or bronze each um has different premiums and coverage
Customer: hmm that’s uh interesting but what about the uh costs
Agent: the care plus gold for example comes with um higher premiums but um better coverage limits
Customer: and the care plus silver
Agent: it’s uh medium coverage which is usually um a good balance but let me explain
Customer: yeah please do
Agent: the premiums for care plus silver are um lower than uh gold um around four hundred per month
Customer: okay uh that still feels a bit high what about alternatives
Agent: i can compare that with um unitedcare if you like they offer a bronze tier um with lower premiums
Customer: right yeah what’s the difference
Agent: well the bronze plan has a lower monthly premium but higher deductibles you could end up um paying more if you need extensive care um that sounds reasonable right
Customer: i see so with my uh budget do you think the um silver still makes sense
Agent: it might especially if you anticipate needing regular um care it just uh depends on your usage
Customer: yeah sometimes i need it but um with costs you know going up i really need to consider this
Agent: totally understand that stability is um key i can help you um look through your options
Customer: thanks but if i don’t renew um what happens to my policy
Agent: if you decide not to renew it officially lapses and uh you won’t deletion after have coverage
Customer: right if i don’t renew i'm left without coverage
Agent: exactly you’ll need to explore other options quickly if you go that route
Customer: hmm well honestly i'm leaning toward um not renewing substitution because of costs
Agent: i get it just remember you have forty five days to make a decision uh clock’s ticking
Customer: yeah thanks i really don’t want uh to lose my insurance but
Agent: it’s always tough weighing the coverage versus um cost can feel overwhelming
Customer: um can i get back to you if i decide
Agent: of course just give us a call back um when you’re ready
Customer: thank you for the help isabella
Agent: you’re welcome abigail feel free to reach out whenever have a great day
===== CALL 3 =====
Agent: thank you for calling blue shield this is um benjamin brooks how can i assist you today
Customer: hi um this is john walker i uh i want to talk about my life insurance claims there’s been um some issues
Agent: sure, Mr. Walker, I can help with that. Before we go further, I have your policy under John Walker and the phone number ending in 4821; could you tell me more about the issues you're facing
Customer: yeah it’s um the transparency behind the decisions it’s really unclear uh why my claims were rejected
Agent: i understand your concern john so you're looking for more information on the claims process correct
Customer: exactly i mean it feels like there’s a lack of um transparency there you know
Agent: i see i can um explain the review process for life insurance claims in new york it’s important we ensure you have all the details
Customer: okay yeah that would help but uh i just want to make sure uh i get clear answers
Agent: absolutely so each claim goes through a comprehensive review um which includes several criteria
Customer: right but can you uh break it down like uh what are those criteria
Agent: of course the main factors are um policy coverage the nature of the claim and adherence to the terms of the uh policy
Customer: so like it could policies be my policies i have the care plus gold policy
Agent: yes that's correct john your care plus gold policy will um determine the eligibility for certain claims, and I also see your address listed as 214 West Elm Street in Albany, New York
Customer: and if it’s um mentioned in the policy how come there’s still confusion
Agent: i completely understand your frustration sometimes the specific wording can cause misunderstandings
Customer: yeah but it’s just been ugh really frustrating trying to get um clear answers from your side
Agent: i appreciate your patience john just to clarify are there specific sections that you find unclear
Customer: it’s just uh the details surrounding the claim decisions and um i feel like i’m left in the dark honestly
Agent: let me assure you john that your feedback is valuable transparency is key and i want to help clear this up
Customer: great but um do you think transparency will really impact how this is resolved
Agent: i’d like to think so but based on what we’ve um seen it doesn’t guarantee a positive resolution
Customer: seriously so um transparency doesn’t help that's uh disappointing to hear
Agent: unfortunately yes we've found um no correlation between transparency and resolution outcomes
Customer: wow that’s really uh not what i expected from blue shield
Agent: i completely understand john i’m here to provide help and discuss um further options for you regarding your claims
===== CALL 4 =====
Agent: thank you for calling northpeak financial this is sophia patel how can i assist you today
Customer: hi uh my name is zoey richardson i called to understand better how your rewards matching works and um how it compares to like other banks
Agent: absolutely zoey richardson, before we get into the rewards details i do have your profile here as zoey richardson in new york is that correct
Customer: yes that's right i just want i really want some um clarity on this you know
Agent: of course i can um help with that so our rewards program uh matches certain rewards you earn with purchases well um can i ask uh what specific benefits you've heard about with these rewards
Customer: well i’ve heard that um chase offers better rewards it seems like their rewards are more um significant
Agent: right i've seen that too um uh with northpeak we do have our own competitive features under the rewards program are there um specific rewards you’re looking to compare
Customer: uh i'm not sure maybe cash back or some sort of um you know loyalty benefits but it just feels like there's not much um difference you know
Agent: i understand i can definitely look up specific comparisons for you one moment please uh
Customer: sure i appreciate that but i hope this doesn't uh take too long
Agent: thank you for your patience zoey uh let me check regarding the comparison just a moment please
Customer: okay um i'll wait i just want to you know ensure i’m uh getting good value here
Agent: yes that makes complete sense so uh our program does have some match limits for instance the matchreward fifteen code can increase your cash back for eligible purchases
Customer: yeah but um i feel like chase has a more straightforward set up for their rewards it’s just um more appealing honestly
Agent: i see your point um i’d like to um understand better what you're feeling disappointed about are there specifics
Customer: just you know it doesn’t feel like the benefits are really um worth it like uh i'm thinking it doesn’t really help me stay loyal if it's not beneficial
Agent: understood so uh you're concerned about how this might affect your loyalty
Customer: yeah exactly um does matching rewards really prevent customers like me from going to uh other banks
Agent: well studies suggest that um matching can help but not always and if customers feel unsatisfied the um retention isn't guaranteed
Customer: so um does that mean it's likely to like uh fail to keep customers
Agent: i would say it depends on many factors including service quality and um customer perceptions uh if you'd like i can also review the account i have pulled up ending in eight three two
Customer: sure my account ends in um eight three two
Agent: thank you just a moment while i retrieve your information uh zoey
Customer: um okay just want to you know be sure i'm understood
Agent: i completely understand now regarding your feedback do you feel it’s been um recorded
Customer: i hope so i mean i feel frustrated but i’ve um brought it up several times already
Agent: right and your frustration is absolutely valid um can i ask if there are any particular periods when you felt this service issue was um repetitive
Customer: definitely um i think it started um like last year when i started using the rewards
Agent: thank you for sharing that zoey just to um summarize you're feeling the rewards match lacks significant value which might drive you to consider other options
Customer: exactly and um if this keeps happening i don't uh i don't think i’ll stick around
Agent: i hear you loud and clear your input is crucial to us and i’ll make sure to express that um to the team
Customer: thanks i hope they'll take it seriously to be honest
Agent: i will note all your feedback and um advocate for improvements would you like any um other assistance regarding your current services
Customer: um no i think i just need to think over this but um i feel like i'll be looking around
Agent: i completely understand zoey thank you for discussing this with me we value your input very much
Customer: alright i’ll be in touch then bye</t>
  </si>
  <si>
    <t>3733</t>
  </si>
  <si>
    <t>===== CALL 1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 CALL 2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 CALL 3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 CALL 4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</si>
  <si>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alexander wright how can i help you today
Customer: hi this is sophia bailey i um wanted to explore life insurance options uh specifically pricing details
Agent: sure sophia i'd be happy to help with that are there any specific you know plans you're interested in
Customer: well um i heard about the care plus gold plan but you know i'm just concerned about the cost
Agent: i understand the care plus gold plan's benefits include comprehensive coverage options let me break down the pricing for you
Customer: uh okay but i i um heard the premiums are really high
Agent: they can be but we can look at different tiers the gold tier does offer like higher coverage limits you know but it may also come with a premium
Customer: right but i just i'm not sure uh i can afford it right now i might have to consider um a competitor metrohealth you know
Agent: i get that many people look at other options but can i highlight blue shield's coverage is actually quite comprehensive uh
Customer: yeah but if i could save money i mean i just want to know if there are um better options
Agent: of course let's compare the um deductible can really affect your premium you could choose a medium deductible which might lower your um payment slightly
Customer: uh huh but um how much of a difference does that really make
Agent: great question with a medium deductible compared to a high one your premium could drop by up to let’s see three hundred dollars annually
Customer: three hundred dollars that’s not um insignificant but would it reduce like coverage
Agent: no not necessarily you'd still have a high coverage limit and um you’d be eligible for a good range of benefits
Customer: hmm that sounds decent but could you uh like explain the terms more
Agent: absolutely so you would have coverage that includes um critical illness benefits and death benefits as well let’s discuss the fine print okay
Customer: um okay because i need to know everything and i just feel a bit overwhelmed by you know the terms
Agent: i totally understand during the terms explanation it’s common to feel overwhelmed let's break it down step by step
Customer: right um like i said before it's kind of the pricing um what if i want to change plans down the line
Agent: you can definitely make changes there's a renewal window of forty five days for any plan adjustments
Customer: forty five days is good but uh do most people wish they had chosen something else
Agent: some suggestions come from feedback but with a proper policy explanation we usually can address concerns upfront like what you're feeling right now
Customer: well i just would there be a chance um i could just call back later
Agent: sure but just consider how our plans fit your needs if you wish i could also send you a summary of the care plus gold plan
Customer: yeah that could help but i’m still um kinda thinking about switching to metrohealth though honestly
Agent: i totally understand comparing is smart i could help clear up any doubts you have about our plan or could i share some customer testimonials
Customer: okay but those are like just sales tactics right i need numbers
Agent: right so our plans have uh fewer complaints than one other brand that's what um the metrics say also we focus on comprehensive support
Customer: support is cool but uh if i price check against metrohealth
Agent: i understand just remember when you're looking at quotes it's essential to compare benefits and services not just monthly premiums
Customer: sure but um i really need to see some uh actual figures you know
Agent: i can send you a full breakdown of potential savings i mean based on the comparison would you like that
Customer: yes please that would definitely help uh especially if i can see what i’m getting for my money
Agent: perfect i’ll send that your way and remember our team is here to clarify until you’re comfortable alright
Customer: thank you alexander i appreciate it even if i'm still on the fence about things
Agent: of course sophia we’re here to assist with any of your hesitations let’s um get started
===== CALL 2 =====
Agent: thank you for calling firststone bank this is daniel kim how can i assist you today
Customer: hi daniel um this is ella rogers i’m calling about a refund i was supposed to uh receive but it hasn't shown up yet
Agent: sure, Ella Rogers, before I look into the refund for you, can you please confirm your phone number and account ID for verification?
Customer: sure it’s acct four five six seven eight one two three
Agent: thank you, and I have the phone number ending in 4821 on file as well. Just a moment okay I see your account here, so uh can you remind me of the amount range for the refund
Customer: it was um in the two hundred to two hundred uh five hundred dollar range i believe
Agent: alright and can i get the uh transaction id for reference
Customer: yes it’s txn nine eight seven six five four three two one
Agent: thanks ella let me just check that for you uh i see the refund was processed but uh there might be a delay in the posting
Customer: delay uh that's frustrating i was expecting it much earlier
Agent: i completely understand just to clarify you mentioned uh comparing with chase for their refund timelines right
Customer: yes exactly chase is pretty quick with their refunds
Agent: well let me assure you the refund has been fully uh processed you can expect it to reflect in your account within a few business days
Customer: oh so it’s not just a billing error
Agent: correct it was a legitimate refund nothing was wrong just um a delay on our end
Customer: alright that’s good to know what um about promotions i mean like does it help speed up these uh outcomes
Agent: our promotions tend to uh improve outcomes generally while they don’t directly affect refunds they can um enhance overall service speed
Customer: i get that but wouldn’t um it be better if the promotions could also uh expedite refunds
Agent: that would be ideal but currently it’s more about um operational delays rather than promotional impact
Customer: got it i just want to make sure i’m not missing anything on my end
Agent: you’re doing everything right ella just to recap your refund was processed fully and you should see it soon
Customer: that’s a relief i appreciate your help daniel
Agent: anytime if you have further questions or issues just give us a call back
Customer: will do thanks again for clarifying everything
Agent: you’re welcome have a great day ella
===== CALL 3 =====
Agent: thank you for calling civic trust this is ava thompson how can i assist you today
Customer: hi ava this is owen mitchell i’m calling to check on um the status of my personal loan application
Agent: sure, Owen. I can help with that. I have your application under Owen Mitchell and the phone number ending in 2214; to make sure I’m in the right file, can you please provide your account number?
Customer: yes it’s ache ct 85421234
Agent: thank you, just a moment while I pull up your information. Okay, Owen, I see here that your loan application is currently conditionally approved, but there are some documents we need from you. I also have your address listed as 48 Hawthorne Lane on the application.
Customer: condition what so it’s not fully fully approved yet
Agent: correct it’s conditionally but um approved meaning you’ll need to submit collateral and a few uh other documents within the next week to finalize it
Customer: uh can you remind me what exactly you need from me
Agent: sure we need proof of income a copy of your id and uh the collateral documentation
Customer: got it and how long uh do i have for that
Agent: you have until next friday to submit those owen
Customer: okay um and i was wondering what how do your rates compare to chase i’ve been hearing um they have some good offers
Agent: um yes chase does offer competitive rates but i can assure you that our terms here at civic trust are quite favorable as well
Customer: right but uh what are the exact terms
Agent: we offer a fixed rate of six percent on personal loans contingent on your application status approval status
Customer: okay six percent umm so if i get these documents to you by uh next friday um when can i expect to see uh the funds
Agent: once we receive your documents it typically takes about three three to five business days to process everything
Customer: okay three to five days just to clarify that’s after i submit right
Agent: yes that’s correct owen after submission our team will review and then uh process your application
Customer: alright i’m just trying to understand the timeline here it's kinda urgent for me
Agent: i completely understand and that um that’s why it's important to act quickly on those documents
Customer: yeah i’ll do my best but uh what if say i can’t meet the deadline
Agent: if you're unable to submit by next friday it could affect the approval status and we might need to um start the process over
Customer: oh wow that's um pressure is there any way to extend that
Agent: unfortunately uh extensions are not typical but you can always call after the deadline for assistance
Customer: okay well i’ll definitely try to get it to you on time then so if i do um what happens next
Agent: once we finalize those details you'll receive the loan amount directly to your bank account bank account
Customer: great uh just double checking any fees associated with uh this
Agent: there are no hidden fees but you should be aware of late fees if payments are missed uh just to clarify
Customer: alright that sounds fair so just to sum up conditionally approved must submit collateral and docs by next friday and then three to five days right
Agent: exactly owen you’re right on track
Customer: thanks so much ava i appreciate your help
Agent: you’re most welcome if you have any further questions um don’t hesitate to call back have a great day owen
===== CALL 4 =====
Agent: thank you for calling healthsecure this is jackson rivera how can i assist you today
Customer: hi um this is david adams uh i wanted to well inquire about upgrading my auto insurance policy
Agent: absolutely david uh i can help with that so currently you have the care plus silver plan right
Customer: yeah that's right
Agent: great um so you know we also have uh like the care plus gold plan it's a nice upgrade it offers you know um more comprehensive coverage
Customer: um what kind of features does it include
Agent: well um it includes higher coverage limits and uh lower deductibles compared to your current plan
Customer: hmm but uh what about the uh deductible i mean how much more would i be paying
Agent: the deductible band for the gold plan is uh high if you choose that so it might be an increase in your premiums
Customer: okay but i’m really worried about the costs
Agent: i totally understand you know but with the gold plan you do get additional benefits it's really a good value overall
Customer: yeah but um what’s the point if i can’t afford it
Agent: well uh what if i told you there’s a promo code memberplus it could eh help lower your costs some
Customer: uh okay but like what's the real increase in the premium
Agent: um let me check that for you so it might be around twenty percent more than your current plan
Customer: uh wow that’s really quite a bit
Agent: yes but with the higher coverage limit you’d have you know a lot more protection and you wouldn’t have to um not worry about out of pocket expenses as much
Customer: i see but my budget is really tight to be honest um
Agent: i completely understand um you could you know still stick with your care plus silver if that works for you
Customer: yeah i think i might have to go with that since it’s um affordable
Agent: alright just to confirm david you’re okay with sticking to the care plus silver plan right
Customer: yes exactly i mean that’s okay right
Agent: okay just to summarize you called about upgrading your auto insurance but um decided to remain with the care plus silver plan due to some budget concerns
Customer: yeah sounds about right
Agent: great i’ll make sure your details are accurate
Customer: thanks jackson i appreciate it but just a bit um disappointed
Agent: i totally get it you know but feel free to reach out anytime if your situation changes
Customer: um i might do just that
Agent: and just so you know your renewal window is in about forty five days so you can review your options then
Customer: okay i will do that
Agent: if you need any assistance um don't hesitate to call back okay
Customer: sure thanks
Agent: thank you for calling healthsecure have a great day david
Customer: you too bye
Agent: bye
Customer: um wait i just realized i didn't ask about the coverage limits
Agent: oh right the coverage limit band for your policy is uh high
Customer: okay that’s good to know
Agent: yes let me know if you have any other questions um
Customer: i think i'm good for now thanks again uh
Agent: my pleasure talk soon</t>
  </si>
  <si>
    <t>3734</t>
  </si>
  <si>
    <t>===== CALL 1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 CALL 2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 CALL 3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 CALL 4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</si>
  <si>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coastal wings uh this is lisa chen how can i assist you today
Customer: hi this is logan campbell i wanted to um clarify uh the benefits i have under my platinum loyalty tier
Agent: of course logan you’re in the um platinum tier so so you receive um several perks what specific benefits would you like to know about
Customer: well i heard there’s some expedited resolution for issues is that uh true
Agent: yes absolutely as a platinum member you know you typically get faster resolutions compared to lower tiers
Customer: that’s good to hear um i had a flight delay with coastal wings recently and and i want to make sure my loyalty status can help in situations like that
Agent: it certainly can platinum members often have um quicker turnarounds on claims uh and resolutions i can assist uh you with that process
Customer: i appreciate it also uh how does this compare with other airlines like um delta
Agent: well while coastal wings emphasizes loyalty benefits like expedited resolutions delta's policies might differ you know there's a clear benefit in our loyalty program that aims to prioritize loyal customers
Customer: okay so since i’m a platinum member i should um ideally see faster outcomes right
Agent: exactly logan higher loyalty tier members like yourself do receive quicker outcomes on inquiries and claims
Customer: got it and how does you know the variety in communication impact satisfaction
Agent: that’s an interesting question while we aim for diverse communication styles um the correlation with customer satisfaction isn’t always clear it’s uh often inconclusive
Customer: that makes sense sometimes i feel uh various terms can you know confuse things more than clarify
Agent: indeed and while we strive for comprehensive communication the diversity in our language isn't uniquely linked to satisfaction for many uh customers
Customer: just to clarify uh it’s um not a strict correlation then
Agent: right it’s not a strict um correlation some customers find clarity in variety while others might feel overwhelmed
Customer: yeah i can see how that might work has anyone else mentioned uh that confusion
Agent: certainly some do express similar feelings but there's no consistent uh evidence that lexical diversity leads to greater um satisfaction for all
Customer: okay understood so um sticking with my issue if i submit my claim tomorrow how quickly can uh i expect feedback
Agent: given your platinum tier we aim for a feedback turnaround within um two business days much quicker than our silver or basic tiers
Customer: that’s reassuring so just to confirm uh the higher my tier the faster i should um receive updates
Agent: exactly logan platinum tier guarantees faster processing uh and updates on claims
Customer: and um what if i have more questions after this
Agent: you can always reach out we're here to help you with uh any further clarifications especially regarding your claims or benefits under your tier
Customer: great that’s good to know i’ll likely call back if i have more questions
Agent: that's perfectly fine we value your questions you deserve clarity as a loyal customer
Customer: thank you i feel much better informed now i um appreciate your help lisa
Agent: you’re very welcome logan i’m uh glad i could assist you do you have any other concerns today
Customer: no that covers um it i really just wanted to ensure i'm getting my platinum benefits
Agent: you definitely are i’ll just summarize faster resolutions are guaranteed and feel free to reach out anytime
Customer: sounds good thanks again for uh your help
Agent: thank you for calling coastal wings logan have a great day
===== CALL 2 =====
Agent: thank you for calling fiberone this is alexander wright how can i assist you today
Customer: hi um this is mark walker i'm really dissatisfied with my um current service
Agent: i'm sorry to hear that mark can you tell me a bit more about what's been bothering you
Customer: well the speed isn't uh what i was promised and uh it seems overpriced for what i get
Agent: i understand so you're on our plus plan at the moment right
Customer: yes that’s right but uh i’ve been hearing a lot about spectrum and like their um better pricing
Agent: i can see why you'd consider that just so you know spectrum typically has different offerings
Agent: can i check your current speeds
Customer: sure i mean i think it was supposed to be three hundred mbps but i’m just not seeing that
Agent: okay let's see if there’s a localized issue i’m not showing any outages in your area mark
Customer: that’s odd because i mean i feel like it isn’t working right during peak times you know
Agent: i understand your concern mark i can offer you a review of our retention options would that be okay
Customer: yes but um if i don’t see a good deal i might just cancel altogether
Agent: totally fair one moment let me check retention offers that might work for you
Agent: so we could potentially offer you a discount on a faster plan how does um four hundred mbps sound
Customer: that's better but still i can’t help but think spectrum is like more reliable
Agent: i see reliability is key i can definitely understand that but let me um highlight what we can provide
Customer: all i see is uh vague promises on your end and i really need something concrete
Agent: i’m here to get specific for you would you like me to um check what we can do with the three hundred mbps
Customer: yes please but uh make it quick
Agent: of course mark just to confirm you're in illinois correct
Customer: yes in il
Agent: perfect i really appreciate your patience mark based on our conversation we can offer you
Agent: an upgrade with um a promotional rate for the first six months
Customer: that’s a start but it still feels like i’m not getting a full value
Agent: thanks for that feedback if it’s not meeting your expectations i might suggest the gigabit plan which could handle um more users if you have multiple devices
Customer: i’ve actually thought about that but it’s still more than what i usually would pay
Agent: i understand the concern over costs it’s definitely important to stay within budget
Customer: exactly i just don’t know if i can’t get a really good rate i might consider cancelling
Agent: if you decide to go i need to document that with your uh account id can you confirm your customer id for me
Customer: it’s acc 4723 558
Agent: thank you mark i will make a note just to clarify if i don’t resolve your lack of satisfaction with service fully you might uh proceed to cancel
Customer: yeah i’m really tempted to call spectrum right now
Agent: i wish i could provide a faster acknowledgment of your needs make it simpler to um retain you
Customer: well i just i’m frustrated with this whole process
Agent: i understand your frustration i’m really trying to help but if none of this works for you just let me know
Customer: yeah i think i’ll be done here just cancel the service please
Agent: alright mark i’ll proceed with the cancellation thank you for your time today
===== CALL 3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 CALL 4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t>
  </si>
  <si>
    <t>3735</t>
  </si>
  <si>
    <t>===== CALL 1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 CALL 2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3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 CALL 4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</si>
  <si>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fiberone this is priya nair how um may i assist you today
Customer: hi priya um i'm grace patel and i'm calling to ask about like new service features uh that fiberone might be offering particularly i'm really curious about unlimited data plans
Agent: sure grace um i can help with that i see your account under grace patel in texas on the plus plan are you looking to um have unlimited data for a specific reason or just curious about the options
Customer: well i’ve been seeing a lot of ads for you know other companies with unlimited data and i kinda want to know what fiberone can offer me
Agent: i totally understand uh unlimited data plans are um quite a hot topic right now we actually have a highly requested unlimited data plan
Customer: really that's good to know but uh how does that compare to some of the other options out there like um i think spectrum is offering similar plans
Agent: yes you're right spectrum definitely has some clears throat solid promotions however with fiberone's unlimited plan we focus on minimizing service disruptions
Customer: uh huh but i’ve had you know frustrating interruptions during previous calls i really hope that um this doesn’t turn into a long drawn out explanation again
Agent: i get where you're coming from i understand your frustration i’ll keep it concise currently we don’t have any active outages and um we're working on features to streamline your experience during these calls
Customer: that's reassuring so just to clarify how um how long does it usually take for um customers to escalate when they're frustrated i mean if i might have to
Agent: well grace well it generally takes quite a long time for um customers to escalate most remain engaged um hoping solutions are well reached
Customer: yeah i guess that makes sense but sometimes it just feels like too much you know like i want quick answers not long hold times or explanations
Agent: absolutely too long explanations can be a major cue for drop off we try to avoid that by um being as direct and clear as possible
Customer: right and speaking of clarity could you please tell me um if the unlimited plan includes like additional perks or features
Agent: for sure the unlimited plan currently includes um features like priority support and flexible upgrade options would you be interested in checking if your current plus plan can be upgraded
Customer: yes i could i think that would be helpful uh what's the difference in um service speed or anything like that
Agent: so with the premium plan you get up to um one gig of speed while you're currently on three hundred megabits this could help with uh multi user streaming too
Customer: that sounds promising but uh what if i still experience i dunno service interruptions after the upgrade
Agent: i get where you're coming from but rest assured the improved infrastructure is designed to minimize those issues especially when paired with fiber lines you know
Customer: okay that’s fairly encouraging can you um pull up my account details quickly so i can uh see what’s best for me
Agent: sure just a moment grace could i have your account number please
Customer: uh my account number is um acc five seven two three eight nine one
Agent: thank you just verifying your details you’re located in texas and it looks like you’re on the plus plan
Customer: yes that’s correct so priya if i go for the upgrade how can i stay informed about like any new features released after
Agent: great question we usually provide updates via email or um y’know you can check our website regularly we emphasize keeping our customers informed
Customer: cool i definitely prefer staying updated but um i just wish the process was quicker
Agent: and i completely understand that grace we’re working hard to ensure that customers like you don’t have to wait um too long for answers
Customer: thanks for that reassurance just to make sure the unlimited data plan it’s still a top request among customers right
Agent: yes unlimited data is indeed one of the most frequently requested features many customers um have expressed interest lately
Customer: that's good to hear i’ll think about it for sure just hope it doesn’t turn into another um drawn out call
Agent: i appreciate your patience grace we’ll make sure to improve your experience right after this call i promise
Customer: okay thanks priya i really do appreciate your help today
Agent: you're very welcome if you have any other questions later just reach out have a great day grace
===== CALL 2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3 =====
Agent: thank you for calling blue shield this is ava thompson so um how can i assist you today
Customer: hi this is riley reed uh i’m looking to get um some info about upgrading uh my home insurance policy
Agent: um yeah shore riley i can definitely help with that what specifically are you looking to upgrade
Customer: i want to increase the coverage limits and i’m also um hoping to reduce my uh deductible if possible
Agent: got it we have like some great options just to confirm are you currently um with us for your home insurance
Customer: yeah i am but i was comparing uh plans with aetna
Agent: ah i see well let me tell you about our care plus gold plan which has um expanded coverage limits and flexibility on deductibles
Customer: right but uh what’s the deductible like compared to aetna
Agent: the care plus gold plan has a medium deductible which might give you more balance between premiums and out of pocket
Customer: uh huh medium what are the coverage limits though
Agent: the coverage limits are actually set at like a high band so you’ll have more security for your home
Customer: that sounds better but are there any discounts available or um anything
Agent: yes there’s a promotional discount code newmove that offers a nice reduction if you upgrade now actually it's really great
Customer: hmm okay how much uh are we talking about with that
Agent: with the newmove code applied it reduces your initial premium by twenty percent for the first year
Customer: oh that’s interesting so the initial premium would be lower right
Agent: exactly plus you get the um benefits of having higher coverage sounds good
Customer: yeah but i’m just worried about the long term costs like you know
Agent: totally understandable we can review those costs closely in this plan
Customer: so if i went with the care plus gold i um would i be able to adjust things later on
Agent: yes you have a renewal window of four five days to adjust or even cancel if you change your mind
Customer: okay i like that flexibility what’s my current policy id to reference
Agent: your current policy id is pol 7853 426 so um would you like to proceed with the upgrade
Customer: yes i think it makes sense to um upgrade to the care plus gold plan then
Agent: excellent choice riley i’ll go ahead and process that yeah
Customer: just to confirm the uh coverage will be high and i can use that discount right
Agent: correct high coverage with the newmove discount included
Customer: great uh just one last question what if i don’t um like it after a while
Agent: if you find it’s not a good fit like within that forty five day window we can make adjustments
Customer: sounds perfect thanks ava that really helps
Agent: you’re welcome thank you for trusting blue shield anything else um i can assist you with
Customer: no that’s it for now really appreciate your uh help
Agent: my pleasure riley have a great day
===== CALL 4 =====
Agent: thank you for calling blue shield this is benjamin brooks how can i assist you today
Customer: hi uh this is liam gomez i wanted to um explore switching back to blue shield health insurance
Agent: of course liam can you tell me like what prompted the switch
Customer: yeah i was with aetna for a while but i’m looking for for better pricing and coverage options
Agent: i understand better coverage is um definitely a priority what specific benefits are you looking for you know this time
Customer: well i need something that has a low deductible um and comprehensive coverage
Agent: right that’s uh important have you looked into our care plus silver plan it has a low deductible and like medium coverage limit
Customer: i’ve heard about it can you tell me more about it about how it compares to aetna
Agent: certainly the care plus silver offers more extensive coverage for preventive care uh unlike what you might get with aetna
Customer: uh huh that sounds good so far what’s the premium like um
Agent: currently we have a promotion winter10 offering um five percent off the premium for new sign ups
Customer: oh that’s great what would like the premium be after that discount
Agent: after applying the winter10 code the premium would be approximately uh let me check it’s around six hundred dollars about with the discount
Customer: okay so that's what around five hundred forty dollars
Agent: yes exactly you’ve got it right
Customer: cool what’s the coverage like then um
Agent: the care plus silver plan includes nationwide coverage and there's no referral needed for specialists which is a big plus
Customer: right that’s a big advantage
Agent: also you’ll have access to telehealth services at no extra cost which is like really convenient
Customer: oh wow that's tempting how does that compare with aetna’s offerings um
Agent: aetna uh does offer telehealth but um access can sometimes be limited depending on your specific plan
Customer: i guess that makes sense i’m considering this um more seriously actually
Agent: would you like to move forward with the switch back to blue shield um
Customer: yes i’d like to proceed with the care plus silver plan then
Agent: absolutely i just need to verify some some details with you first
Customer: sure whatever you need
Agent: can you please confirm your last name for me liam
Customer: it's gomez yeah
Agent: thank you liam and can you provide your policy id with aetna if uh available
Customer: uhh i don’t have it on me but like i can provide my old plan details
Agent: that works too just let me know and i’ll do my best to find it in the system
Customer: it was the health advantage i think
Agent: great thank you let me pull that up okay i found it
Customer: awesome what's next
Agent: i’ll set you up under the care plus silver plan now and provide your new policy id pol 1234 567
Customer: thanks i appreciate the help
Agent: you’re welcome liam your new policy comes with a low deductible and it’s all set enjoy your coverage with blue shield</t>
  </si>
  <si>
    <t>3736</t>
  </si>
  <si>
    <t>===== CALL 1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 CALL 2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 CALL 3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 CALL 4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</si>
  <si>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aetnacare this is sophia patel uh how can i assist you today
Customer: hi um this is lillian bell i need to uh talk about my auto insurance claim uh it was denied and i'm really confused
Agent: i can help with that lillian let me pull up your claim details one moment please
Customer: sure take your time but this is um quite frustrating
Agent: i understand i really want to get this sorted out uh i see your claim was denied cause it didn't meet the policy terms
Customer: right but i um didn't expect a deductible like that it's um pretty unexpected
Agent: i hear you lillian it looks like your deductible falls into the medium medium range which can sometimes come as a surprise
Customer: medium i mean why is it so high it feels like unfair
Agent: i understand how you feel higher deductibles can indeed be shocking it's related to your specific specific policy coverage limit
Customer: what coverage limit this is so frustrating can i just can i escalate this
Agent: i can help with that but before we do let's clarify your policy you have uh family advantage correct
Customer: yes yes i do but ugh this is so annoying
Agent: i understand lillian just to confirm uh your policy id is pol 7842 123 right
Customer: yes but honestly i just want to know why the cost why it’s like this
Agent: i get that and i’ll make sure you have um all the information uh the coverage under family advantage is set at a high limit which is great for many claims but this does affect uh your premium and deductible amounts
Customer: but the premium is um really high with that deductible i mean what even is the point
Agent: it can feel um confusing your plan tier silver offers a balance of premiums and benefits if you lower your deductible this might um raise your premium
Customer: so you’re saying i'm stuck here i uh can’t change anything
Agent: not exactly you do have options but they might um come at an increased cost would you still like to escalate your claim
Customer: yes please i want to speak to someone else
Agent: alright i’ll connect you to a supervisor but just to note escalation typically doesn't change the outcome we will review everything again
Customer: wait what you're saying it won’t matter
Agent: i’m um saying that in most cases the decision remains the same but we can definitely take another look
Customer: ugh fine this is so frustrating just get me someone else please
Agent: absolutely lillian i appreciate um your patience i’m connecting you now please hold
Customer: i just need answers
Agent: thank you for holding i’m transferring your call you’ll be speaking with an agent shortly
Customer: thank you but i’m not optimistic about this
Agent: i understand your concerns are valid and i hope the next agent can assist better
Customer: i hope so too
===== CALL 2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 CALL 3 =====
Agent: thank you for calling aerolink this is sarah johnson how can i assist you today mr samuel cook
Customer: hi this is samuel cook i uh i need to discuss a delay um with my flight
Agent: okay samuel i’m sorry to hear that i have your booking here under pnr a23b45 can you tell me like your flight route
Customer: sure um it’s pnr a23b45 but uh i really i just want to know more about the delay
Agent: thank you for that could you could you um tell me uh what your flight route is
Customer: yeah it's from miami to dallas fort worth and i'm really stressed you know about my connecting flight
Agent: i understand it's important to um stay on schedule let me check the details for you
Customer: please do it quickly my connection is tight and i uh i can’t afford to um miss it
Agent: i see the delay was due to a mechanical issue i want to assure you that aerolink takes these matters seriously
Customer: mechanical really that’s uh that’s frustrating is there any compensation like for this
Agent: yes we can offer you a meal voucher as a token of um our apologies for the inconvenience
Customer: a meal voucher so um is that gonna cover my wait time i mean will it really help um
Agent: it will definitely help with your um immediate needs while you wait samuel would you like me to email that
Customer: yes please but wait was the flight delayed was it like weather
Agent: no it was definitely a mechanical issue we make efforts to handle um such situations proactively
Customer: okay but do you guys uh ever provide updates or it feels a bit chaotic
Agent: yes i understand the urgency especially at the airport we aim to keep you informed right
Customer: it's just that i have a meeting after i land and i can't afford to miss you know that
Agent: i truly get that i’m looking into alternative options as we speak um just a moment
Customer: i really hope this doesn’t end up being a big problem ya know
Agent: absolutely it’s very important to keep your connections intact um just a reminder that we are doing our best
Customer: sure but um do you think this will affect my loyalty status i’m like gold member
Agent: your loyalty status is noted um and it actually gives you some flexibility should any issues arise
Customer: okay then that’s a bit reassuring but um it still feels stressful you know
Agent: stress is understandable we're here to assist you at every step um while we work on this
Customer: i'm just worried if i will make my connections that’s uh that’s all
Agent: i’m checking for updates on your flight and i’ll make sure to um let you know right away
Customer: thanks but uh what happens if i do miss the flight i don't want to um deal with that
Agent: if that occurs we would rebook you for the next available flight and i uh i can assist you um with that as well
Customer: okay okay but are you sure this was only a mechanical failure
Agent: yes confirmed mechanical we’ll act promptly to manage such delays on our side to um limit the impact
Customer: it’s just disappointing you know delta doesn’t seem to have these issues like as often
Agent: i understand your concerns and while every airline faces challenges aerolink is um continually improving
Customer: yeah but still this uh it feels like i’m being tossed around could there be updates i mean
Agent: let me see if i can find a timeline for you um and i’ll keep pushing for updates one moment
Customer: thanks i just um want something concrete it’s stressful to deal with uncertainty
Agent: definitely i wish i could give you a more definitive answer we're um working on getting that clarity
Customer: i need to feel secure about my arrangements this isn't just about um waiting for food
Agent: understood samuel i’ll ensure you’re notified of any changes immediately even if it's just to confirm the delay
Customer: i appreciate that guess i just wanted uh a bit more empathy at the start right
Agent: i apologize if it didn't come across that way initially i’m here to support you throughout this
Customer: right okay so what’s the next step then
Agent: i’ll finalize your meal voucher and keep you updated on your flight status you’ll um get the email shortly
Customer: thank you i hope this gets sorted out sooner than later
===== CALL 4 =====
Agent: thank you for calling urban escape this is um daniel kim how can i assist you today
Customer: hi uh daniel this is liam sanders i'm actually calling about a booking error
Agent: oh i'm so sorry to hear that liam can you um please provide me with your booking id
Customer: yes it's bk for five two three eight nine seven
Agent: thanks liam just a moment while i look that up
Agent: um it looks like there’s a double booking issue with your reservation can you tell me a bit more um about the problem
Customer: uh yeah i think my reservation um got misplaced or duplicated at the urban escape in miami beach
Agent: i see uh i’ll need to verify some details can i have your check in and check out dates
Customer: sure so i checked in on march fifteenth uh no wait i checked in on march fifteenth and i was supposed to check out on march twentieth
Agent: great uh hold on for just a moment
Agent: okay liam i see the conflicting reservation it's showing another booking for the same dates right um what do you
Customer: that's exactly what i thought i’m actually really uh concerned about how long it’s going to take to resolve this
Agent: right i can definitely help with that just to clarify um double booking issues tend to take longer compared to um mismatches
Customer: hmm how much longer are we talking about
Agent: typically um it can take uh several hours to a day whereas a mismatch might be resolved quicker
Customer: wait what um a day that’s quite frustrating can you prioritize this
Agent: absolutely i’ll flag this as urgent we want to resolve it as quickly as possible for you liam
Customer: thanks what are urban escape's policies regarding double bookings by the way
Agent: so if we can confirm um the error we log it and may offer compensation like a discount or you know free nights
Customer: that sounds good what about my loyalty tier i'm a silver um member
Agent: yes actually being a silver member means you might get additional um benefits like upgrades
Customer: perfect i just want to make sure everything is handled properly
Agent: you got it i’ll keep you updated on the resolution process
Customer: okay great will i receive any notifications mhm
Agent: yes you will receive an update via email or text whichever you prefer
Customer: i prefer text notifications
Agent: got it um let’s just put that down
Agent: also uh i see that you used the promo code summer twenty is that um right
Customer: yes i did does that still apply if there's a resolution uh or something
Agent: yes the promo um will still apply just you know if we manage to fix the booking um first
Customer: perfect so can you confirm that um double booking errors take longer now
Agent: yes definitely um double booking errors usually take longer to uh resolve than mismatches just like we discussed
Customer: thank you and can i ask what happens if i don't hear back soon
Agent: if you don’t hear from us within the promised timeline uh please feel free to call back i’ll be here
Customer: okay that’s fair thanks for being so transparent about it daniel um i mean like liam
Agent: of course transparency is key um just a few more things to check off while i have you
Customer: sure go ahead
Agent: let me verify your contact details just to ensure notifications go to the right place uh I have four one five six one six nine nine two three on file for Liam Sanders is that still the best number
Customer: my number is um four one five six one six nine nine two three
Agent: perfect i’ll update that and ensure all is accurate for you
Customer: thanks daniel i appreciate it
Agent: always happy to help liam you’ll be kept in the loop as we proceed
Customer: sounds good i’ll wait for your update
Agent: thank you for your patience liam have a nice day ahead</t>
  </si>
  <si>
    <t>3737</t>
  </si>
  <si>
    <t>===== CALL 1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 CALL 2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 CALL 3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4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</si>
  <si>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northpeak financial um this is mia hernandez how can i assist you today
Customer: hi i am um this is john parker i'm calling to uh request an increase in my credit limit
Agent: alright um can i have your account number to pull up um your information
Customer: sure uh it's acct 34567891
Agent: thank you just a moment okay i have your account here it looks like you are a golden client which is great
Customer: yes uh i’ve been with you guys for a while now
Agent: definitely now for credit limit requests um there are some eligibility requirements that i need to go over
Customer: what kind of requirements are you uh talking about
Agent: well it mainly depends on your account usage and um payment history
Customer: oh i see i've always paid on time so
Agent: that's good to hear however there are um specific exclusions for your account uh that might affect the decision
Customer: exclusions like what exactly
Agent: for example um your recent transactions were um on the lower end within the five thousand to twenty thousand dollar range which is a factor
Customer: so are you saying that my limit won't be increased
Agent: yes unfortunately i have to um inform you that the credit limit request is um denied
Customer: i’m really uh disappointed to hear that can you tell me why
Agent: yes john it's mainly due to those exclusions in your account um we want to support you in improving your eligibility though
Customer: okay so what should i do
Agent: well i recommend um increasing your usage of the account and ensuring regular payments this can help uh in the future
Customer: alright that makes sense is there anything else uh you can think of
Agent: also it’s helpful to keep your transactions clearer in terms of amounts higher than uh five thousand dollars consistently
Customer: got it yes um anything else to make it better
Agent: just maintain clarity uh with regards to how you use your credit this will reflect positively on your account
Customer: okay thanks for that but do you think uh i should discuss this with someone else
Agent: i believe what i’ve mentioned covers the key factors but um follow up with your um relationship manager could be beneficial if you have one
Customer: i see that's helpful but uh i really thought i had a good chance for an increase
Agent: i understand and it’s frustrating but unfortunately sometimes these decisions come down to um policy limitations
Customer: yeah uh i guess i should've double checked my account usage
Agent: it’s always a good practice to review john and remember you can still improve your situation moving forward
Customer: right thanks for um explaining that to me mia i appreciate it
Agent: of course john we’re here to help if you have um any further questions feel free to reach out
Customer: i’ll do that thanks again um for your time mia
Agent: you're welcome have a great day and take care
Customer: bye
Agent: goodbye
===== CALL 2 =====
Agent: thank you for calling blue shield this is james o'connor how can i assist you today amelia kelly
Customer: hi james i wanted to um inquire about upgrading my current home insurance plan i think i might need higher coverage limits
Agent: sure uh i can help with that just to confirm i have your home policy under amelia kelly at 214 maple street can i get your last name please
Customer: kelly
Agent: great thank you so um with upgrades to your home insurance plan we offer different tiers like the gold plan which may maybe might be suitable for you
Customer: yeah i’ve heard a bit about the gold plan what uh what are the uh main benefits exactly
Agent: well the gold plan provides higher coverage limits and includes additional protections but i need to mention the premiums they can be a bit higher
Customer: that’s what i’m worried about um how much more would i be looking at
Agent: let me check that for you quickly the um premium would increase depending on the coverage you choose potentially by about uh twenty four percent over your current plan
Customer: twenty five percent that seems like a lot i’m not sure if that’s worth it yet right
Agent: i understand amelia would you like me um to break down the specifics
Customer: yeah maybe that would help
Agent: okay so your current plan the uh care plus silver is set at um eight hundred dollars annually the gold plan could go up to um nine hundred and sixty dollars per year
Customer: hmm i see and uh what about the deductibles are those going to change too
Agent: yes the gold plan typically has a medium deductible band but you can opt for a higher deductible to lower your premium somewhat
Customer: so uh it’s a bit complicated isn’t it you know i often feel like too many options make it hard to decide
Agent: definitely complexity often blocks upsells let’s um simplify this should we uh consider discussing a comparison with aetman too
Customer: yeah if you think it’s relevant what do they offer
Agent: aetna's policies also have competitive rates but their coverage limits can be lower you’d want to uh weigh that against our gold plan for sure
Customer: right that makes sense i just i don’t want to regret a decision you know
Agent: understandable just um to circle back your policy renewal is coming up in forty five days
Customer: so my renewal is nearing what if i decide um not to renew
Agent: well if you let it lapse you might um face a higher premium upon reapplying later so it’s often advantageous to uh upgrade now
Customer: good point um can we schedule a follow up call maybe i’ll feel better about it then
Agent: absolutely let’s set it up for next week how does wednesday at ten sound
Customer: that works for me thank you
Agent: perfect i’ll send a reminder just to recap before we hang up we discussed the gold plan uh its benefits the premium increase and the um renewal window
Customer: yeah and we compared it with aetna too right
Agent: correct i’ll be sure to have uh all the details on hand for our next conversation
Customer: awesome i appreciate your help james
Agent: you’re welcome amelia thank you for considering blue shield
Customer: thanks bye
Agent: bye
Agent: thank you for calling blue shield
===== CALL 3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4 =====
Agent: thank you for calling connectnet this is sarah johnson how can i assist you today
Customer: hi um this is wyatt ross i wanted to um talk about a feature request for uh my service
Agent: sure, Wyatt Ross. Before we log the feature request, I have your phone number as 555-0189 and your address as 42 Maple Avenue. Could you please tell me more about the feature you're looking for?
Customer: yeah so i’m thinking um it would be great if you had like an app for uh checking my policy or claims you know
Agent: an app for policy management uh that sounds interesting um would that be something you’d use frequently
Customer: definitely i mean um it’d really uh really improve my experience um being able to check on things quickly
Agent: i understand let's make sure um to log this feature request so just to confirm you'd like an app for uh connectnet services correct
Customer: yes exactly but i want to know if this will um actually be logged as a request you know
Agent: yes it will be logged as an actionable ticket uh i’ll make sure to note that down your request will be tkt 1194 732
Customer: oh good i was worried it might just disappear into thin air you know
Agent: i assure you it won't it'll be formally logged anything else you'd like to discuss regarding this
Customer: well um i’m also curious about how uh fast these requests are usually processed
Agent: processing times can vary but feature requests generally um take a longer uh longer time to implement than say typical service issues
Customer: right that makes sense but do customers usually report um high satisfaction with with current services
Agent: yes actually we find that uh more diverse features often lead to positive customer satisfaction like um the more options the better right
Customer: yeah i get that um so you're saying that more features um corrolate with satisfaction
Agent: exactly a broader range of options typically results in um a better customer experience
Customer: okay that’s reassuring but do you guys like ever mention any um campaigns during calls
Agent: not really no campaign mentions were made in this conversation so uh that won’t influence anything
Customer: ah got it i just um might have thought it was relevant i guess
Agent: totally understandable sometimes those campaigns can overlap but in this case um not mentioned at all you know
Customer: thanks sarah so um my feature request will be logged as tkt 1194 732 yeah
Agent: yes that's correct i’ve doctumented it for you your request is important to us
Customer: cool um i appreciate that i really uh hope this gets pushed through
Agent: i’ll ensure that it's followed up on my end thanks for your feedback wyatt
Customer: no problem thanks for your um help sarah talk soon</t>
  </si>
  <si>
    <t>3738</t>
  </si>
  <si>
    <t>===== CALL 1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 CALL 2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 CALL 3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</si>
  <si>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shopsquare this is chloe adams how can i assist you today
Customer: hi uh this is jack rivera i’m calling about um some confusing instructions i received with an insurance product
Agent: i’m sorry to hear that, Jack Rivera. Before we get into the insurance policy guide, I have your phone number as 555-0189 and your address as 214 Maple Street on file—can you tell me a bit more about the product?
Customer: uh yeah it’s the insurance policy guide i got and um i just don’t understand how to uh use it properly
Agent: i understand that can be frustrating uh let’s see what we can do to clear that up
Customer: right i compared it to a similar one i saw from amazon and honestly the instructions there were like so much clearer
Agent: oh that’s helpful feedback thank you for sharing that can you point out what specifically was unclear in ours
Customer: sure uh the assembly instructions uh they’re just um really complicated i feel lost
Agent: i can see how that might be overwhelming let’s break it down like step by step what part are you struggling with the most
Customer: well it’s mainly the um usage instructions they’re telling me like five different things at once
Agent: that does sound confusing i can help clarify uh each section if you like
Customer: yeah i’d appreciate that but honestly it does seem like there’s a lack of um variety in how the information is presented
Agent: so i i see so you’d um prefer more diverse approaches in the instructions
Customer: exactly it’s just i expected uh a lot better from shopsquare
Agent: i hear you jack your disappointment is valid and your feedback is really important to us
Customer: thanks it’s just that when i was reading it i wasn’t able to follow along at all you know
Agent: yes i understand it’s crucial that directions are clear did you try reaching out earlier about this
Customer: no i kind of hoped the manual would suffice but it didn’t i kept flipping pages and uh nothing made sense
Agent: uhm that sounds very frustrating i can see why you were hoping for clarity let's tackle that now
Customer: okay great i just wish they’d take more feedback on these really confusing parts
Agent: absolutely and i will definitely make sure your concerns get shared with the team we truly value customer input
Customer: yeah just please emphasize how difficult it was to decipher uh the manual
Agent: i will definitely highlight that and jack uh is there a specific section you’d like me to go over right now
Customer: the um section on claims like there’s a chart i don’t get at all
Agent: got it let’s dive into that i can explain how to read it two steps if that’s alright
Customer: yeah if you could do that it’d really uh help
Agent: sure thing uh it starts with identifying your claim number which you can find at the uh top of the document
Customer: right okay i see it now but then what
Agent: next you would match um the number to the corresponding fields below which gives you updates
Customer: ah i’m still confused though i mean the manual says one thing but your explanation seems so different
Agent: that’s a crucial point jack it seems there’s a disconnect between our instructions um and actual usage as presented here
Customer: exactly and that’s frustrating this is supposed to be easy right
Agent: it should definitely be simple for you i’ll report this um discrepancy uh disparities lead to dissatisfaction
Customer: thank you i just want this to improve four future users
Agent: absolutely your feedback will help us enhance that is there anything else i can help you with today
Customer: no i think that covers it just uh i hope they consider this feedback seriously
Agent: they will jack i’ll ensure it gets to the right team your experience matters to us
Customer: appreciate it chloe
Agent: you’re welcome thank you for calling shopsquare have a great day ahead
Customer: yeah thank you bye
===== CALL 2 =====
Agent: thank you for calling connectnet this is ava thompson how can i assist you today
Customer: hi ava it’s mia torres i was looking to upgrade my internet plan but um i’ve been having some issues with that
Agent: sure mia i can help with that what specific upgrade are you um interested in
Customer: well i was hoping to get a better speed tier maybe like um the one that’s uh faster than what i have now
Agent: okay i see could you remind me of your current plan
Customer: i think i'm on the premium plan and i have the three three hundred megabits speed
Agent: yes that's correct just to confirm you’re on the premium plan at three hundred megabits per second let me check for available upgrades in your uh area
Customer: um what about speeds like uh five hundred or um one gig wouldn’t that be uh available
Agent: unfortunately it looks like the um upgrade options in your region new york are not available
Customer: wait what why not that’s really frustrating i thought um i could get upgraded regardless of the area
Agent: i understand your frustration mia the upgrades are um limited by availability in your specific location
Customer: that doesn’t really help my situation um i want i want faster internet is there any other option
Agent: well we can revise your current plan but um if you're looking for um that particular speed i really don’t see a way around uh the area restrictions
Customer: really so there’s nothing available that’s just really disappointing
Agent: i completely understand it’s certainly um not the answer you were hoping for let’s look at features of existing plans that might suit your your needs
Customer: um how does the um basic plan compare would that still get me uh decent speed
Agent: the basic plan would be uh much slower around fifty megabits definitely not enough for um heavy streaming
Customer: so if i can’t upgrade and the basic isn’t good is there no way um what about switching to a competitor like um verizon
Agent: that’s certainly an option but switching might um not resolve your current speed issue
Customer: it might i’ve heard good things about their um services uh anyway is there anything more you can suggest
Agent: i really want to assist you but um the limitations are based on your location which is quite frustrating
Customer: yeah it's really annoying so what’s the next step
Agent: i can um note your concerns and let you know if there’s a change in availability would that be um helpful
Customer: um i guess so but um can you give me a like code or ticket for this
Agent: sure your ticket id will be tkt 8923 456 and i’ll keep you updated on this
Customer: thanks i’ll keep an eye out so um i really can't get an upgrade at the moment right
Agent: right the uh upgrade isn’t available currently due to um regional limitations
Customer: this is kinda disappointing but i appreciate your help uh ava
Agent: thank you mia i truly appreciate your patience today if anything changes or you need more help don’t uh hesitate to call
Customer: sure thing thanks bye
===== CALL 3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t>
  </si>
  <si>
    <t>3739</t>
  </si>
  <si>
    <t>=====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 CALL 3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</si>
  <si>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healthsecure this is olivia parker how may i assist you today
Customer: hi olivia uh my name is john wood i'm um calling to clarify some
Agent: clarify some details
Customer: yeah um some details about my claim eligibility and uh the policy
Agent: sure john i can help with that. Before we review the claim, I have your policy under John Wood at 214-555-0187, can you please confirm your date of birth to verify the account?
Customer: yes it’s pol four four five six seven seven eight nine
Agent: thank you okay i see here you have the premier platinum plan what specifically would you like to know regarding your um claim
Customer: well um i’m concerned about the claim payout i think i want to make sure i'm eligible you know
Agent: absolutely john to clarify what type of claim are you
Customer: are you looking to file
Agent: yes it's uh for an accident i had but i um i remember there were some exceptions discussed that might affect this
Agent: um right for accidents we do look at your
Customer: deductible and coverage limits
Agent: yes you have a high deductible which could affect the payout
Customer: right but uh could you remind me about those exceptions i think i just need to know that before we go forward
Agent: yes of course exceptions like um prior incidents or maybe certain conditions of the policy we uh typically discuss those before confirming any outcomes
Customer: got it um yeah just want to make sure i’m understanding everything correctly
Agent: sure the coverage limit for your plan is um currently set at a medium range this means it should cover most of the claim costs but
Customer: any deductions apply
Agent: yes exactly for your premier platinum the high deductible means you'll cover a bit more before
Customer: the insurance kicks in
Agent: if you're considering unitedcare keep in mind the differences in
Customer: pricing
Agent: yes especially with a plan like the premier platinum which emphasizes specific coverage and pricing features
Customer: hm i see but i um feel like i need those exceptions in writing or something right
Agent: typically customers prefer a formal email where we can clearly outline those exceptions would um that work for you
Customer: yeah that sounds good so how do i initiate that
Agent: i can assist in putting that request through right now john just to confirm you want to receive a detailed explanation of those exceptions for your plan
Customer: yes please and uh what about the pricing i'm not sure it's competitive
Agent: good question pricing is i’d say one of the most discussed features in our plans our premium platinum is um quite competitive especially when compared to others like um blue shield or aetna
Customer: okay that’s helpful and um are there any discounts i can apply like that save fifteen code i heard about
Agent: yes the save fifteen code can apply to renewals which are up in uh thirty days for you
Customer: so if i want to um renew i should use that to
Agent: save
Customer: exactly it would help you save as your renewal approaches anything else you want me to clarify
Agent: no i’m good uh i just want to make sure everything’s aligned with policy before i proceed
Customer: absolutely it’s uh crucial to ensure policy alignment so um that’s a great approach you will have a clearer picture once you get that email
Agent: thanks and uh i appreciate that really just um i wish the whole process was a bit simpler though
Customer: i understand and i’m here to help make this as smooth as possible for you john let’s ensure you’re comfortable moving forward
Customer: right okay so just to recap i’m expecting um info on the exceptions and the pricing details right
Agent: yes expect an email soon that captures everything we discussed today really you won't have to worry about missing anything
Customer: great i’ll look out for that thank you for your help olivia
Agent: you’re welcome john thank you for choosing healthsecure and have a great day
===== CALL 3 =====
Agent: thank you for calling blue shield this is isabella nguyen how can i assist you today
Customer: hi umm this is luke uh watson i'm uh calling about a claim i submitted it was uh denied and i want to understand why
Agent: i can help with that, and I have your account under Luke Watson at 2147 Maple Avenue before me. Can you please provide your policy um number
Customer: sure it’s pol one two three four five six seven
Agent: thank you let me pull up your policy details for the care plus silver plan one moment please
Customer: okay
Agent: alright i see your claim was denied the reason was uh due to some exclusions in your policy
Customer: exclusions what do you mean uh by that
Agent: so your plan has specific exclusions for certain services um in this case the service you claimed isn't covered
Customer: but uh i thought it was supposed to be uh covered under health insurance
Agent: i understand your confusion luke it's the care plus silver plan which has a medium deductible band and certain coverage limits that aren't as comprehensive uh as higher tier plans
Customer: so you’re saying i have to um pay more to get uh better coverage
Agent: exactly upgrading to a care plus gold plan would um provide more coverage options and fewer exclusions
Customer: i see and what's the difference um in uh premiums
Agent: the premium for care plus gold would be higher but it may um pay off if you need extensive care
Customer: right but can you explain why my claim was uh denied again
Agent: of course the specific service you claimed well um doesn’t fit within your plan's guidelines leading to the denial
Customer: that’s frustrating so uh how often do claims like mine get approved
Agent: roughly about thirty percent of claims related to uh similar exclusions end up being denied
Customer: thirty percent that's a lot
Agent: yes it unfortunately is it seems that um understanding policy specifics helps eh reduce frustration during claims
Customer: i guess that makes sense so if i want to upgrade um what’s the next step
Agent: i'll guide you through it we can start with your current details and um then compare it against the care plus gold
Customer: okay let’s do that i don't want to end up uh here again
Agent: absolutely let’s ensure you have a plan that fits your needs um one moment while i pull that up for you</t>
  </si>
  <si>
    <t>3740</t>
  </si>
  <si>
    <t>===== CALL 1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2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 CALL 3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</si>
  <si>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2 =====
Agent: thank you for calling urbanlink uh this is noah williams how can i assist you today
Customer: hi noah i’m lily bailey and i’m calling about these constant internet drops you know i’ve been having
Agent: i’m sorry to hear that lily can uh i verify your account um details could you uh provide me with your customer id
Customer: sure it’s acc 1823 5678
Agent: thank you lily i see your account here and to confirm you’re uh in new york right
Customer: yes that’s right
Agent: great let’s see what’s going on with your service can you um tell me a bit more about the drops how frequently does this happen you know
Customer: they’re quite frequent like i’d say several times a day it really disrupts my work
Agent: i understand how um frustrating that must be just to clarify is this affecting your like ability to stream or work from home primarily uh due to speed or reliability
Customer: definitely um reliability i can’t even stay connected for more than like a few minutes sometimes you know
Agent: that makes sense let me check your connection type it looks like you’re on a fiver line
Customer: yes i remember that i thought fiver was supposed to be good
Agent: it typically is but let me look into this it seems there’s an active outage um in your area
Customer: an outage but uh how long is that going to take to fix
Agent: the outage is due to scheduled maintenance and we expect it to be resolved uh soon within a couple of hours
Customer: okay that’s somewhat reassuring um but i really need this fixed as soon as possible
Agent: absolutely uh understand that in the meantime i noticed you’re on the plus tier plan um upgrading might improve your service reliability
Customer: what do you mean um by upgrading how would that help
Agent: well lily the primum tier offers enhanced reliability and speed which could make a significant difference uh in your experience
Customer: hmm i’m not sure what are um the speeds for that
Agent: the primum tier typically provides around five hundred mpi which could be a game changer for multiple devices
Customer: right um that’s tempting actually but uh i’d like to wait until this outage is done before making any changes
Agent: that sounds like um a good plan absolutely let’s ensure your current service is working well first
Customer: yeah i just can’t have this kind of service drop again
Agent: i totally understand i’ll close this ticket now with reference id tkt 2398 712 you can reach out anytime if the issues continue
Customer: thank you noah hopefully it gets resolved soon
Agent: you’re welcome lily just to recap you’re experiencing reliability issues due to the outage and we’re here to help
Customer: yes definitely thanks for the clarity on that
Agent: of course stay in touch and we’ll keep you updated on the outage status
Customer: i appreciate that noah talk soon
Agent: talk soon lily have a great day
Customer: you too bye
Agent: bye now
Customer: wait um before i go could you remind me about the status of my ticket you know
Agent: sure your ticket id is tkt 2398 712 and i’ll personally follow up as soon as the issue is um resolved
Customer: perfect thanks
Agent: no problem at all
Customer: alright i’m hanging up um now
Agent: okay take care
Customer: bye
Agent: goodbye lily
===== CALL 3 =====
Agent: thank you for calling urbancart uh this is jackson rivera how can i assist you today
Customer: hi this is um jack howard so i received a damaged item and i want to know about getting uh a replacement or a refund
Agent: i'm sorry to hear that mr howard i have your account under jack howard with the phone number ending in 4421 could you please provide me with your order id
Customer: sure it’s uh weir uh weird it’s ord 5739 248
Agent: thank you jack just a moment while i look that up okay i see your order was delivered with um damage
Customer: yes exactly can i get an immediate replacement
Agent: um let me check our policy generally we offer a standard uh replacement timeline
Customer: standard how long is that
Agent: typically it takes um about five to seven business days for a replacement
Customer: five to seven days uh that's a bit long
Agent: i understand jack unfortunately offering immediate replacements isn’t something we can usually do
Customer: so uh what if i choose like a refund instead
Agent: if you go for a refund we can provide store credit however i’d still recommend uh the replacement
Customer: right but i was hoping for something quicker this is um really frustrating
Agent: i can imagine jack it’s just um we have to adhere to our policy for replacements
Customer: are you sure there’s no way to speed this up
Agent: unfortunately no i’m afraid our policy is quite strict on that
Customer: that sounds a bit vague don’t you think
Agent: i see how it might come off that way but um it's how we manage our replacements
Customer: well i guess i’ll just have to consider the store credit then
Agent: would you like me to process that for you
Customer: yeah uh go ahead
Agent: just to confirm you prefer the store credit over a replacement
Customer: yes that’s correct
Agent: all right so that would generate store credit for you the process will be started shortly
Customer: okay thanks but it's kinda disappointing really
Agent: i apologize for the inconvenience jack anything else i can assist you with
Customer: no that’s all thanks for your help i guess</t>
  </si>
  <si>
    <t>3741</t>
  </si>
  <si>
    <t>===== CALL 1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 CALL 2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 CALL 3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</si>
  <si>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hotels this is benjamin brooks how uh can i assist you today
Customer: hi um this is grace i wanted to uh inquire about upgrading my current booking
Agent: sure grace uh can i just uh confirm your reservation details please i have it under grace taylor for next weekend at the new york city location
Customer: yes it’s for next weekend at uh the new york city location
Agent: great let me pull that up one moment please
Agent: okay i see your reservation here under grace taylor you’re looking to upgrade your room right
Customer: yeah i’d like to know what options are uh available
Agent: absolutely so we have a few upgrade options uh like a deluxe suite it’s really nice and spacious
Customer: um what’s the cost for the deluxe suite
Agent: it’s just uh an additional fifty dollars per night we also offer a penthouse if you’re interested
Customer: uh what’s the difference between those
Agent: right so like the penthouse is kinda like a step up it comes with a spectacular view and a jacuzzi but um it costs more around one hundred and fifty dollars additional
Customer: i see and uh do i get uh any loyalty discounts
Agent: since you’re a gold member yes you can apply promo code loyalty10 for an extra ten percent off
Customer: oh nice so for the deluxe suite it’s what um forty five dollars more then
Agent: correct uh that’s right grace the total for the deluxe suite would be around uh forty five dollars more after the discount applied
Customer: okay that sounds reasonable what about uh facilities
Agent: the deluxe suite features a separate living area and you get complimentary breakfast as well
Customer: hm that sounds good but um how does that compare to like hilton's offerings
Agent: good question luxstay offers um better service yeah plus our rooms are uh more spacious and modern
Customer: that's true i had a uh bad experience with hilton before
Agent: i can understand so uh would you like to uh proceed with the upgrade to the deluxe suite
Customer: yes let’s do that
Agent: perfect i'll upgrade that right away just to confirm using the promo code loyalty10 correct
Customer: yes uh that's right
Agent: awesome so your new total will reflect the upgrade and discount uh for the standard practice of offering these benefits
Customer: sure
Agent: it’s important to us to treat our loyal customers well just like new ones you know
Customer: i appreciate that
Agent: now you’ll receive a confirmation email shortly any further questions about your stay
Customer: um can i request late check out as well
Agent: yes i can arrange that for you uh how late do you need
Customer: i’m thinking uh one or two hours extra should be fine
Agent: okay we typically allow uh up until one o'clock does that work for you
Customer: yeah that works fine
Agent: great so just to recap you have upgraded to the deluxe suite applying promo code loyalty10 and you’ve added a late check out yes
Customer: right can you also include breakfast again
Agent: absolutely breakfast is included in the suite upgrade grace
Customer: perfect thanks
Agent: you’re welcome it’s our pleasure uh is there anything else i can help you with today
Customer: no that’s all thanks for your uh help
Agent: thank you for choosing luxstay hotels grace have a great day
Customer: you too bye
Agent: bye now
===== CALL 2 =====
Agent: thank you for calling coastal wings this is liam lewis how can i assist you today mia thompson
Customer: hi liam i’m calling um to inquire about the refund policy and cancellation terms for my flight from lax to ord
Agent: sure uh mia i can help with that could you um tell me about your current policy please
Customer: right i’d like to know um how flexible it is i’ve heard some competitors um have better options
Agent: absolutely i can compare that for you so with coastal wings our cancellation fees are um generally more competitive
Customer: interesting i think i’ve heard delta has like like different rules on cancellations that might be better
Agent: yes delta does have some different policies however coastal wings offers um better flexibility for policy changes
Customer: how so like can i get a refund if i uh cancel
Agent: well yes up to a certain time before departure if you cancel we can offer a uh credit but not a cash refund
Customer: oh that's uh a bit frustrating can you um clarify about the credit
Agent: sure you’ll get a travel credit valid for future flights but um it won’t be a full refund does that help
Customer: it’s okay but i have to ask about um how it compared to delta again
Agent: right so with delta their cancellation might offer a better refund value um valley depending on the timing
Customer: oh i see so if i like change my mind later can um what happens with coastal wings
Agent: if you choose to modify your booking you’ll have um some change options without fees which is a plus
Customer: that sounds good but i’ve felt a bit more limited you know like do other folks feel this way
Agent: it’s common for customers to express concerns about um limitations we're focused on providing quality service though
Customer: honestly i’m considering switching to delta if this stays the same uh like this
Agent: i understand that mia but i just wanted to clarify no objections regarding costs have come up related to our policies
Customer: no it’s just more about flexibility i don’t want to feel stuck you know
Agent: totally fair point coastal wings aims for customer comfort especially for our silver loyalty tier members
Customer: right but do you think i should um consider a different brand
Agent: well many customers um evaluate options it’s valid to explore if other brands feel right for your needs
Customer: yeah so it’s really not about the price for me more about the options i guess
Agent: exactly and if you ever feel uncertain about your current choices with us please let us know to discuss options
Customer: appreciate that liam i’ll think about my options and um get back
Agent: of course thank you for calling coastal wings and have a great day mia
===== CALL 3 =====
Agent: thank you for calling northpeak financial this is daniel kim how can i um assist you today
Customer: hi daniel uh this is david lee i called about a delayed refund it’s really uh frustrating
Agent: i’m sorry to hear that david could you please um provide me with your account number to look into this for you
Customer: sure um it's acct one two three four five six seven a i mean eight
Agent: thank you david just a moment mmm while i pull up your information okay i see here that you have a refund that's pending can you uh tell me a bit more about it
Customer: yeah it should have been processed already i have a uh transaction id it’s txn nine eight seven six five four three two one
Agent: thanks for that let me check the status um of this refund associated with that transaction id please hold on for a moment
Customer: sure but i i hoped it would have been quicker this is really taking too long
Agent: i understand your concern david just to clarify like refunds can take some time due to our investigation phase which involves evidence gathering
Customer: investigation what do you mean uh it was a billing error
Agent: right i see that it was um categorized as a billing error the typical refund process i mean path we follow involves reviewing the case and verifying details before processing the refund
Customer: but why does it take so long i’m a gold customer shouldn’t this be prioritized
Agent: i completely understand your frustration being a gold customer does indeed help expedite some uh processes but the investigation still needs to occur let me check if there’s a way to prioritize this
Customer: yes please do that i just want um some answers if i’m ever getting this money back
Agent: absolutely let me um clarify the deadlines for you typically once we finalize the investigation refunds are issued within um there's a timeline of around three to uh five business days
Customer: so if it’s under investigation now it hasn’t been um processed yet
Agent: yes that's correct i can assure you that the investigation phase is um well it’s essential for us to ensure the accuracy of the refund
Customer: but daniel you don’t get how uh disruptive this is for my finances
Agent: i understand this can be very um upsetting david your sentiment is noted here if you’d like i can escalate this to a higher priority right now
Customer: yes i’d appreciate that significantly i don't want to have to um call back about this
Agent: okay i’ll escalate the issue right now and ask for a follow up uh directly by tomorrow at your registered number ending in 4421 just to confirm is that still the best number to reach you
Customer: yes it is and can i also confirm will i be uh notified about any updates
Agent: yes you will receive notifications via email and your registered phone number your sentiments are very important to us
Customer: alright i can accept that uh thank you for taking the time to explain all this
Agent: you're welcome david i really appreciate your patience if you have any more questions or need assistance don't hesitate to call back
Customer: i will thanks again hopefully this uh gets resolved quickly
Agent: absolutely david we're on it have a great day</t>
  </si>
  <si>
    <t>3742</t>
  </si>
  <si>
    <t>===== CALL 1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 CALL 2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 CALL 3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</si>
  <si>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daniel kim uh how can i assist you today
Customer: hi daniel i’m calling because uh i noticed an unexpected fee on my account it's pretty frustrating
Agent: i understand uh could you please tell me what fee you're referring to
Customer: it’s a late payment fee on my credit card like linked to my harborwest account um i didn’t think i was late
Agent: i can help with that just to verify i have your account under Michael Adams at 214-555-7812 can you please confirm your date of birth for me
Customer: sure uh it’s adams
Agent: thank you mr. adams let me take a look at your account and uh just a moment please
Agent: okay i see the seventy five dollar late payment fee on your account uh i can explain how it was applied if you’d like
Customer: yeah i’d appreciate that i’m not sure how this happened
Agent: alright let’s see this fee applies if a minimum payment um is not made by the due date and i can check if that was the case
Customer: it was due on the fifteenth i think i um paid it before then
Agent: i’ll look back through your payment history just a moment please
Agent: it appears there was a payment of twenty five dollars made on the fourteenth but uh that wasn’t the full amount due
Customer: that explains it but why wasn’t i uh notified about the full amount not being paid
Agent: i can see how that would be uh frustrating our system sends out reminders but sometimes um they can get missed i apologize for any confusion
Customer: i appreciate the apology um but it still feels unnecessary to have this fee
Agent: i completely understand clear communication is important i can suggest setting up payment alerts to help avoid this in the future
Customer: that might help but um i’d like to avoid this fee in general is there any way to have it removed
Agent: unfortunately i can't remove it this time based on our policy however i can provide the details of the policy uh if you'd like
Customer: yes please that would be um helpful actually
Agent: the late payment fee is outlined in your terms and conditions it can seem harsh but it helps ensure timely payments overall
Customer: okay that makes sense um but it feels like there should be some leeway
Agent: i can see your perspective uh we have rigorous policies here to maintain fairness across all customers
Customer: i get that it’s just disappointing you know
Agent: absolutely and i’m really sorry for the frustration this caused your loyalty as a platinum tier member is valued and i want to make sure you’re informed
Customer: i’d hope so i’ve been a long time customer
Agent: definitely and uh with that in mind let me assure you that your feedback is important it helps shape how we communicate changes in fees and policies
Customer: i do think better communication could help in avoiding situations like this
Agent: right um that aligns with your question about transparency reducing negativity which i believe in your case it has the clarity on how the fee was applied might soften the frustration
Customer: i appreciate the clarity but it feels unfair to have no discounts or promotions offered in this situation
Agent: i understand um to clarify there aren’t any promotions for fee waivers remained unfortunately no discounts were available during this call as well
Customer: so i’m just stuck with this fee
Agent: yes i’m afraid so but i can help you understand how to avoid it in the future
Customer: that’s helpful um i guess but i still feel like there should be some wiggle room here
Agent: i completely empathize um and your frustration is valid your sentiments reflect a common concern many customers share about unexpected fees
Customer: thanks for recognizing that maybe i should just look into other banks like chase since they offer better fee transparency
Agent: i understand but uh just know that harborwest does prioritize transparency and your feedback is important for improving our services
Customer: yeah i’ll consider that but overall it’s kind of disappointing
Agent: i apologize for that and i want to reassure you that we’re improving our discourse on fees your input is valuable in this matter
Customer: thanks daniel i appreciate you explaining everything i’ll keep an eye on my payments moving forward
===== CALL 2 =====
Agent: thank you for calling skybridge airlines this is lisa chen so um how can i assist you today
Customer: hi lisa this is abigail graham i’m calling about a refund uh policy i need some
Agent: sure sure i can help you with that, Abigail Graham. I have your booking here under that name, and could you please provide me with your booking reference
Customer: yes it's pnr eight seven three nine two one
Agent: thank you so you’re looking for details on the refund policy right
Customer: yes exactly i just want to know um if i’m eligible for a full refund
Agent: under our policy refunds are you know generally based on the fare class and what was your reason
Customer: it was due to a mechanic delay on my flight from lax to ord
Agent: i see and that’s certainly understandable for mechanic delays we typically um offer travel credits or partial refunds
Customer: travel credits so that's um the only option
Agent: well yes but it can vary based on your ticket type like in your case since it’s economy you'd get a travel credit
Customer: right what if i want to escalate to a supervisor will that um help my situation
Agent: hmm that’s a good question from my understanding escalating to a supervisor usually doesn’t change the uh outcome for refunds but i can connect you
Customer: would it change um the travel credit
Agent: unfortunately it wouldn’t change the travel credit amount no
Customer: okay so i won’t um get a full refund even with a supervisor
Agent: correct the refund outcome remains um the same after escalation
Customer: that’s um disappointing i've heard competitors like united have better policies
Agent: i can understand that other airlines i mean might offer different terms but our policy is quite competitive based on service levels
Customer: so you're saying your policy is better
Agent: well we do offer consistent service and you could enjoy like rewards for loyalty especially for silver tier members like yourself, Ms. Graham
Customer: what kind of uh rewards
Agent: okay you could enjoy priority boarding and sometimes exclusive uh discounts during special campaigns
Customer: campaigns do they really affect how customers um perceive your services
Agent: yes campaign mentions often positively influence customer perceptions and conversions
Customer: interesting so um i might change my mind if i see a good campaign
Agent: exactly promotions can definitely sway decisions have you seen any recent ones
Customer: i saw one but honestly frankly during the pricing talk um i felt kinda disconnected
Agent: i totally understand and that’s a um a common thing conversations about pricing can lead customers to disengage
Customer: right i just want to make sure i’m um making the right choice
Agent: of course key factors are definitely worth considering if you want um i can provide more details on our current promotions
Customer: that would be um great but still i’m worried about the refund
Agent: it’s understandable abigail remember your travel credit uh is a solid option moving forward
Customer: okay thanks for explaining everything so no supervisor then
Agent: correct i can definitely assist within the policy guidelines we have
Customer: alright thank you lisa
===== CALL 3 =====
Agent: thank you for calling healthsecure this is benjamin brooks how can i assist you today
Customer: hi um yeah this is mark murphy i need to uh clarify my refund eligibility timeline
Agent: sure i i can help you with that can you provide your policy id
Customer: yes it's pol 5347 892 i got these claims pending and
Agent: thanks for that let me pull up your details just one moment please
Customer: uhm okay i’m just worried because like last time i had ugh delays
Agent: i understand uh i see your claims here i can explain the submission requirements refunds typically take
Customer: yeah um what if i escalate this does that uh speed things up
Agent: good question mark escalation uh unfortunately does not influence the outcome of claims
Customer: oh really so um what's the point then
Agent: well escalation uh it can help bring attention to any issues but it doesn’t guarantee a faster resolution
Customer: right so i’m just like here waiting for the refund timeline
Agent: yes the typical timeframe is around four to six weeks from submission
Customer: four to six weeks ugh that's frustrating like why so long
Agent: i completely understand mark it often depends on um the complexity of the claims and the supporting documents we receive
Customer: last time it was like six weeks you know and ugh nothing
Agent: that is unfortunate i can see why you're frustrated can i check on those previous claims for you
Customer: would you please i just need to uh know what's taking so long
Agent: absolutely give me a moment to review you mentioned delays uh previously
Customer: yeah with other companies uh like blue shield it was quicker you know
Agent: i hear you each insurance provider has different policies healthsecure provides certain advantages but
Customer: but they take forever i'm just tired of waiting
Agent: i understand that let me just check your current deductible band it's probably affecting
Customer: medium i think and is that causing the delay
Agent: yes the medium deductible can influence your refund timeline higher coverage limits might be quicker
Customer: so if i change that it could go faster
Agent: it could but we need to ensure you’re aware of the implications on your uh premiums
Customer: right premiums what a pain look i there’s gotta be uh something more we can do
Agent: yes i recommend keeping track of your claims documentation can help clarify any future issues
Customer: documentation sure but i just wish i could handle this differently
Agent: i know it's not ideal but we’re here to support you um would you like to file a complaint instead
Customer: a complaint no i just want ugh my refund can you um help me with that
Agent: of course let's focus on your claims i’ll make sure to note your frustrations mark
Customer: okay then thanks i guess i just want this resolved please</t>
  </si>
  <si>
    <t>3743</t>
  </si>
  <si>
    <t>===== CALL 1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 CALL 2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 CALL 3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</si>
  <si>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healthsecure this is benjamin brooks how can i assist you today
Customer: hi um this is jack richardson i wanted to clarify some discrepancies in my auto insurance coverage
Agent: uh certainly jack can you provide me with your policy number to start
Customer: it's pol one two three four five six seven uh i just feel like you know there are some unclear areas especially about the coverage limits
Agent: got it pol one two three four five six seven so you're referring to the coverage limits um can you specify what exactly seems unclear
Customer: well um i wasn't sure if the coverage limits are like high or low and i i also want to um understand the deductibles better
Agent: right um let's see for your essential bronze plan the coverage limits are on the lower side uh and the deductible is medium which means
Customer: wait lower side like how low are we talking here
Agent: um it's about five thousand dollars so you know for the maximum coverage also the deductible it’s a thousand dollars
Customer: a thousand uh that’s that’s a bit much and what if like i wanted to increase the coverage
Agent: well if you'd like higher coverage limits we could look at options like switching to a silver or gold plan but um you should know that it would well uh increase your premiums too
Customer: okay but can you um just clarify the differences for me between like the essential bronze and silver plans
Agent: sure jack the silver plan offers higher coverage limits around ten thousand but the premium would be higher and um it also has lower deductibles
Customer: and what are the deductible options there is it still a thousand like ah like the bronze plan
Agent: no for the silver plan it can drop to five hundred um but again that raises your costs a bit
Customer: ugh this is really confusing i mean i just want clarity you know
Agent: i understand and um i apologize if i’m not being clear the way these plans are structured can be like a bit intricate
Customer: right but i i just feel um there's a lack of transparency here i mean how does that help me trust healthsecure right
Agent: i see your point jack transparency is important um i guess some terms aren't well fully explained at the start
Customer: exactly so is transparency um correlated with resolving my concerns then
Agent: i wish i could say yes unfortunately uh in this case it seems there's no transparency which could lead to confusion
Customer: right and it feels like i’m bouncing around between topics does that affect how fast this gets resolved
Agent: yes the transitions can actually slow down the resolution time quite a bit let me get back on track here for you
Customer: sure please do what did you say about the promotion code i heard it mentioned somewhere
Agent: there’s a discount code um save fifteen which can be applied if you choose to upgrade your plan
Customer: okay that’s good to know but but can i still trust healthsecure if there's like no upfront clarity
Agent: that’s a valid concern jack i think if we can clearly outline your options and costs you might feel better about trusting us
Customer: i hope so thanks for trying to clear things up benjamin
===== CALL 2 =====
Agent: thank you uh for calling urbancart this is uh lisa chen how can i assist you today
Customer: hi lisa i need help with an order i received the wrong item
Agent: i’m sorry to hear that sebastian can you please need uh provide me with your order id
Customer: sure it's ord nine six seven four three two one
Agent: thank you just a moment while i look that uh up um i see that the delivery status shows delivered incorrect item can you tell me what you received instead
Customer: i ordered a microwave but um i got um a toaster instead
Agent: got it i understand so uh you received the wrong item wait i’ll confirm this is just due to a shipping error
Customer: yes exactly and i really need the microwave
Agent: i’ll take care of this for you right away so i’ll initiate a replacement order for the microwave now
Customer: that would be great thank you
Agent: you’re welcome so i’m also going to email you uh a prepaid return label for the toaster
Customer: oh that’s helpful when can i expect uh the microwave
Agent: the expected delivery timeline for the replacement is three to five business days you'll get it soon um
Customer: perfect so i just send the toaster back right
Agent: yes just attach the prepaid label to the toaster and drop it off at your nearest carrier location um which is fedex
Customer: got it easy peasy
Agent: great is there anything else i can assist you with today
Customer: no that’s all thanks for sorting this out so quickly
Agent: my pleasure if you have any more questions in the future feel free to call urbancart
Customer: will do thank you lisa
Agent: you’re welcome have a wonderful day
Customer: you too bye
Agent: bye
Agent: pulls up customer’s order details so just to confirm, I have Sebastian Brooks on the order, and the email and phone number ending in 4821 for the replacement updates, correct
Customer: yes that’s right
Agent: i'm tracking this through urbancart’s um system i’ll handle everything on my end to make sure it's expedited for you
Customer: thank you i really appreciate that
Agent: no problem you’ll receive an email uh shortly with the return instructions and the new order details
Customer: awesome so there won’t be any extra charges for the replacement order right
Agent: that’s correct just the return label will be prepaid no extra charges
Customer: phew that's a relief i appreciate it
Agent: it’s our policy to ensure customer satisfaction especially with issues like this
Customer: definitely i feel like i’m in good hands with you
Agent: thank you i aim to deliver the best service here at urbancart trust me
Customer: you certainly do
Agent: alright uh one last check make sure you keep an eye on that email for your return label
Customer: will do lisa thanks once again
Agent: you’re very welcome take care
===== CALL 3 =====
Agent: thank you for calling acme insurance this is sarah johnson how can i assist you today
Customer: hi this is olivia cooper i wanted to review my current life insurance policy
Agent: of course olivia cooper i can help with that i have your policy here under phone number ending in 4421 are you looking for any um specific details or upgrades
Customer: yes i’d like to discuss potential uh upgrades and clarify some coverage details
Agent: great just to uh confirm can you provide me with your policy number
Customer: sure it's pol 1234 789
Agent: thank you i see you have the care plus silver plan did you know that we offer higher tier plans as well
Customer: uh what benefits would those have i mean
Agent: the gold and platinum tiers offer um broader coverage and lower deductibles which could be beneficial for you
Customer: i see are there any specific uh advantages
Agent: yes for instance the platinum tier comes with additional features like critical illness coverage which um might be helpful
Customer: that sounds interesting but i’m not sure if i can like afford it
Agent: i understand affordability is important our promotional plan memberplus offers enhancements but it might not um directly lower your payments would you be interested in that
Customer: well i’d like to know more about it but i'm just not convinced about this non discount uh promotion
Agent: absolutely basically it uh provides extra support for your current plan but um it might not directly lower your payments
Customer: hmm that kinda worries me can you uh explain the costs better
Agent: sure the care plus silver plan has a medium deductible and upgrading could potentially um increase your premium
Customer: i see and with the gold or platinum what's the deductible like
Agent: the gold comes with a medium deductible and the platinum has a low one so it changes based on the tier levels
Customer: okay um but how often do you find that upsell attempts um actually succeed
Agent: er in general upsells are attempted often but in your case it seems we haven't um actually tried a specific upsell yet
Customer: so um no upsell attempted seems uh disappointing
Agent: i understand yeah varied phrasings sometimes don’t um resonate well which might explain why the attempts haven’t worked for you
Customer: right and promotions do they help if there are no discounts
Agent: actually they tend to worsen the outcome if there are no um discounts applied it’s been tough for many customers
Customer: that's um not great news my current coverage is medium right
Agent: yes that’s correct the coverage limit band you have is medium as well
Customer: and um how long do i have for renewals
Agent: you have sixty days before renewal it’s a good time to evaluate your options
Customer: okay but um let’s say i need to stay with my current policy
Agent: that’s totally fine staying with the care plus silver can still offer adequate coverage you know
Customer: right if i go that way i’m curious about those critical illness benefits you mentioned do they cover everything
Agent: they cover a wide range but you need to check specific conditions to um be sure
Customer: got it um overall though i still feel uncertain about an upgrade
Agent: that's completely understandable olivia would you like to think about it before making a decision
Customer: yes please just email me some details about the policies and um the benefits
Agent: of course i’ll send those right away thank you for calling acme insurance
Customer: thank you sarah talk soon</t>
  </si>
  <si>
    <t>3744</t>
  </si>
  <si>
    <t>===== CALL 1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 CALL 2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 CALL 3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</si>
  <si>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noah williams how can i assist you today
Customer: hi noah this is nora ward i called to um better understand my life insurance plan's coverage uh and clarify some options
Agent: sure nora ward i’d be happy to help with that and i have your policy here under insurance number BS-45821976 what specific uh aspects are you unsure about
Customer: well i need clarification on um the coverage options under my um current plan
Agent: of course are you referring to the care plus gold plan
Customer: yes exactly what are the coverage limits again
Agent: the care plus gold plan has a high coverage limit and um it also comes with a medium deductible band
Customer: right and um what does that mean in terms of costs like
Agent: well high coverage limits mean higher premiums but um the medium deductible means you won’t pay like as much out of pocket when you file a claim
Customer: okay that makes sense but can you give me um like an example
Agent: sure for instance if your claim is fifteen thousand dollars with the medium deductible you might pay a um portion maybe two thousand dollars depending on your uh policy specifics
Customer: hm i see and what if i wanted to upgrade my plan uh
Agent: upgrading to a platinum tier would um increase your coverage limit even further but it would definitely raise your premium you know
Customer: ah got it so are there different prices between the tiers like what about the bronze
Agent: yes the bronze tier would significantly lower your premium but the coverage limits would be um lower as well you should consider that trade off
Customer: okay that’s really helpful and you know how does that compare to aetna's plans right
Agent: well there's some overlap but aetna’s coverage can um vary based on specific features and pricing but i can't really compare directly
Customer: i see so do you think it’s worth switching from aetna um
Agent: it depends on your needs if you value a higher coverage limit bleu shield offers that but uh it’s your choice ultimately
Customer: got it and what's your takeaway for renewals how soon should i consider that
Agent: you’d want to start thinking about renewals at least um sixty days in advance that helps you not miss any deadlines
Customer: right and any discounts like um save fifteen
Agent: yes we occasionally offer promotions that can help reduce your premiums it’s important to check about them
Customer: so um with all this information do you think i’ll have like a clearer picture
Agent: i hope so but i noticed a bit of confusion still would it help if i summarized the um key points again
Customer: yeah that would be great thanks
Agent: okay so to recap the care plus gold plan has high coverage limits with a medium deductible starting renewals sixty days in advance is wise and i recommend checking for possible campaign discounts
Customer: thank you nora i’ll definitely consider um upgrading my plan later after reviewing this
===== CALL 2 =====
Agent: thank you for calling homehaven this is sophia patel how can i assist you today
Customer: hi um sophia this is gabriel baker i’m calling about some feedback on my recent uh insurance interaction
Agent: sure gabriel i can help with that was this feedback regarding like a specific policy or service
Customer: yes it was about um the replacement policy i *actually* expected a smoother experience honestly
Agent: i understand let’s start with that can you tell me what specific um issues there were uh with the replacement
Customer: right i was uh told i’d get a replacement but then um it never really happened
Agent: okay just to confirm um no replacement went through for you
Customer: exactly and it was really confusing um during the whole call the explanations were like kinda vague
Agent: i see we try to provide clear um details about policies can you uh give me an example of what felt off topic during your conversation
Customer: well when i asked for details um on coverage um the responses were just not really relevant
Agent: that sounds frustrating. Before I pull anything up, I do see the policy under Gabriel Baker, date of birth March 14th 1989 — is that the right account?
Customer: yes that’s right
Agent: thank you for confirming. Please hold a moment while I gather your policy information.
Agent: alright, I’ve pulled up your policy with securetransit.
Customer: thanks so what's the deal with my coverage i don’t get um what i’m entitled to i mean
Agent: your policy outlines basic coverage but it seems uh the specifics on replacement weren't *actually* clear during your last call
Customer: right ugh that’s what i'm saying i mean that’s important like right
Agent: yes absolutely clarity on coverage is crucial we aim to align our responses with what you need
Customer: well it didn't feel um like that it was like disheartening honestly
Agent: i apologize for that gabriel can i check if there might be alternatives that could suit your needs better
Customer: yeah i guess so but i just uh can’t have another round of confusion
Agent: understood i will make sure to like provide clear options please hold for just a moment
Customer: okay but really i just don’t want to be left hanging again
Agent: i completely understand let’s find the best solution together just one moment please
Customer: ugh alright
Agent: thank you gabriel i appreciate your um patience
Agent: i’m back i found some alternative options that might work for you
Customer: okay what are they
Agent: there's a policy upgrade and um a new option for your home insurance they both need replacing but uh can enhance your coverage
Customer: how do those compare to the old one like um what’s the difference in benefits
Agent: well the upgrade offers more comprehensive protection at a slightly higher premium it would really cover more situations um like you know
Customer: that sounds better but still um not too clear on like many points you know
Agent: i hear you gabriel it's vital for you to understand like what's what you're getting into is there anything specific i can clarify a bit more
===== CALL 3 =====
Agent: thank you for calling primestreet this is sarah johnson how can i assist you today
Customer: hi this is ava rivera i'm really dissatisfied with the loyalty program perks i've been getting
Agent: i’m sorry to hear that ava could you uh elevator a bit on what's bothering you with the perks
Customer: well i um just expected more you know like i recently saw that um amazon offers better options for returns and um more discounts
Agent: i understand ava it’s frustrating when you feel like you know you're not getting the value you deserve um can you tell me which specific like perks you’re unhappy with
Customer: it’s just the return window and the lack of um discounts i feel like as a gold tier member i should have more um benefits
Agent: absolutely as a gold tier member you definitely should have access to more exclusive perks one option we could consider is like extending your return window would that be something you'd be interested in
Customer: um yeah that could work but i need to know how much longer it would be
Agent: typically we could extend it an additional thirty days that way you’d have a total of sixty days for um returns does that sound good to you
Customer: uh huh it does sound helpful but um i still feel like there should be better like discounts too
Agent: i understand your concern discounts are um a big part of the value you expect let me check if there's anything i can uhh apply right now
Customer: okay that would be great i’ve been a loyal customer for quite a while now
Agent: thank you for your loyalty ava you’re eligible for a pronto code loyal20 which will give you a discount on your next order
Customer: oh that’s nice to know i’ll keep that in mind but uh it still feels like there’s more that could be done
Agent: i hear you ava so to recap i’m extending your return window to sixty days and you have the loyal20 promo code for your next purchase
Customer: right that helps just um i hope these changes are good enough
Agent: i really hope they do help i’ve documented your new return cutoff date just to confirm are you satisfied with this solution
Customer: for now yes i appreciate you looking into this but it makes me wonder about um how this compares to other companies
Agent: it’s really important to compare options we um want to keep our customers happy and understand the competition do you feel this will keep you loyal to primestreet
Customer: i think so but if other companies continue to offer better deals i might reconsider
Agent: of course i completely understand your satisfaction is paramount if you ever have further concerns please don’t hesitate to reach out
Customer: thank you sarah i really will
Agent: you’re welcome ava so just to summarize your return window is now extended to sixty days and you have the loyal20 promo code for discounts
Customer: that’s correct i just hope that um in the future primestreet does even more to you know keep loyal customers engaged
Agent: we certainly value your feedback and i'll make sure it gets to our team we appreciate you sharing your concerns with us ava
Customer: thanks again i feel a bit better now</t>
  </si>
  <si>
    <t>3745</t>
  </si>
  <si>
    <t>===== CALL 1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2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 CALL 3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</si>
  <si>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2 =====
Agent: thank you for calling harborwest um this is ava thompson how can i assist you today
Customer: hi ava uh this is avery campbell i’m calling to inquire about your insurance coverage plan compared to northcoast insurance
Agent: absolutely avery campbell, i’d be happy to help with that. I have your account under phone number 555-218-4471 and account number ending in 2789; what’s your account id so I can pull it up?
Customer: sure it’s acct 8342789
Agent: great thank you so um you’re interested in how our insurance product stands up against northcoast
Customer: yes specifically about fees and coverage i’m a um bit concerned about those
Agent: i understand that’s really important harborwest typically offers lower fees um and better support compared to northcoast what are your current concerns
Customer: well i’ve heard that northcoast has lower premiums uh i wanna make sure i'm not missing out
Agent: i get that actually harborwest’s premiums are competitive especially for what you get in terms of coverage we also have a special promotion now uh betterfee23
Customer: betterfee23 what does that entail
Agent: it um helps reduce your fees based on usage and coverage limits so it’s uh a good time to compare options
Customer: that sounds promising but um how does the support work i’ve heard mixed reviews you know
Agent: i totally understand your frustration hm we focus on providing quicker response times which is crucial our customers often feel more supported with us uh
Customer: hm quick response yeah that’s something i i need any specific numbers you can share
Agent: sure our average response time is about fifteen minutes uh that’s compared to um i think northcoast averages around thirteen minutes
Customer: wow that’s a significant difference i guess that um would be a point for you
Agent: exactly and really when compared with a competitor like northcoast we tend to uh position better overall due to our responsiveness and fees
Customer: right that sounds good you mentioned coverage earlier how comprehensive is it
Agent: we provide a wide range of options avery our plans cover um everything from basic liability to extensive uh comprehensive policies
Customer: that’s well reassuring but i still feel um i need a bit more clarity on the fees referenced
Agent: of course it’s important to um fully understand this our fees typically include lower deductibles and uh various discounts based on loyalty tiers like your premium client status
Customer: premium client so do i get better rates with that
Agent: yes being a premium client means you can enjoy um significant discounts and personalized service as well
Customer: okay i see the value in that what about claims are they processed quickly
Agent: yes our claims processing is quite fast generally completed in ah less than five days which is much better than the competition
Customer: that's really impressive i think i’m starting to feel more um confident here
Agent: that's great to hear avery i know it can you know be frustrating to uh navigate are there any other questions on your mind
Customer: no i think you’ve answered everything um well i appreciate the clarity truly
Agent: thank you avery we’re happy to assist i’m glad i could help turn things around for you uh
Customer: thanks ava i feel much better about my options now
===== CALL 3 =====
Agent: thank you for calling blue shield this is james o'connor how can i assist you today natalie
Customer: hi james um i'm calling about renewing um my health insurance policy
Agent: sure i can definitely help with that can you please verify your full name for me
Customer: it’s uh perez
Agent: thank you i’ve located your account can you also confirm your date of birth and address for me
Customer: yes that’s right i want to like know more about the renewal process and any loyalty benefits
Agent: absolutely we offer some great um loyalty benefits for our renewing customers would you like a brief overview of those
Customer: yes please i’m a bit uh concerned about what it means for um my coverage though
Agent: right so the loyalty benefits um include potential discounts on your premiums um and added coverage options for example you could possibly qualify for additional benefits if you stay with us
Customer: um okay but what are the coverage limits i want to
Agent: mhm
Customer: make sure i'm still covered adequately
Agent: good question uh the care plus silver plan has medium coverage limits it um offers a balance between coverage and premiums particularly at the renewal window of forty five days
Customer: i see and what about deductibles are they um affected
Agent: your deductible which is currently at a medium level remains the same upon renewal lowering premiums might mean
Customer: right
Agent: adjusting deductible amounts later on
Customer: so more coverage means higher deductibles right
Agent: exactly if you choose to upgrade in the future that could be the case but with your current plan it’s stable
Customer: got it are there any specific um loyalty rewards tied to this renewal
Agent: yes by renewing now you’re eligible for a bonus that increases your premium discount for future years this is part of um our focus on retaining our loyal members
Customer: that sounds promising will my plan be automatically renewed then
Agent: correct as long as you confirm your choice the care plus silver plan will automatically renew with the new benefits i mentioned
Customer: and how can i access those loyalty benefits
Agent: upon renewal uh you’ll get a confirmation outlining your benefits this includes details on any new coverage options available to you and rewards um you qualify for
Customer: okay that makes sense but what if i consider switching to a different plan
Agent: we can definitely discuss other plans but keep in mind the benefits may vary for example tiers like gold offer higher premiums and lower deductibles
Customer: hmm i think i prefer sticking to the current tier has the coronavirus impacted any coverage this year
Agent: all plans including the care plus silver uh have maintained their coverage regarding covid 19 so uh you’re good on that front
Customer: that’s good to hear but um are there any campaigns i should know uh about this year
Agent: so far no uh significant campaigns have been launched that um might directly influence your conversion unfortunately
Customer: okay that’s fine i guess i just want the assurance that i’m covered adequately
Agent: of course your health coverage is our priority and with loyalty benefits you can expect even um better value from your renewal
Customer: so discussing these loyalty benefits has made the renewal seem a lot more appealing james
Agent: i’m glad to hear that would you like to proceed with the renewal uh now
Customer: yes let’s do that can you confirm the updated terms
Agent: sure your care plus silver will renew with no changes to coverage limits at the same premium also you will benefit from um added discounts based on your loyalty
Customer: perfect when will i receive the confirmation email
Agent: you should get that within twenty four hours of your renewal being processed
Customer: great thank you for all the information james
Agent: you’re welcome natalie thank you for being a loyal blue shield customer have a wonderful day</t>
  </si>
  <si>
    <t>3746</t>
  </si>
  <si>
    <t>===== CALL 1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 CALL 2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 CALL 3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</si>
  <si>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acme insurance this is isabella nguyen how can i assist you today um jackson baker
Customer: hi isabella i called to you know explore some auto insurance options well i have some pricing concerns
Agent: sure jackson i’d be happy to help with that uh let’s start by can i have your policy id
Customer: yeah um it's well pol eight nine two three one zero four
Agent: great thank you so what specific pricing concerns do you have about your current plan
Customer: well i’ve actually been looking at different options and honestly i’m just trying to um see if i can get a better deal
Agent: i completely understand pricing is a crucial factor our care plus gold plan might be a good fit for you it’s transparent and like offers great value
Customer: yeah but i've seen quotes from um uh blue shield that are way lower
Agent: i hear you jackson let’s break down what the care plus gold plan offers versus those lower quotes okay
Customer: okay but i mean how can i justify the cost
Agent: well with care plus gold you get high coverage limits and like a medium deductible uh this could really save you in the long run i think
Customer: medium deductible can you like clarify what that means for my premiums
Agent: absolutely a medium deductible typically balances your uh premium payments while still providing substantial coverage in case of a claim right
Customer: that sounds um reasonable but i still need to see numbers
Agent: sure let’s take a look if you choose care plus gold your premium um would be around four hundred fifty dollars a month but i can apply a code for you maybe a promotion
Customer: what code are you you know offering
Agent: it’s spring25 this would give you a um twenty five percent discount off your premium
Customer: okay so that’ll drop it to like three hundred thirty seven fifty
Agent: yes exactly that’s quite a savings um would that help make the decision easier for you
Customer: hmm that does make it more enticing but i still feel hesitant about switching from blue shield i mean you know
Agent: i understand jackson it’s like a big decision would it help if i shared um some comparisons between our coverage options and what blue shield offers
Customer: yeah please do i need to see the differences um clearly
Agent: sure our care plus gold plan includes features like roadside assistance and accident forgiveness which i don’t see um on the blue shield quote
Customer: those are nice features but what about the claims process
Agent: excellent question with acme insurance our claims process is super straightforward um and we pride ourselves on transparency
Customer: uh transparency that sounds good but is it quick though
Agent: very quick jackson most claims are processed within um twenty four hours so you won’t be left waiting trust me
Customer: wow that's impressive actually but you know i’m still wondering um if i’ll end up regretting this switch
Agent: it's natural to feel that way especially regarding something as important as um auto insurance how about we take this step by step
Customer: okay i guess that makes sense but like what if i find better rates later
Agent: well you have a renewal window of forty five days so in case any better options pop up we can always revisit
Customer: that’s a good point can you remind me again about the coverage limits
Agent: with care plus gold you’re looking at high coverage limits which means you’re um well protected in case of accidents
Customer: and the medium deductible it’s how much again
Agent: a medium deductible means you’ll pay a um slightly higher amount before any coverage kicks in but it keeps your overall premium lower see
Customer: right that’s still a lot to think about
Agent: exactly and remember if you sign up today um we’ll apply the spring25 code to lower your initial cost
Customer: thus it might be worth it compared to blue shield’s plan
Agent: yes every little bit helps right plus think about the added value of the um features we discussed
Customer: okay i’m leaning towards it but um one last thing what are the next steps if i decide to go ahead
Agent: if you decide to move forward i will guide you through the application um process right now and we can set everything up over the phone
Customer: alright i think i can make a decision soon just need to digest everything you know
Agent: of course take your time jackson i’m here to help whenever you're ready right
Customer: thanks isabella i appreciate your patience with my questions
Agent: anytime jackson it's what i'm here for just let me know when you're ready to proceed alright
===== CALL 2 =====
Agent: thank you for calling luxstay hotels this is michael roberts how can i assist you today
Customer: hi michael um this is elijah kim i uh wanted to report some issues during my stay
Agent: i’m sorry to hear that, Elijah Kim. I have your profile here under Elijah Kim with phone number 555-0189 from your recent stay. Can you please tell me what specific issues you had during your stay
Customer: well i was in a budget room right and it was um not clean at all
Agent: i see so cleanliness is a concern what else happened
Customer: uh there was also a lot of noise like you could hear everything in the hallways
Agent: okay so noise disturbances as well did you mention these issues to our staff while you were at the hotel
Customer: not really i thought it would get better but it didn’t i’m um considering going to hiltton next time honestly
Agent: i understand that just to clarify do you feel complaints are um more common for budget rooms like yours
Customer: absolutely i think so honestly um if you compare it to luxury rooms it’s a different experience
Agent: that’s a fair point i’ll make a note that complaints are higher for uh budget rooms this is important for us to understand
Customer: yeah and it’s really frustrating i expected um more you know
Agent: i can see how that would be extremely frustrating um may i ask a few okay more questions to pinpoint the problems
Customer: sure go ahead
Agent: great when you first checked in how was the condition of the room
Customer: well um there was dust everywhere and the bathroom didn't look clean at all
Agent: got it so definitely a cleanliness issue did anyone show you another room option i mean at all
Customer: no i didn't get any options offered to me i just felt stuck with uh a bad choice
Agent: i appreciate your feedback have you had similar experiences at other hotels or is this specific to luxstay
Customer: this is my first time but i’ve uh heard complaints about budget rooms from friends too
Agent: that’s helpful info thank you so probing questions right really provide improved clarity on these issues
Customer: yeah a little but honestly i just got tired explaining it all
Agent: of course sometimes overall explanations can lead to a drop off in satisfaction let’s summarize your complaints
Customer: right i mean mainly it’s cleanliness and uh noise disruptions
Agent: understood i’ll document this and um ensure we follow up to improve these conditions
Customer: i’d appreciate that it’s just like really frustrating to deal with all this
Agent: definitely i totally understand your frustration we’re committed to making this right for future stays
Customer: thanks michael that’s um reassuring to hear
Agent: while we improve would you be open to uh a complimentary upgrade to a deluxe room for your next visit
Customer: that sounds good actually i’m definitely open to that
Agent: perfect i’ll put that down for your next stay what uh booking id do you have
Customer: it’s bk 5678 123
Agent: thank you for that i’ll ensure we note your preference and follow up regarding your complaints
Customer: great thanks again michael
===== CALL 3 =====
Agent: thank you for calling aerolink this is liam lewis how can i assist you today lily clark
Customer: hi liam i’m calling about the loyalty program like i think it could be improved especially for
Agent: um upset loyal customers like myself
Customer: sure i recently experienced some issues with lounge access while flying from miami to dallas many in my tier had inconsistent access
Agent: i’m sorry to hear that really the lounge access experience is um pretty important for our
Agent: gold tier members right yes
Customer: exactly and it's frustrating when some of us get access and others don’t
Agent: i can see why that would be frustrating having clear policies about lounge access is um essential did you know that lounge access often helps customers regain satisfaction
Customer: i guess but without consistency what's the point and um what if a customer doesn't use the lounge
Agent: that's a valid point we should uh consider that but it seems lounge access could be a key perk in retaining
Agent: upset loyal customers
Customer: so just lounge access what about other perks
Agent: right there are others but lounge access specifically has shown effective results did you find um any promotions helpful recently
Customer: actually no there were promotions but like they didn’t really improve anything i still faced the same problems so
Agent: that’s unfortunate so from your experience it sounds like promotions didn’t shift your outcome at all even without discounts
Customer: yes exactly it’s like they offered promotions but it was just uh noise didn’t fix the main issues
Agent: understood and i imagine it’s even more irritating if um there isn't empathy shown at the start of these calls
Customer: right i think if you show empathy from the beginning it could help ease frustration later on
Agent: i completely get that however if i look at how our calls typically go i can confirm not all customers
Agent: feel this empathy actually
Customer: exactly that’s an issue and if the agents don’t acknowledge how upsetting these inconsistencies are
Agent: it makes things worse yes acknowledging concerns earlier is um crucial i apologize if i didn’t convey enough
Agent: empathy today
Customer: well i appreciate your apology but if it starts like this it affects how i feel later
Agent: definitely your feedback about empathy is noted i’ll uh pass this along for sure
Customer: well that’s good to hear but seriously how will you handle inconsistent lounge access
Agent: we’re evaluating the consistency of lounge access for gold tier members it’s something we need to improve on
Customer: please do i want to see some action i’d rather enjoy the benefits of my loyalty
Agent: absolutely lily clark we'll strive to enhance the loyalty program to better meet the needs of our loyal customers like you
Customer: thank you liam i hope to see improvements soon</t>
  </si>
  <si>
    <t>3747</t>
  </si>
  <si>
    <t>===== CALL 1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 CALL 2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 CALL 3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</si>
  <si>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streamwave um this is priya nair how can i assist you today
Customer: hi i'm john murphy i uh was wanted to log a feature request related to my plan benefits and speed improvements
Agent: sure thing john i have your account here under john murphy and the phone number ending in 4421, just to confirm you're in california right
Customer: yes that's correct
Agent: great so you mentioned you'd uh like to make a feature request can you specify exactly what you're looking for
Customer: yeah it's uh all about upgrading my current plan i think you know i need faster speeds or better uh benefits
Agent: i see so you're on the plus uh plan right
Customer: yes that's right i’m currently seeing about uh one hundred megabits but it’s not cutting it anymore
Agent: understood we can explore options like gigabit for truly high speeds would that be something you’re interested in
Customer: definitely but um i want to know if requests like this are logged as actionable tickets
Agent: yes absolutely your feature request will be logged uh as an actionable ticket
Customer: that's good to hear um i hope it gets prioritized right
Agent: of course i’ll initiate the ticket creation process for you right now john
Customer: perfect thank you i’ve heard some mixed uh reviews about streamwave compared to comcast though
Agent: i understand could you share um what your concerns are
Customer: well i’ve had uh negative experiences before and i think i've uh seen comcast quoted me less for similar plans
Agent: thank you for that feedback we'll do our best to um ensure your experience improves
Customer: i mean um apologies usually turn my mood around
Agent: i appreciate your perspective there i apologize for any um inconveniences you've experienced
Customer: i just want it resolved quickly is there like um anything else i need to do
Agent: no additional steps needed from your side your request is now logged your ticket id uh is tkt 3456 789
Customer: tkt 3456 789 got it so what features are most um discussed nowadays
Agent: currently benefits like plan upgrades and increased speeds are among the top uh topics
Customer: interesting i feel like that's uh exactly what i need right now
Agent: i completely agree and i’m here to help you make that um happen
Customer: if things don't improve i might have to switch to uh comcast
Agent: i understand that concern we're committed to improving your uh experience with streamwave
Customer: i uh appreciate that just keep me updated on the ticket
Agent: will do john you can expect uh updates as soon as there's progress on your request
Customer: thanks priya i really hope this uh goes smoothly
Agent: i'm confident it will is there um anything else you’d like to discuss
Customer: no that uh covers it for now
Agent: alright thank you for calling streamwave and have a uh great day
Customer: you too bye
Agent: bye john
Customer: bye
===== CALL 2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 CALL 3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</si>
  <si>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3748</t>
  </si>
  <si>
    <t>===== CALL 1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 CALL 2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 CALL 3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</si>
  <si>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
===== CALL 2 =====
Agent: thank you for calling aetnacare this is noah williams how can i assist you today
Customer: hi noah uh my name is ethan adams i’m looking to compare your auto insurance plans um
Agent: sure ethan i can help you with that are you currently with a different company or just um exploring options
Customer: i'm mostly exploring i’ve been comparing aetnacare with um blue shield just to see what’s um it's better
Agent: got it while comparing what specific features are you looking for like coverage limits or um premiums
Customer: yeah coverage is important i want to see if your care plus gold plan offers better um better coverage than blue shield
Agent: absolutely the care plus gold plan provides um higher coverage limits definitely more robust than the um typical plans offered by competitors
Customer: oh okay and uh what about deductibles i need some flexibility there
Agent: i understand our plans including the care plus gold offer a medium deductible option which um balances your premium while still providing um solid coverage
Customer: right so like how does that compare with blue shield’s options i mean it's important to know
Agent: well feedback from our customers indicates that they generally uh find aetnacare's coverage more um comprehensive especially at the medium deductible level
Customer: interesting so um would you say aetnacare really really stands out against blue shield
Agent: yes i’d say the positioning for aetnacare is quite favorable our benefits outshine theirs it's um a strong option for anyone comparing both
Customer: okay if i go with aetnacare what’s the renewal process like uh
Agent: great question the renewal window is forty five days which gives you um plenty of time you know to review your options we're here to help at every step
Customer: that sounds good but uh what if i find a lower premium with blue shield
Agent: we often um recommend discussing any offers with us you know sometimes we can match like beat competitor prices especially if you’re looking at the care plus gold
Customer: hm so you can like adjust if i have a competitive offer
Agent: exactly it’s part of our um commitment to keeping you satisfied i can also check for any promotions that could apply like um the save fifteen promotion
Customer: oh i’d like that is that uh a discount off my premium like is that really what we are talking about
Agent: yes that’s a straightforward savings option it won’t require a discount um against existing offers so it really doesn’t shift outcomes just adds value to your experience
Customer: oh that's awesome so does it apply to all plans um including the options i’m interested in
Agent: the save fifteen promotion applies to all new policies including the care plus gold it um enhances what you’re getting without lowering you know your overall benefits
Customer: got it and uh when it comes to coverage limits how do those stack up
Agent: our care plus gold plan offers uh high coverage limits that really account for most scenarios customers feel more secure uh with us especially compared to others
Customer: that’s reassuring um how does sentiment generally change through this process
Agent: well typically our customers start off a bit negative uncertain but they often shift to um neutral or positive mindset as they see um the value in aetnacare's offerings
Customer: that's interesting i definitely don’t want to feel rushed during the process uh could you let me know about that
Agent: you won’t take um your time to review everything we’ll make sure you’re fully informed before any um decisions
Customer: thanks noah how soon should i expect to see my policy adjustments if i choose aetnacare like next week or
Agent: the adjustments usually take place within a week um following your application just allow um some time for processing you know
Customer: alright so if i like what i see what’s the next step
Agent: if you’re interested i can start the application process for the care plus gold like right now
Customer: yeah let's do that i feel confident about it after this discussion
Agent: that’s great to hear ethan i’ll just need some details to um get you started
Customer: sure what do you need from me uh like do you need my basic info
Agent: i’ll need your basic information to verify your eligibility i have Ethan Adams at fifteen twenty three maple street in florida can you confirm that for me
Customer: it’s fifteen twenty three maple street in um florida y'know
Agent: perfect i’ll take care of this from here thank you for choosing aetnacare ethan
===== CALL 3 =====
Agent: thank you for calling acme insurance this is benjamin brooks how can i assist you today
Customer: um hi uh benjamin this is luke graham i have like questions about my home insurance policy
Agent: hi mr. graham i have your account here under luke graham at 18 willow creek lane can you please verify your policy number
Customer: uh yes i just uh it's pol 1234 567
Agent: thank you luke i see you have the care plus gold policy what specific questions do you have
Customer: well i've um been thinking my deductible seems kinda high you know
Agent: i understand the current deductible um for your care plus gold policy is in the medium band are you looking to like lower it
Customer: yeah exactly but i’m i’m not really sure about the like coverage limits
Agent: your current um coverage limit is also medium we can explore some upgrades for instance moving to the premier platinum um tier
Customer: oh um what’s the difference like with that premier platinum thing
Agent: the premier platinum tier offers like higher coverage limits and lower deductibles giving you better protection overall
Customer: hmm that sounds good but um how much more would that cost me
Agent: it would increase your premiums for example it goes up um by around twenty five percent
Customer: twenty five percent that's uh quite a bit
Agent: i understand that can feel um overwhelming luke just to like remind you you're currently paying a lower amount with the care plus gold
Customer: right but i really don't i just uh don’t want to break the bank
Agent: absolutely and keeping your current policy is a solid option if affordability is like a priority
Customer: yeah i just um don't know if it really covers everything i um need
Agent: if you’re concerned it might be worth considering bundling some coverage or like cross selling additional policies um like renters insurance
Customer: uh i’m not really interested in that uh right now
Agent: that's completely fine luke just remember um bundling can save money sometimes in the long run
Customer: i get it but i um think i’m going to stick with like what i have for now
Agent: sure thing it's totally your decision your renewal window is uh about sixty days so you have time to think
Customer: okay i appreciate that but i’m feeling a bit like frustrated honestly
Agent: i understand and i’m here to help is there anything else um you'd like to discuss about your coverage
Customer: um not really i just wish uh the options were a bit more feasible you know
Agent: i completely understand that thank you for your patience today luke
Customer: yeah thanks for your help i’ll um think about it and call back later</t>
  </si>
  <si>
    <t>3749</t>
  </si>
  <si>
    <t>===== CALL 1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 CALL 2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 CALL 3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</si>
  <si>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 capital this is benjamin brooks how can i help you today
Customer: hi this is carter bennett i'm calling to check on the outcome of my loan application
Agent: sure, before we continue, I have your application under Carter Bennett and the phone number ending in 2219; could you also provide the account number associated with the application?
Customer: yes uh acct 48593722
Agent: thank you carter one moment please while i pull up your information
Agent: thank you. Alright, I see your personal loan application here with your Florida address on file; you’re in Florida, correct?
Customer: yes that's right
Agent: great thank you for confirming um it looks like your application has been uh approach uh approved
Customer: oh wow that's good to hear what are the next steps
Agent: so for the closing process you'll need to um submit a few documents i can go over those with you if you'd like
Customer: yes please what do i need to send over
Agent: you’ll need to provide a copy of your id proof of income and the completed completed application form
Customer: okay and how long will it take to get the funds
Agent: once we have all the documents usually it takes about five to seven business days to um diverse the loan
Customer: uh huh that sounds reasonable but uh how do your rates compare to say chase
Agent: i can definitely give you some information on that our rates tend to be competitive though i’d recommend checking directly with chase for their current offers
Customer: right but do you think you offer better rewards than them
Agent: well we have different types of rewards but it really depends on what you’re looking for um if you're mainly interested in rates we’re currently offering a lower apr for loans over fifty thousand dollars
Customer: that’s helpful so my approval was for something in the uh fifty thousand to seventy thousand range right
Agent: yes that's correct and that's exactly the range you applied for so you're um good there
Customer: cool thanks for clearing that up
Agent: no problem just to recap your application is approved and you'll need those those documents before we can proceed
Customer: okay i’ll get those sent over as soon as i can
Agent: perfect is there um anything else i can assist you with today carter
Customer: no that’s all appreciate your help
Agent: you're welcome thank you for choosing metro capital have a great day
===== CALL 2 =====
Agent: thank you for calling beachfront suites in chicago this is liam lewis how can i assist you today
Customer: hi liam this is hannah rogers i have a bit of a problem with my booking
Agent: i'm sorry to hear that hannah can you please provide me with your booking id
Customer: sure it um it’s bk one two seven eight four five nine
Agent: thank you let me pull that up okay i see the booking can you tell me uh what's wrong
Customer: there seems to be a double booking issue i'm not sure how that happened you know
Agent: i see so you're saying your reservation is double booked that's not ideal
Customer: exactly i really don’t want to lose my reservation at beachfront suites especially since i used a promo code summer twenty
Agent: i understand your concern hannah just to confirm are you using a um suite type room for your stay
Customer: yes that’s right um a suite but i’m really worried about this double booking
Agent: absolutely i can help with that just so we’re on the same page this double booking means uh that there are delays in resolving it which tends to take longer
Customer: so it’s slower to fix double bookings that’s really frustrating
Agent: yes i’m just um really sorry about that it can take longer because we need to contact the other party involved
Customer: this is just a hassle and it’s upsetting because i’m part of the gold loyalty tier
Agent: that should help your case yes we can look at possible compensations as well
Customer: compensations like what
Agent: we can look into partial refunds or maybe um upgrade options i’ll do my best
Customer: that’d be great but i really want this sorted out fast
Agent: i get it it can be uh frustrating when issues arise let’s see at this point we need to verify the details
Customer: verification that just adds more time doesn’t it
Agent: unfortunately yes we need to ensure everything matches up correctly it might take another minute or so
Customer: ugh that’s annoying can’t you just fix the error
Agent: i wish i could but we have procedures in place so uh just bear with me okay
Customer: yeah i know it's the process but i don’t like it
Agent: right it feels um slow so i just need to confirm the name on the booking again it's uh hannah rogers, and the contact number ending in 4821, correct
Customer: yes that’s right
Agent: thank you and just to verify is the check in date still the same
Customer: yes check in is tomorrow please don’t mess this up
Agent: i assure you i’ll do my best to get this resolved it is noted that double bookings make it harder to keep our timeframe
Customer: of course yeah but will i at least still have my suite
Agent: yes i will make sure your suite remains your reserved choice i promise
Customer: okay well that’s a relief thanks for that
Agent: you’re welcome so just thinking aloud here but do you often book with us
Customer: yeah i do but i mean this is really uh a bad experience
Agent: i get it and these kinds of issues do affect upselling so we will work on it i promise
Customer: if i ever consider switching to hilton you know
Agent: i wouldn’t blame you they’re a fierce competitor but let’s keep you here for now yeah
Customer: i want that but this has made me think twice
Agent: i understand completely let’s uh try to turn this around for you almost through the verification
Customer: good just please don't let this take too long
Agent: agreed i’m on it hannah we’ll get you sorted i promise this will be uh addressed quickly
Customer: thank you liam let’s hope for a quick resolution
===== CALL 3 =====
Agent: thank you for calling luxstay hotels this is sophia patel how can i assist you today
Customer: hi sophia uh it's wyatt mitchell so i'm calling about some promotional discounts available um for my upcoming trip to las vegas
Agent: sure wyatt i can help with that are you looking for like specific promo codes you can apply
Customer: yes uh i’ve heard good things about um the discounts especially with promo codes you know in the past
Agent: absolutely we currently have a promo code you might find useful it’s summer21 have you used it before
Customer: uh i haven’t actually can you tell me if it can be applied to my to my existing booking it’s under um booking id bk 1234 567
Agent: let me check that for you just a moment ok i see your booking let me apply that uh summer21 code now
Customer: great i hope this works i mean i've had uh good luck with these codes before
Agent: i really hope so too applying it now and it looks like uh it did go through successfully your cost is reduced
Customer: awesome that’s exactly what i wanted i mean it really makes a difference since i was a bit uh concerned about the overall charges
Agent: i completely understand and i um apologize for any confusion regarding discounts earlier it’s important that you feel satisfied with your booking
Customer: thank you for that i uh appreciate the help this code actually resolved my worries
Agent: i’m glad to hear that isn’t it nice how promo codes can lead to positive outcomes
Customer: yeah definitely it proves um that promo codes can really help when used correctly
Agent: exactly just to confirm your total has been reduced and the um new great will show in your confirmation email
Customer: i’ll look for that so do you think promo codes generally improve customer experiences
Agent: based on feedback they do enhance satisfaction it’s all about feeling valued right
Customer: right and the um apology you gave it really shifted my sentiment from frustrated to relieved
Agent: thank you for saying that wyatt it's essential to turn things around quickly
Customer: for sure it makes a huge difference it feels like uh luxstay hotels really cares about customer experience
Agent: we do okay anything else i can assist you with today
Customer: no no this was really helpful just keep um up the good work
Agent: we will thanks for your kind words wyatt i hope you enjoy your stay in las vegas
Customer: thanks sophia you’ve made this smooth and easy
Agent: i’m glad i could help have a great day
Customer: you too bye</t>
  </si>
  <si>
    <t>3750</t>
  </si>
  <si>
    <t>===== CALL 1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 CALL 2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</si>
  <si>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aerolink this is priya nair umm how can i assist you uh today
Customer: hi priya this is scarlett foster i’m calling um about my flight from miami to dallas
Agent: sure scarlett i have your booking here under scarlett foster and the email barry underscore foster at gmail dot com can you please provide me uh uh with your booking reference
Customer: uh yes it’s pnr seven x four two d f
Agent: thank you for that let me check the details for you um i see here like your flight has been delayed um due to a mechanical issue
Customer: what a mechanical issue oh that's really um not good how long is the uh delay
Agent: i understand your concern it looks like um the delay is uh approximately two hours at this point
Customer: ugh i can’t um believe this i have plans i uh need to get to
Agent: i completely understand scarlett are you hoping to rebook your flight to a sooner time
Customer: yes um when’s the next available flight
Agent: the next flight to dallas is scheduled to depart in about forty five minutes would you like to switch to that one
Customer: yes please i really really need to get there
Agent: great i will go ahead and get that um switched for you just to confirm your original route was mia to dfw right
Customer: yes that’s correct i really appreciate the quick help
Agent: you’re welcome just one moment while i complete this for you okay i actually see that you qualify for a meal voucher due to the delay as well
Customer: oh that’s good to hear um can i use it at the airport
Agent: absolutely you can use the meal voucher at um any of the aerolink participating outlets uh in the terminal
Customer: perfect this is really stressful though i was supposed to arrive way earlier
Agent: i do appreciate your patience you know it’s common for flights to um get delayed and i’m glad we could find a solution quickly
Customer: yes so what’s um next will i receive confirmation about the um rebooking
Agent: yes once i process this rebooking i’ll send you an email confirmation with all the details uh including your new flight time
Customer: uh can you confirm my email address it’s barry underscore foster at gmail dot com
Agent: just to verify that's barry underscore foster at gmail dot com um correct
Customer: yes that’s um correct
Agent: perfect let me finalize everything now okay done you’re all set for the next flight
Customer: thank you so much priya you've been really helpful amidst all this chaos
Agent: you're welcome scarlett i’m here to help um can i assist you with anything else regarding your travel plans
Customer: no i think that covers everything but i’m still um a bit anxious about um flying now
Agent: i completely understand traveling can be quite stressful just remember uh safety is our top um priority
Customer: right thanks for saying that it’s good to know uh the safety
Agent: absolutely if you have further questions or need assistance in the future don’t hesitate to call us again
Customer: i’ll keep that in mind you’ve really eased my mind a bit um about everything
Agent: i’m glad to hear that safe travels scarlett and enjoy your time in dallas
Customer: thank you i'll watch for that email bye
Agent: bye have a great day
Customer: you too
Agent: thank you
===== CALL 2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t>
  </si>
  <si>
    <t>3751</t>
  </si>
  <si>
    <t>===== CALL 1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</si>
  <si>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civic trust this is james o'connor um how can i assist you today
Customer: hi james this is uh levi nguyen i’m calling about a delayed refund for like a billing error i noticed
Agent: i’m sorry to hear that i mean levi nguyen can i have your account number to ya know um to pull up your details
Customer: sure it’s acct won two three four five six seven eight
Agent: thank you just uh a moment while i look that up okay i see your account can you tell me the amount uh of the refund
Customer: it’s um in the fifty to two hundred range related to a transaction from last month
Agent: great and i see the transaction id here txn nine eight seven six five four three two one so i can confirm that the refund is i mean is being processed
Customer: right but it’s been over a week uh i was told it would be done sooner
Agent: i understand your frustration levi the standard processing timeline for refunds uh is three to five business days
Customer: well that wasn’t um communicated properly i mean when i first reported this
Agent: i apologize for the lack of clear eh communication levi i'm here to help clarify that for you
Customer: so uh when can i expect to see that refund
Agent: it should ideally be processed by uh let me see tomorrow or the day after
Customer: that’s still unclear what if it goes uh further than that
Agent: if it isn’t issued by then i can provide like options for escalation um if that’s needed
Customer: i’d rather not have to escalate but if it’s delayed again will i just have to keep um calling back
Agent: i completely understand clear timelines do ya know help reduce the frustration if i confirm tomorrow as the deadline it should reduce the need for another call you know
Customer: okay so if i reach out again yeah can i reference our conversation today
Agent: yes absolutely just mention your case number and that we discussed timelines
Customer: all right so um if i wait until then i hope it’s like resolved
Agent: yes i assure you we're committed to resolving your issue promptly levi
Customer: i mean civic trust is okay but i’ve heard um chase offers better rewards
Agent: i understand that many customers compare our services with others we're always aiming to um improve
Customer: right but these delays make me think about switching um seriously
Agent: i can appreciate that concern our goal is to uh ensure a positive experience despite the hiccup
Customer: yeah i really expect more timely ya know communications and resolutions
Agent: and we value your feedback just to summarize i’ll keep you posted on the refund timeline which is um three to five business days
Customer: yes okay so i’ll look for that refund tomorrow then um
Agent: exactly if not received please call back and reference today’s conversation
Customer: got it and i really didn’t want to have to call um multiple times you know
Agent: understood that’s why i want to make sure you have all the info you need today you know
Customer: i see just hope it all goes smoothly er from here um
Agent: i’m confident it will but please don’t hesitate ah to reach out if you still have concerns
Customer: all right let’s hope for like the best here
Agent: absolutely thank you for your patience levi
Customer: thanks james i appreciate the help
Agent: you're welcome enjoy your day and i hope to hear good news for you tomorrow
Customer: sure thing bye
Agent: bye levi
Customer: bye
Agent: bye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t>
  </si>
  <si>
    <t>3752</t>
  </si>
  <si>
    <t>===== CALL 1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 CALL 2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</si>
  <si>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aetnacare this is ethan clark how can i assist you today
Customer: hi ethan i’m looking to compare home insurance plans before i um decide on my renewal
Agent: of course mia howard so you're interested in home insurance right
Customer: yes exactly i want to know about your plans um especially compared to unitedcare
Agent: sure we have several options for uh instance um our care plus gold plan has some great features you know
Customer: right what are the key features of that plan compared to unitedcare's offerings
Agent: well the care plus gold offers higher coverage limits and you'll find some unique perks like um discounts for homeowners in il
Customer: discounts could you elaborate on that
Agent: absolutely for instance if you're a long term customer or if you bundle policies you get significant discounts um overall
Customer: okay and what about claim limits and exclusions
Agent: that's a great question the claim limit is um how to say high and we have fewer exclusions than unitedcare typically lists
Customer: oh that sounds interesting i usually um prefer lower premium costs you know
Agent: i understand our premiums are competitive especially compared to um unitedcare
Customer: so um do you offer different deductible options
Agent: yes we provide a medium deductible band for the care plus gold plan which balances your premiums and out of pocket expenses uh
Customer: okay that’s something i really need to consider but
Agent: definitely do you currently have a policy with another insurer or is your inquiry more general
Customer: i have a policy with unitedcare right now and i’m looking at um renewal options
Agent: perfect just to confirm your current policy is eligible for renewal uh and you have a thirty day renewal window with your current provider
Customer: thirty days got it i think i’d uh rather switch to aetnacare if it makes sense financially you know
Agent: sounds like um a plan the care plus gold has excellent long term value
Customer: great what do i need to um to do to switch over
Agent: first i can help you uh initiate the process we'll need to collect some information including your current policy id and i have your name here as mia howard
Customer: sure my policy id is pol 8745 123
Agent: thank you mia i'll use that to facilitate the transfer have you assessed who your contact at unitedcare is
Customer: yeah i think my agent there was um quite helpful but i'm not exactly convinced anymore
Agent: understood that often happens when reviewing options
Customer: so based on what you’ve told me why should i um choose aetnacare over unitedcare
Agent: well aside from competitive pricing our policies generally have better coverage for similar premiums especially for homeowners in il
Customer: and your claims process how does it compare to unitedcare
Agent: our claims process is streamlined with high customer satisfaction ratings unlike some feedback we hear about unitedcare's processes
Customer: feedback you mean like reviews or something right
Agent: yes exactly customer opinions often favor aetnacare for responsiveness especially during claims discussions
Customer: that's good to hear but do you have any um marketing campaigns going on
Agent: currently we don’t have any campaigns that i can um share details about regarding discounts or benefits
Customer: oh that's interesting so um how often do customers like me mention switching insurers
Agent: well it varies but many people mention competitors like unitedcare when they're looking for better value you know
Customer: yeah i guess i could um see that happening
Agent: absolutely mia i’m glad you're taking the time to compare
Customer: alright then let’s get moving on that policy transfer
Agent: sure thing i’ll gather your details and finalize everything for the care plus gold
Customer: thanks ethan i appreciate your help
===== CALL 2 =====
Agent: thank you for calling harborwest this is isabella nguyen how can i assist you today
Customer: hi isabella this is jackson sanders i'm uh calling about um a personal loan application
Agent: great to speak with you jackson can you um provide me with a bit like more detail about your loan needs
Customer: sure i wanna uh apply for a loan but i wasn't pre qualified or anything uh is that an issue
Agent: uh not necessarily we can um definitely move forward with a full application you just like need to provide some information
Customer: okay yeah i wasn't really sure if having no pre qualification would um like affect my chances
Agent: well you know to be honest pre qualification isn't required for acceptance so um it shouldn't be a problem
Customer: oh that’s good to know so how does this um process work exactly
Agent: sure first i'll guide you through the application you’ll need your personal details and financial info and then we’ll uh review everything together
Customer: right i have my income info ready uh does it like help to have a co signer
Agent: it can um sometimes improve your approval odds but it’s not mandatory just depends on your own situation
Customer: yeah i see uh i did check out some uh other banks and chase um offered slightly lower interest rates
Agent: that’s understandable many customers look at competitors um however our process usually um offers unique benefits as well
Customer: like um what
Agent: for instance we offer um flexible repayment options and potential loan forgiveness under certain conditions
Customer: that sounds interesting um what’s the interest rate range here
Agent: it varies based on factors like your credit score but typically uh rates start from around four percent
Customer: okay um that’s similar to what chase mentioned but i’m like really more interested in the terms overall
Agent: i understand our terms can uh often be customized to fit um individual needs which many of our customers appreciate
Customer: good point so what's next
Agent: next let’s um start your application can you uh confirm your current address for me
Customer: yeah i live at uh fifteen twenty three maple street um
Agent: thank you jackson now i’ll need your social security number for verification if you can like provide that
Customer: sure it's nine eight nine nine eight nine eight nine uh
Agent: perfect that’s all set now let’s go over your monthly income
Customer: okay um i make about three thousand um five hundred dollars monthly
Agent: got it that’s good information we’re um almost done here jackson
Customer: great uh does my lack of pre qualification like mean anything
Agent: nope it doesn’t affect your application really you’re um proceeding without it so we'll just move on
Customer: alright that’s reassuring i think i’m uh ready to continue
Agent: awesome let's get this application processed um starting with some more detailed questions</t>
  </si>
  <si>
    <t>3753</t>
  </si>
  <si>
    <t>===== CALL 1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 CALL 2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</si>
  <si>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
===== CALL 2 =====
Agent: thank you for calling acme insurance um this is lisa chen how can i help i mean how can i help you today
Customer: hi lisa this is addison walker i need to uh discuss the renewal of my auto insurance policy
Agent: of course addison i can help you um with that just to clarify your policy is up for renewal soon right
Customer: yes it’s due in thirty days
Agent: thank you for confirming i understand that you know renewing an auto policy can be a bit stressful
Customer: yeah it is i want to look over my options carefully um if that’s okay
Agent: absolutely take your time we can go through the options together uh just to start do you currently have the uh care plus gold policy right
Customer: yes that’s correct i like it but i’m not sure if um i want to stick with it this time
Agent: that's understandable let’s see what we can do um we have a high coverage limit and it fits in the gold tier so that might i mean it could be worth keeping
Customer: right but i'm also looking for any potential discounts like is there any
Agent: sure we have a promotion going on right now um with the code spring25 which can uh help reduce your premium a bit
Customer: mmm that sounds good but i still need to think about my options um like really think about them
Agent: of course addison just so you know your renewal window is thirty days so there’s like no rush
Customer: okay that helps what are my other options
Agent: well if you choose to renew with us we can uh we can keep the same um coverage limits if you prefer that the uh deductible is set at a medium level uh right now too
Customer: mmm that sounds reasonable but if i choose not to renew what happens then
Agent: if you decide not to renew uh your policy would lapse and you might have to reapply for like coverage later you know
Customer: i understand so ideally i would want to keep my options open um you think
Agent: exactly so are you leaning more towards renewing or um maybe considering another plan
Customer: i think i want to postpone my decision for now uh just until i can really review everything
Agent: that's totally fine addison just to let you know right now your decision is pending um but i'm here to assist whenever you're ready
Customer: thanks lisa i appreciate your help um but i wonder will this delay affect my coverage ah
Agent: not at all just remember you've got until the end of your renewal window to make like a decision
Customer: okay that makes sense i’ll definitely keep that in mind
Agent: great so just to summarize your policy renewal is pending and you can take uh as much time as you need
Customer: yes that’s exactly what i wanted to have some time um you know
Agent: perfect and um about our earlier discussion do you think my uh empathetic acknowledgment at the start has helped reduce any negativity for you today
Customer: honestly yes it felt more uh welcomingly
Agent: i’m glad to hear that it’s important to us uh to support our customers right
Customer: definitely i feel more at ease
Agent: wonderful if you have any more questions while you think it over feel free to call us back anytime
Customer: will do thank you and um can you remind me of my policy id again
Agent: of course your policy id is pol won two three four five six seven
Customer: got it thanks again lisa</t>
  </si>
  <si>
    <t>3754</t>
  </si>
  <si>
    <t>===== CALL 1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 CALL 2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</si>
  <si>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um for calling acme insurance this is priya nair how can i assist you today
Customer: hi priya i wanted to explore like some health insurance options i'm wondering about the discounts versus the overall value you know
Agent: absolutely um i can help with that so you're looking at how discounts compare to the value you get in our plans right
Customer: yeah exactly i mean i want to make sure i'm getting you know the best deal
Agent: understood our care plus gold plan offers a variety of inclusions and new customers can benefit from a discount let’s say with the save fifty code
Customer: right and how does that compare to value added features
Agent: well the um value features like our comprehensive coverage especially for families uh often lead to higher satisfaction long term
Customer: hmm but do discounts really help in the conversion rate
Agent: research generally shows that equal effectiveness exists between discounts and value framing when it comes to uh conversions
Customer: so it's kind of fifty fifty then
Agent: exactly they both serve their purpose now with our care plus gold plan you get increased benefits that could outweigh just um the discount
Customer: interesting what kind of deductible am i looking at for that plan
Agent: for the care plus gold the deductible is in the medium range it’s typically more manageable while providing good coverage limits
Customer: and what's the coverage limit like
Agent: the coverage limit for this plan falls in the hi range making it suitable for extensive health needs
Customer: okay that sounds good could you compare this with blue shield's offering
Agent: certainly while blue shield has competitive plans our care plus gold provides extra benefits like faster claims processing
Customer: right that definitely seems like a plus
Agent: it is plus the coverage you get is tailored to suit individuals which is a significant benefit
Customer: and if i wanted to upgrade later how would that work
Agent: upgrading is pretty straightforward there's a renewal window of forty five daze when you can assess your options
Customer: i see so if i decide to go for care plus gold what’s the next step
Agent: i can help you start the application today. I have your phone number as 555-0134 and the name Daniel Harper on the inquiry, and I’ll also need your date of birth so we can review the coverage.
Customer: that sounds great let’s proceed with that
Agent: perfect, let’s get started whenever you’re ready with those details for care plus gold.
===== CALL 2 =====
Agent: thank you for calling healthsecure this is ava thompson how can i assist you today
Customer: hi ava um this uh is sophia perez i called about a claim i uh filed
Agent: of course, Sophia Perez. Before we discuss the claim, I’m pulling up your policy under number POL 659 8342, and I have your date of birth as May 14, 1989 and your address as 214 Cedar Lane. Let me verify your identity first—can you confirm those details for me?
Customer: sure it’s pol err six five nine uh eight three four two
Agent: thank you just a moment while i pull up your life insurance details okay i see your policy here what specific issue are you facing
Customer: i noticed um a discrepancy with the payout amount it seems ah lower than i expected
Agent: i can help with that let’s see can you remind me if um you're aware of the deductible terms associated with your claim
Customer: uh i’m not exactly sure um about the deductible i thought it was like lower
Agent: your deductible is uh in the medium band and the coverage limit band is high this impacts the payout calculation you see
Customer: oh right so uh that could explain the amount then
Agent: yes exactly the higher deductible band means more out of pocket um before your coverage kicks in
Customer: i get it now but um were any um policy exceptions discussed at all regarding this claim
Agent: no sophia there were no um policy exceptions that apply to your case
Customer: okay um that definitely clears things up for sure
Agent: i’m glad to hear that so to summarize um the payout was calculated uh considering your medium deductible and high coverage
Customer: yeah that sounds right i just wanted to make sure it wasn’t um an error or something
Agent: absolutely i understand your concern it’s important to clarify such matters
Customer: thanks ava um i really appreciate the thorough explanation
Agent: you’re welcome is there um anything else you’d like to understand better regarding your claim
Customer: i think that covers everything just wish i noticed the uh deductible earlier
Agent: that’s understandable sometimes these details can be overlooked until uh a claim arises
Customer: true i do feel better now but it was a bit frustrating at first
Agent: i can imagine claims can be a little tricky when it comes to these terms
Customer: yeah for sure um so just to confirm there are no exceptions right
Agent: correct no exceptions um were noted for your claim you’re all set
Customer: great that really puts my mind at ease
Agent: i'm glad i could assist you sophia if anything else comes to mind later just reach out
Customer: i will thank you again ava
Agent: you’re welcome thank you for calling healthsecure have a great day
Customer: you too bye
Agent: goodbye</t>
  </si>
  <si>
    <t>3755</t>
  </si>
  <si>
    <t>===== CALL 1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 CALL 2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</si>
  <si>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urbanlink this is isabella nguyen how can i assist you today
Customer: hi isabella this is henry adams i'm calling to discuss upgrading my current plan
Agent: sure thing henry uh can i verify your account details just need your last name and um the state you’re in
Customer: it's adams and i'm in texas
Agent: thank you henry adams from texas so you're looking to upgrade your plan actually can you tell me why you're considering an upgrade
Customer: i just feel like i need something better like really the current plan isn't cutting it you know
Agent: i understand that completely um can you tell me what specific issues you're facing with your current plan
Customer: well it’s a bit slow for streaming and i'm thinking about what else is out there t mobile home has been you know in my mind
Agent: ah i see currently you’re on the three hundreds meg plan which should handle multiple streams well let's explore some upgrade options for you
Customer: yeah i mean my neighbor switched to t mobile they say it’s faster right
Agent: right competition can be tough we have the plus plan which offers enhanced speeds and features would you um like some details on that
Customer: uh sure what uh benefits does that have
Agent: the plus plan has higher speed tiers better coverage and favorable terms for your needs actually it’s generally a great fit
Customer: sounds interesting but will it really resolve my streaming issues like really
Agent: yes absolutely plus typically provides faster speeds um which could help with those issues you're facing
Customer: okay what tier are we talking about like what’s the difference
Agent: so if you upgrade to plus you're looking at significantly better performance it’s a mid tier recommendation in our lineup
Customer: right but i'm not fully convinced yet you know
Agent: i totally understand what concerns do you have um about switching
Customer: well i’m not sure if it's worth it i might just stick with my current plan if it gets better maybe
Agent: that’s a fair point however with the trends we've seen it may lead to churn if you’re not satisfied literally
Customer: yeah i've been feeling that i might explore other options like basic or something
Agent: i see if i may suggest the plus tier really offers great you know value especially if speed is a concern for you
Customer: hmm can you clarify how it stacks up against the basic um or the premium plans
Agent: the basic plan is more limited in features um yeah while premium you know is priced higher but offers advanced functionalities like awesome perks
Customer: i guess that makes sense what’s the price jump for plus can you tell me
Agent: upgrading to plus might uh increase your premium by about twenty five dollars a month but considering the benefits it’s a worthwhile investment truly
Customer: well i’m interested but i need to think it over for a bit
Agent: that's completely fine henry take your time just let me know if you have any more questions uh any more you know
Customer: alright thanks thanks isabella i really appreciate the help
Agent: you're welcome i’ll jot down that you’re considering the plus plan just refer back to my notes when you call yeah
Customer: will do thanks again for your patience
===== CALL 2 =====
Agent: thank you for calling aetnacare this is olivia parker how can i assist you today
Customer: hi olivia this is noah brooks i'm calling to inquire about your auto insurance policies and maybe some competitor comparisons
Agent: sure um could you tell me what specific details you're looking for like um are you interested in coverage types or just like general pricing
Customer: mostly i want to compare the policies costs and features with metrohealth uh what they’re offering i’ve heard some things about their um plans you know
Agent: absolutely um i can help with that just to clarify have you um looked into our care plus gold uh plan
Customer: no um i haven't yet what does that plan include
Agent: the care plus gold plan um it provides like high coverage limits which is great it also has a medium um deductible and it's really popular among our clients in new york
Customer: right that sounds interesting but um how do the coverage limits compare with uh what metrohealth offers
Agent: well um metrohealth has some competitive rates but i believe their coverage limits could be a little um lower compared to our high coverage offerings
Customer: yeah i see that’s a concern i'm worried about potential churn if i don’t feel secure um with my coverage
Agent: understandable noah we actually um haven’t attempted any win back strategies so um our goal would be to keep you well informed to avoid that churn risk
Customer: that’s good to hear but uh how often do you review your rates and policies to ensure you're competitive um
Agent: we do regular assessments um but with your feedback we can explore more tailored options for you
Customer: so um what about policy upgrades can we discuss those i might consider switching um if the benefits are substantial
Agent: definitely upgrades are available if you decide to move to a platinum um tier in the future uh you might find additional perks that um could suit you well
Customer: that sounds promising but um what specifically would you say are the behaviors that lead to successful conversions
Agent: well from my experience um scheduled follow ups tend to like solidify decisions we can set one up today if you’d like
Customer: yes let’s do that can we set up a follow up call to discuss it more um
Agent: of course how about in the next few days um does that work for you
Customer: yeah that sounds fine just let me know when
Agent: i’ll make a note for that just to recap um you’re interested in comparing our premium care plus gold uh with metrohealth's offerings right
Customer: exactly i'd like to know how they stack up
Agent: sure um i can have those specifics ready for you on our follow up call
Customer: fantastic and what about the renewal window on my current policy
Agent: your renewal window is sixty days so we have some time to reach a comfortable decision
Customer: sounds reasonable but uh if i feel like switching sooner how fast can i get everything set up
Agent: if you decide to switch typically we aim for a quick transition but we’d need to discuss um all your needs first to ensure it fits
Customer: right that makes sense i’m still a bit worried about the costs though
Agent: i understand comparing premiums is crucial especially with medium deductible options that can affect your um overall cost
Customer: yeah and i don’t want to feel locked into a plan
Agent: you won’t be um locked in we like to keep options available for our customers so you can like make changes as needed
Customer: appreciate that more flexibility helps me feel better about the decision
Agent: absolutely noah um flexibility often indicates better retention rates you know
Customer: totally so um we have some key points to touch on in the follow up about my coverage limits
Agent: yes i’ll prepare the details for a side by side review with metrohealth um so you can see everything clearly
Customer: perfect i’m looking forward to that
Agent: great i’ll reach out soon thanks for your time today noah
Customer: no problem olivia thanks for all the um info
Agent: you’re welcome talk soon</t>
  </si>
  <si>
    <t>3756</t>
  </si>
  <si>
    <t>=====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</si>
  <si>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premier resorts um this is sarah johnson how can i uh assist you today
Customer: hi um this is elijah price i'm calling to uh inquire about any like promotions available in chicago
Agent: sure elijah let's see um what we have for seasonal discounts one moment please
Agent: okay i found some info we currently have a promo code summer20 which can give you uh a significant discount on your stay
Customer: oh really that's great but uh does that promo code come with any um upgrades or additional perks
Agent: yes it can are uh you aware of your loyalty tier um with us
Customer: i think i’m um at least gold uh tier
Agent: let me check that for you one moment please
Agent: yes i see you're a gold member this definitely qualifies you for um additional perks and uh upgrades
Customer: that's good to hear but i've had some issues um with bookings in the past can you help me with those uh past problems
Agent: i apologize for the inconvenience elijah let's uh make sure we resolve um those for you what specifically were your uh concerns
Customer: there were um mistakes with my last booking dates were all wrong
Agent: i'm really sorry to hear that can you remind me of the details of that booking
Customer: sure uh it was supposed to be from um june eighth to the tenth
Agent: just to confirm june eighth to the tenth uh is that right
Customer: yes exactly and it ended up being from like the sixth to the eighth instead really messed up my plans
Agent: i apologize for that elijah to remedy this um i can suggest a free night for your next booking as compensation
Customer: that’s something but i uh still want to know about your rates compared to um hilton
Agent: absolutely let me check our um competitive pricing one moment please
Agent: okay so i found that our rates are quite competitive with um hilton especially if you use the summer20 promo code
Customer: right right are there any other discounts i should know about
Agent: besides that um we also have exclusive uh offers for our gold members which can really enhance your stay
Customer: can you give me examples of those uh upgrades
Agent: sure upgrades can include um complimentary breakfast and late check out does that sound um appealing
Customer: yeah it sounds good but i really want to uh know if these promo codes lead to like better upsell options
Agent: i can assure you that um when promos are available upsell success tends to uh increase significantly
Customer: uh that’s interesting so like what’s been the trend
Agent: we've um observed that customers tend to upgrade more often if they feel they're getting um a deal
Customer: and how do agents um usually respond when customers complain
Agent: we try to be uh very attentive but sometimes the response can come off as defensive especially when um misunderstandings occur
Customer: i get that but do you think asking more questions could like help clarify things during the call
Agent: sometimes probing can uh lead to more confusion rather than clearer outcomes it’s a tricky um balance honestly
Customer: right right so um what’s my next step about the booking errors
Agent: we will ensure um that your next booking goes smoothly and i’ll apply that free night as an uh apology
Customer: perfect so just to confirm i'll get the promo code and a free night
Agent: exactly elijah just keep in mind to use summer20 for your next stay thank you for calling premier resorts</t>
  </si>
  <si>
    <t>3757</t>
  </si>
  <si>
    <t>===== CALL 1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 CALL 2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</si>
  <si>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blue shield this is olivia parker how can i assist you today
Customer: hi um this is lily campbell i i wanted to like understand why my premium went up recently
Agent: sure lily let me pull up your account just a moment okay i hear your life insurance policy uh you mentioned a premium increase
Customer: yes it's it's really confusing i thought i had a different plan but now it's um sticker shock you know
Agent: i understand how those changes can be surprising can you tell me a bit more about your policy
Customer: so i have the care plus silver right and i like don’t really get the deductible the what does it cover
Agent: so the deductible is um the amount you pay out of pocket before your insurance kicks in for your life insurance policy it's set at a medium level
Customer: okay but um how does that affect my premiums like what if i uh need to make a claim
Agent: great question the deductible impacts your premiums a higher deductible generally lowers your premium but for claims what's confusing is when you're
Customer: i see so what’s my coverage limit then
Agent: your coverage limit is quite high which is good i mean it means you’re well protected but the trade off is your premium itself might be higher
Customer: right but i'm wondering if um metrohealth has better rates you know
Agent: i can understand that metrohealth is often compared with us but can i clarify how your deductible works uh maybe it’ll make it clearer
Customer: sure it’s just so confusing so the um uh deductible does it mean i have to pay a lot like at once
Agent: not necessarily it varies based on your claims if you have more out of pocket costs within a year that could uh lead to more confusion for sure
Customer: yeah and um i keep thinking uh should i just switch but i like having my stuff with blue shield
Agent: absolutely it’s definitely challenging if you decide uh um to stay with us there's actually a promotion right now
Customer: a promotion what is it
Agent: yes it’s called spring24 if you meet certain conditions you can um qualify for a reduced premium
Customer: okay that’s good to know but i'm still just so frustrated about this it seems like a lot to manage
Agent: i really empathize lily it's a lot of information are there any specific terms that you uh think cause the most confusion
Customer: well like i said deductibles and how they work really stump me uh always have
Agent: that’s definitely a common point of confusion many customers express um similar sentiments about it
Customer: hmm really so it's not just me then
Agent: not at all also some say the pricing can lead to what we call price shock right before drop off
Customer: oh that makes sense it’s just that um i feel i can’t keep figuring this out every year
Agent: that's understandable and i’m really here to help you with that would you like me to go over your policy details again
Customer: yes please that would uh help a lot just i want to feel secure with it all
Agent: of course let's go through it step by step so you have your policy
===== CALL 2 =====
Agent: thank you for calling blue shield this is sophia patel how can i assist you uh today
Customer: hi this is hannah roberts i um wanted to discuss renewing my life insurance uh policy
Agent: sure i can help with that, Hannah Roberts. Just to confirm, your current policy is the Care Plus Silver plan, and I have your address as 214 Oak Street, correct?
Customer: yes that’s right i also want to um clarify a few options regarding the uh renewal
Agent: of course the renewal window is sixty days and i’ll review your current terms first
Customer: okay thanks so are there any incentives uh for renewing
Agent: currently we don't have any incentives sensitive for renewals
Customer: hmm no incentives that’s a bit disappointing how do i know this is still like competitive
Agent: i understand your concern hannah while we don’t have uh incentives i can explain the benefits of staying with blue shield uh which include your coverage and stability over time
Customer: that makes sense but i’ve heard metrohealth has some uh attractive offers
Agent: yes they can be competitive but um we focus on ensuring comprehensive coverage which can save you uh more long term
Customer: i guess that’s true it's just i was hoping for something extra you know
Agent: absolutely i hear you the care plus silver plan offers um high coverage limits which can be uh very beneficial even without added incentives
Customer: right but still is there any um chance of future promotions
Agent: we don’t have specific promotions set right now but i suggest keeping an eye out for um new offers
Customer: okay i mean is the policy going to stay er the same
Agent: yes your uh coverage will remain intact as is unless you decide to make changes
Customer: that's good to know what about the um deductible
Agent: you currently have a medium deductible which is pretty standard um would you want to discuss lowering that
Customer: nah i think it’s fine i just want to move er forward with the renewal then
Agent: great i’ll finalize your renewal for the care plus silver just for certi uh verification can i get your policy id and your date of birth
Customer: sure it’s pol one two three four five six seven
Agent: thank you i also have your phone number ending in 4821 on file, and can you please confirm your current address for verification
Customer: yes that’s still my address
Agent: perfect everything looks good on my um end your renewal is all set
Customer: so i won’t miss anything in the next year right
Agent: correct you’re uh secured for another term and i’ll send you confirmation via email shortly
Customer: okay great just wish there had been some extra perks
Agent: i understand and it's important to uh consider options we appreciate your loyalty hannah
Customer: thanks for the help sophia i'm looking forward to seeing uh the confirmation
Agent: thank you hannah if you have any more questions don’t hesitate uh to reach out have a wonderful day</t>
  </si>
  <si>
    <t>3758</t>
  </si>
  <si>
    <t>===== CALL 1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 CALL 2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</si>
  <si>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beachfront suites uh this is jackson rivera how can i assist you today
Customer: hi um this is mason bennett i wanted to inquire about those um loyalty perks for long term members like what do you offer
Agent: sure mason i can help with that we have some excellent discounts available like uh for our loyal customers
Customer: discounts yeah but uh i heard hilton has some butter rates it's kinda frustrating
Agent: i understand but let me explain our loyalty program those you know discounts can actually um provide significant savings for long term guests
Customer: right but uh i'm not really really seeing why i should stick with beachfront suites
Agent: well for gold members like you we offer exclusive deals um such as additional discounts including the loyalty ten promo code
Customer: yeah sure but i still think hilton's deals are like um more appealing you know it's like am i really getting anything special
Agent: i assure you mason our loyalty program is tailored specifically for members like you and uh offering real value and exclusivity not found at other brands
Customer: okay but i really don’t feel super special with it what's the point if i’m not seeing great um incentives
Agent: the perks are intended to retain loyal customers and the discounts help make each stay uh more rewarding
Customer: huh yeah but i just um don't think it's enough right now i mean i'm uh looking at what hilton offers
Agent: mason i get where you’re coming from but you know remember we offer unique services that really set us apart right
Customer: okay but those like unique services don’t seem worth it if i'm paying higher prices
Agent: our rates reflect the quality and the um exclusive loyalty benefits you receive these can sway a stay to be you know more satisfying
Customer: still not convinced what else could you um offer i mean it's kinda disappointing
Agent: i understand your frustration pain and i want to assure you that the loyalty incentives are crafted to make our loyal guests feel valued
Customer: well honestly if i’m not feeling valued i'm just going to consider uh switching
Agent: but if you switch you might miss out on our incredible discounts and loyalty benefits a real consideration mason
Customer: thinking about it maybe but um is there anything else i should know like additional benefits
Agent: absolutely you'll find that our exclusive events and personalized services are really tailored for um loyal customers reinforcing brand loyalty
Customer: yeah but if it's just those perks i don’t know it feels kinda flimsy you know
Agent: i can see how you might think that but our goal is to keep our loyal customers coming back it's vital to us
Customer: well right now it just um seems like a hard sell can i really trust that uh you know
Agent: trust is crucial and honestly mason we work hard on retaining our loyal customers it’s about building a lasting relationship
Customer: building a relationship sounds nice but i’m still considering my options you know
Agent: understood just keep in mind we are here for you and our loyalty program is designed to really reward your loyalty
Customer: i’ll think about it but if you can’t show like more value i might just uh go to hilton instead
Agent: thank you for your call mason we value your input and hope to help you see the value uh in being with beachfront suites
===== CALL 2 =====
Agent: thank you for calling civic trust this is jackson rivera how can i uh assist you today
Customer: hi this is avery nguyen i wanted to um compare your homeowner's insurance policy with some competitors
Agent: absolutely, Avery Nguyen, I can help with that. I have your number as 555-0187 from Illinois if we do need to set up a follow-up. Are you looking at any like particular companies
Customer: i've heard statewide assurance has some interesting um options
Agent: okay let’s focus on our policy first can you tell me uhm what specific features you’re interested in
Customer: i’m mostly concerned um about the policy exclusions i’ve read they can really um impact coverage
Agent: right exclusions are definitely important our homeowner's insurance policy typically excludes um for instance natural disasters
Customer: uh huh like floods and uh earthquakes
Agent: exactly and also um certain types of water damage so just to clarify is flooding a major concern you know for you
Customer: yes definitely living in illinois it's a bit uh worrisome how does that compare to statewide assurance
Agent: well i can discuss our policy in detail they might cover different risks but it’s complicated um because we don't explicitly analyze competitor coverage gaps
Customer: hm i understand can you give me examples of other exclusions um you think are like relevant
Agent: yes some policies exclude maintenance related damages like wear and tear does that you know sound relevant
Customer: yes so would you say that statewide assurance um covers more types of damages
Agent: i can’t make direct comparisons but based on your needs our exclusions give you a clear understanding of potential um coverage gaps
Customer: so you’re saying that uhm your policy could potentially leave me undercovered
Agent: it depends on your risk factors avery we can um set a meeting to go over your individual needs more in depth if that helps
Customer: yeah i think i would appreciate that but just curious why shouldn't i consider statewide assurance
Agent: i can’t specifically say if we are positioned better or worse than them but our customer service is ah ranked high and we aim to address every unique concern
Customer: i suppose that's something can you tell me what features most um customers find important
Agent: oh exclusions are often at the forefront of discussions many uh many customers seek clarification around them uhm like you did
Customer: yeah for sure this gets confusing at what point do customers usually um decide not to proceed
Agent: it can be right during the terms explanation if they feel the terms are um too complicated they might disengage
Customer: that's understandable i don’t want to be caught like off guard with exclusions hidden somewhere
Agent: i assure you our terms are clearly outlined but they do take a moment to uh comprehend
Customer: yeah i see that now so what do i um do next
Agent: if you're ready we can schedule a deeper review of your policy needs just let me know a time that works and i'll you know set it up
Customer: alright let's do that thanks jackson</t>
  </si>
  <si>
    <t>3759</t>
  </si>
  <si>
    <t>===== CALL 1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 CALL 2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</si>
  <si>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hotels this is sarah johnson how can i assist you today
Customer: hi um this is abigail hernandez uh i'm looking for information on any promotional codes especially for las vegas
Agent: sure abigail we have a few options uh available and i can um certainly help with that are you looking more for seasonal promotions or um loyalty discounts
Customer: um i think actually both i mean uh what do you have for seasonal promotions
Agent: right so for seasonal promotions we um usually offer things like special rates during holidays and events but uh our loyalty program can give you additional discounts too
Customer: ah yeah i’ve heard about those can you tell me more about um the loyalty discounts
Agent: absolutely if you’re a gold member for example you can get an extra ten percent off on your total stay plus you can use promo code loyaltyten
Customer: okay but um what if i don't have um that
Agent: no worries you can still access seasonal discounts i can check um what’s available during your planned stay can you tell me the dates
Customer: it’ll be during the holiday season i’m worried about uh booking during that time
Agent: that’s understandable holiday bookings can um fill up quickly i’d recommend looking at our holiday specials uh do you know about our previous issues at luxstay
Customer: yes i had a problem once with um the amenities
Agent: i’m really sorry about that abigail to make up for it i could uh offer some compensation would that work for you
Customer: compensation um yes that would help
Agent: great so that um would enhance your experience we’re currently offering a seasonal promo for your booking too uh would you like to proceed with that
Customer: yeah but i’m also considering the marriott for my stay
Agent: sure i totally get that marriott does have competitive rates but um our loyalty discounts might provide more value
Customer: right but it's just uh like i don't want to miss out on the best deal
Agent: i completely understand just to clarify with our loyalty tier you’d save more um over time so would you like to explore bookings for luxstay
Customer: sure okay so um if i have to choose like what do you suggest
Agent: well with your gold tier status i'd recommend trying the um deluxe room it offers more comfort during the holidays
Customer: alright and just to confirm what promo code would i apply uh for that
Agent: you’d use loyaltyten for that room type um to get your discount just let me know if there’s anything else
Customer: okay thanks what about if i need to make um changes later
Agent: changes can be made easily and i'll keep the booking id um which is bk 2345 678 for reference
Customer: got it so if i recall how does claims process work if i have an issue
Agent: if you have a problem just reach out um to us during the claims discussion we’ll guide you um through it step by step alright
Customer: perfect you've really helped me out sarah i feel better about the booking now thanks
===== CALL 2 =====
Agent: thank you for calling harborwest this is sarah johnson how can i assist you today
Customer: hi sarah um this is natalie adams i wanted to um like compare my insurance policy with uh some options from a competitor
Agent: of course natalie i can help uh witch that which competitor were you looking at
Customer: i'm looking at chase bank they seem to have some um attractive rates and rewards
Agent: i see well um at harborwest we offer quite a few benefits including flexibility in policies and um rewards programs that might interest you
Customer: right but um i’ve heard chase offers better rewards points you know it’s um hard to ignore
Agent: i understand that natalie but our rewards though can be quite competitive especially if you’re considering long term um benefits just to clarify what specific rewards are you seeing from chase
Customer: well they offer uh higher reward points for um certain types of claims and um lower rates overall
Agent: that’s certainly important to consider if i could add our policies often include um excellent customer support which can uh be invaluable when you need to file a claim
Customer: but still um if i’m saving more money upfront with chase that's like um huge you know
Agent: absolutely saving up front is critical as for our policies um we also have customizable options that might um provide better value in the long run
Customer: like what kind of options
Agent: well for instance you could choose different coverage levels and maybe add extras like um roadside assistance and uh accident forgiveness
Customer: sure but those add ons can really they can really increase the cost right
Agent: they can but we aim to make our add ons tailored to your needs so it might be worth looking into how they could actually save you money in the um long term
Customer: um i’m not so sure chase seems to be more straightforward it's like um less hassle
Agent: i completely understand your perspective natalie just to uh clarify are there specific coverages from chase that you’re particularly um interested in
Customer: yeah um i like their liability coverage and i think it’s better than what i currently have
Agent: that’s good to know liability coverage is really important at harborwest we do have similar options um structured to provide more comprehensive protection
Customer: but could you make a side by side comparison like um highlight the differences
Agent: certainly i can prepare a comparison but i’d need um just a few moments to gather the information would that be okay
Customer: sure but keep in mind i'm leaning towards chase
Agent: that's fair enough i'll um make sure to put together a customer defined comparison for you focusing on rates coverage and rewards
Customer: okay thanks maybe that will help me decide
Agent: i hope so um can i confirm your current policy details that way i can ensure the comparison is accurate
Customer: yes it’s under acct four five three two nine eight four seven
Agent: thank you and could you confirm your state for our records
Customer: i'm in illinois
Agent: great um thank you natalie i’ll also make sure any state specific benefits are included
Customer: alright sounds good
Agent: just a moment while i complete that also um i noticed there’s a promotion insureplus ten available that could benefit you too
Customer: what’s that about
Agent: it’s a um promotion that applies discounts to new policy sign ups which might help balance the rates a bit
Customer: oh that might make a difference actually
Agent: definitely worth looking into i’ll have everything ready for you shortly
Customer: thanks i appreciate your help but i’ll still need to compare it with chase</t>
  </si>
  <si>
    <t>3760</t>
  </si>
  <si>
    <t>===== CALL 1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 CALL 2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</si>
  <si>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aetnacare this is ava thompson how can i assist you today jane smith
Customer: hi ava um i’m looking to you know upgrade my health insurance plan
Agent: sure uh can you tell me a bit more about which plan you're currently on
Customer: i'm on the care plus silver plan but um i'm uh interested in the care plus gold
Agent: great choice the care plus gold plan offers enhanced coverage what’s prompting the upgrade
Customer: well i keep hearing about the benefits but i’m a bit worried about the um monthly premium increase
Agent: i understand your concern jane smith the increase is uh slight but you’ll get higher coverage limits for example the coverage limit for health claims is high under the gold plan
Customer: right but how much more are we talking about
Agent: it’s about uh twenty dollars more per month but um with that you also get additional perks like uh lower deductibles
Customer: twenty dollars um that seems a bit steep for my budget right now
Agent: i see and i totally understand what if i told you that the benefits actually outweigh this increase you'd be getting more value
Customer: more value like uh what exactly
Agent: well um the care plus gold plan covers more preventive services which means fewer out of pocket costs for you in the long run plus it has a meaty deductible band
Customer: so you're saying i'd save on uh costs overall
Agent: exactly and if we look at some of the policy details it's definitely a good move for um your health needs
Customer: hm okay but i’m just not sure if i can swing an extra twenty bucks every month
Agent: i totally get it um jane smith but consider that extra coverage could mean fewer expensive surprises later
Customer: yeah i mean when you um put it like that maybe it makes sense
Agent: and just to clarify uh if you are worried about comparing with blue shield we still offer competitive benefits
Customer: i definitely uh have heard about their rates but it seems like aetnacare offers more comprehensive care
Agent: exactly so let’s explore the specific benefits of the care plus gold plan together like the high coverage limit that protects against potential high costs
Customer: okay how often can i um review this plan
Agent: you can review it each year during the renewal window which is sixty days before your renewal date
Customer: that's helpful so after um our conversation what's the next step
Agent: i can guide you through the application for the upgrade you’d still be able to use your memberplus discount for this month if you decide now
Customer: hmm that’s a nice incentive i’ll think about it but i’m leaning towards upgrading
Agent: that’s wonderful to hear just remember this upgrade also brings peace of mind with better coverage for your health needs
Customer: i appreciate your help ava i’ll definitely consider this possibility more closely before deciding
===== CALL 2 =====
Agent: thank you for calling healthsecure this is david martinez how can i assist you today is this logan perez calling from 555 0187
Customer: hi um this is logan perez so um i wanted to uh compare health insurance plans you have with um with metrohealth
Agent: sure logan uh i'd i'd be happy to help with that what specific aspects are you looking to compare
Customer: mostly like uh the coverage um and deductible rates i think i saw some ads from them that looked uh interesting
Agent: i uh understand um those ads can be quite persuasive our healthsecure plans generally have um better coverage options like uh for instance our care plus silver plan
Customer: yeah i um saw that one pop up um how does it stack up against um metrohealth's plans
Agent: well healthsecure's care plus silver offers um higher coverage limits um along with a medium deductible band
Customer: medium deductible huh what are the uh specific deductible rates for that
Agent: the deductible for care plus silver is uh let’s see um around i think it’s fifteen hundred dollars per year what about um metrohealth
Customer: i think metrohealth’s courage was um eleven hundred dollars if i'm not mistaken but their coverage seems less comprehensive
Agent: exactly metrohealth's plans can um have lower deductibles but often you know come with um higher out of pocket expenses later on
Customer: right right so like are there specific coverage limits i should be aware of
Agent: yes for the care plus silver the coverage limit um bands are um quite high they really help with um major healthcare expenses
Customer: that's good to know um but i saw a um campaign from them that cuts costs on premiums does that influence the uh overall value
Agent: it's a common tactic though um often those campaigns hide other um costs in fact we've found that um campaign mentions don’t significantly affect you know conversion rates
Customer: so i shouldn't let that sway my decision too much
Agent: right it’s important to prioritize um the actual plan benefits over promotional offers
Customer: makes sense umm can healthsecure send me an email summary i want to uh review these details
Agent: absolutely and i have your email started under logan perez can i have your email address for that
Customer: it’s logan as perez at gmail dot com
Agent: got it logan i’ll send the summary right over just to confirm you’re considering the care plus silver for its um higher limits and better coverage right
Customer: yes i think that would work best for me based on um my needs
Agent: great choice and um in discussing this with metrohealth would you say healthsecure’s positioning favors us
Customer: definitely it feels like your plan is more tailored to um our requirements here
Agent: i'm glad to hear that is there anything else you um wanted to ask about today
Customer: no i think that covers it just waiting for uh that email right
Agent: yes i’ll make sure it's sent to you within the next um few minutes
Customer: awesome thanks i appreciate your help david
Agent: you're welcome logan thank you for considering healthsecure enjoy your day
Customer: you too bye
Agent: goodbye</t>
  </si>
  <si>
    <t>3761</t>
  </si>
  <si>
    <t>===== CALL 1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 CALL 2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</si>
  <si>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metrojet um this is sarah johnson
Customer: hi sarah um this is amelia ramirez i called about my flight uh from sfo to jfk it’s been uh delayed and i i really need to discuss my options
Agent: i’m really sorry to hear that amelia let me check the details for your flite can i have your booking reference please
Customer: sure it’s pnr 784512 i just hope this gets resolved quickly quickly quickly
Agent: thank you just a moment while i pull that up uh okay i see your flite was delayed due to weather
Customer: right weather that’s um what i figured but i’m oh i’m boarding soon for a meeting in new york and i can’t afford to be late
Agent: i understand the urgency amelia uh let’s go over your rebooking options right away we can transfer um you to an earlier flight if that works
Customer: yes please i just um need to get on any flite that’ll get me there faster
Agent: absolutely i can uh offer a few choices for rebooking one option is um to switch to a flite that departs in the next hour
Customer: next hour that might work but what about uh what’s the compensation i know i um might be eligible for something
Agent: yes you’re eligible for a travel credit and i can also offer meal vouchers
Customer: meal vouchers uhh okay that’s good but um the travel credit how does that work
Agent: the travel credit can be applied um to future travel with metro get it’s um definitely useful for your next booking
Customer: sure i mean at this point i just want to get to jfk so what do i have to do
Agent: i can take care of that for you you wouldn’t need to um call back just hold on i’ll start the rebooking process
Customer: thank you i really appreciate this sarah
Agent: no problem at all it’s my job to help so let’s see here um if we can secure you a spot
Customer: and what if i decide to go with um delta’s flight instead they might have something earlier
Agent: i can uh check delta’s options as well but um just to let you know they may have uh different policies regarding delays
Customer: right like refunds
Agent: exactly metrojet compensates delays with travel credits i can help you with that today
Customer: okay so can you also uh mention the um the timing of these vouchers
Agent: yes the vouchers are typically issued um within forty eight hours after the flight issues are resolved
Customer: got it that's uh that’s reassuring do you know how long the rebooking is uh is going to take
Agent: the rebooking itself should only take a few minutes i'll keep it moving along uh speedily
Customer: i hope so um because i don't want to miss my meeting
Agent: i totally understand i’m prioritizing your request due to time constraints um i’ll let you know as soon as we secure your flight
Customer: thank you sarah this is um really important for me
Agent: just a moment please okay i’ve found a flite um it departs at four fifteen pm arriving at six fifteen pm
Customer: oh that’s cutting it close but uh i’ll take it let's go with that
Agent: great choice i’ll finalize that for you um this isn't going to affect anything with my previous credits is it
Customer: uh no not at all could i still use the other credit later
Agent: absolutely your credits um will remain intact it’s not i can assure you it’s not going to be a problem
Customer: alright that’s a relief and just to clarify um what if the new flite is also delayed
Agent: if that were to happen we’d be able to provide similar compensation options though uh we hope for a smooth trip
Customer: yeah um i really hope so too
Agent: so i’m processing this now um i’ll send a confirmation male after this call
Customer: thank you that’ll help me keep track of everything
Agent: of course it’s um what i’m here for just a moment while i finalize everything
Customer: i’m just worried about the whole thing um since it was such a hassle
Agent: understandable believe me you’re not alone in feeling this way uh many customers share similar concerns especially during travel disruptions
Customer: right it’s just so um frustrating
Agent: it can be but i assure you i’m working quickly to get this done your new flite is all set
Customer: great thank you sarah
===== CALL 2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t>
  </si>
  <si>
    <t>3762</t>
  </si>
  <si>
    <t>===== CALL 1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 CALL 2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 CALL 3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 CALL 4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</si>
  <si>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priya nair how can i assist you today
Customer: hi priya this is lily richardson i wanted to um inquire about your loyalty perks especially uh regarding rewards and discounts
Agent: our loyalty program offers reward points for your stays.
Customer: reward points uh can you tell me more about how those work
Agent: yes, for every stay you earn points, and once you accumulate enough you can redeem them for discounts on future bookings.
Customer: so how much do i need to earn for a uh significant discount
Agent: generally for a ten percent discount you would need to reach about five thousand points
Customer: right five thousand points is achievable what other um discounts do you offer
Agent: well besides the points we have occasional promo codes like currently you can um use loyalty10 for an additional discount
Customer: loyalty10 got it and um does that work for all bookings
Agent: it does. Just enter it at checkout.
Customer: yeah i see it’s a nice perk uh what else sets luxstay apart from um say marriott
Agent: well, we value transparency in our services.
Customer: uh huh transparency is crucial how does that uh work in practice for customers like me
Agent: if any issues arise during your stay, we address them directly.
Customer: that sounds good i really value that kind of uh customer service so uh is that transparency also reflected in your loyalty program
Agent: yes.
Customer: speaking of points how often can i check my balance
Agent: online.
Customer: that would be great thanks i’d like to know how many points i have after my last booking
Agent: it looks like you currently have two thousand eight hundred points
Customer: okay that’s good but i’d um need to stay a bit more to reach the five thousand
Agent: yes.
Customer: makes sense i’m planning a trip to las vegas um soon any specific offerings there
Agent: our las vegas location offers excellent amenities uh plus a bonus of earning extra points during promotional seasons
Customer: oh that sounds enticing i’d love to um get more points while enjoying my stay
Agent: remember to make that booking with promo code loyalty10 for added savings.
Customer: definitely i’ll try that, though honestly this still feels a bit vague and not as helpful as i expected
Agent: thank you lily we're committed to our loyal customers openness and quality service keep you coming back right
Customer: i’m not really convinced, priya. I guess I’ll have to look into other options before deciding
Agent: is there anything else today?
Customer: no that’s everything. Thanks, but this wasn’t very helpful
===== CALL 2 =====
Agent: thank you for calling the harborwest bank this is isabella nguyen how can i assist you today
Customer: hi this is samuel mitchell i'm calling to check on my pre qualification status for a personal loan
Agent: sure um let me pull up your information samuel you’re looking at a loan of uh between ten thousand to twenty thousand dollars right
Customer: yes exactly and i just want to know if i’m you know qualified or uh if i need to provide additional info
Agent: okay so um pre qualification means that we we look at some initial details to see your chances of acceptance it it doesn’t guarantee approval but
Customer: right yeah i get that so did it improve my chances at all
Agent: um actually pre qualification did not really improve your acceptance odds there's been uh no change in the acceptance based on that step
Customer: oh really that’s um not great to hear i thought it might help a bit
Agent: i understand samuel it's a common misconception sometimes it’s just how the system evaluates the application
Customer: well okay i also saw a campaign online for um cashback5 does that apply to my application at all
Agent: the cashback5 is certainly a part of of our current promotions but um i must say that mentioning this campaign often hasn’t shown to uh influence conversion rates negatively
Customer: oh so even with the campaign advertised it doesn’t really help that’s a bit disappointing honestly
Agent: yes i can see how that might be frustrating just to clarify actually fast acknowledgment wasn’t a part of the earlier communication process either
Customer: so no quick acknowledgment at all that's um kind of an issue don’t you think
Agent: yes um it can be crucial to the experience but it wasn't part of our initial setup in this case
Customer: i’m also comparing offers with uh chase their rates look better honestly
Agent: i understand chase does have some competitive offers but it’s important to weigh the benefits of our cashback5 against those
Customer: right but i guess it’s just a matter of timing then
Agent: yes timing can be significant too with personal loans the interest rates fluctuate quite a bit
Customer: so what’s what’s the next step for my loan application
Agent: we can proceed with your application now i’ll need some details like your address in illinois okay
Customer: sure it’s fifteen twenty three maple street il
Agent: great and um can you confirm your date of birth
Customer: it’s march thirtieth nineteen eighty four um
Agent: perfect samuel thank you for that now this processing might take a bit of time
Customer: okay how long are we talking about
Agent: generally we aim for um you know a twenty four to forty eight hour turnaround but that can vary
Customer: that long i was hoping for something quicker than that
Agent: i understand the complexities really uh can lead to delays and there is no quick acknowledgment here as well
Customer: that’s frustrating but okay i just want to know if i’m really going to get approved
Agent: i’ll do my best to push it through quickly but um i can’t guarantee approval it’s uh really up to the review process
Customer: alright, but honestly this has been pretty frustrating and not very helpful. I expected a smoother process than this.
Agent: i totally get that samuel we’re doing our best to streamline everything but some things are just out of our hands
Customer: okay, thanks, but I'm disappointed with how this was handled. I'll wait to hear back.
===== CALL 3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 CALL 4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t>
  </si>
  <si>
    <t>3763</t>
  </si>
  <si>
    <t>===== CALL 1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 CALL 2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 CALL 3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 CALL 4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</si>
  <si>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david martinez how may i assist you today
Customer: hi uh this is amelia campbell i’m calling about some unexpected fees um on my insurance policy renewal
Agent: i’m sorry to hear that amelia can you uh uh provide me with your policy number so i can look into this for you
Customer: sure it’s um one two three four five six seven ate
Agent: okay thank you just a moment while i check that uh alright i see there are fees listed here they might be linked to um the new premium structure
Customer: right but i wasn't um informed about any changes to my fees this is quite a jump
Agent: i understand your concern so the increase is related to adjustments um we made in pricing due to market trends
Customer: but why wasn't i notified i feel like um this is kinda sneaky
Agent: i hear you amelia transparency is important and uh we do send notifications but i mean it sounds like there was a miscommunication here
Customer: a miscommunication that's um a bit frustrating i can't just absorb these costs
Agent: i get that the fees you’re seeing are typically um standard for your policy type
Customer: standard well i’m seeing a charge in the um sixty to two hundred dollar range that's not um normal to me
Agent: yes i understand um this can be surprising it's part of um the renewal fee resolution process
Customer: but i thought um being a loyal customer would help i'm a i'm a standard client
Agent: unfortunately our loyalty tier doesn't always uh affect certain fees like this
Customer: so you’re saying this is just how it is that feels dismissive honestly
Agent: i’m just relaying uh the process amelia i apologize if it seems dismissive but um this is how we handle renewals
Customer: ugh i just feel there should be um more room for discussion here
Agent: i see your point let me see if there are any uh alternative options to lessen the fees
Customer: yeah that would help but i doubt it’ll um change my mind here
Agent: well you can consider uh reviewing your policy options or comparing it with um bank of america as they may offer different rates
Customer: right i might do that but um can i just get a breakdown of these fees
Agent: absolutely i can send that to your email just confirm it for me
Customer: my email is um amelia campbell at email dot com
Agent: got it amelia i’ll send that right away uh you should receive it within a few minutes
Customer: thanks but i’m still not happy about this
Agent: i understand but you will have the information um to make a decision afterward
Customer: a decision i guess um we'll see if there's any real solution huh
Agent: right this isn't the feedback we hope for but um you'll be informed on the breakdown soon
Customer: yeah but what if i choose to um switch on another provider
Agent: that’s your right as a customer we uh don't want to lose you but um i understand if you feel that way
Customer: honestly i might consider it because um this just feels so wrong
Agent: i truly apologize for this experience amelia we value your input
Customer: it doesn’t feel valued right now i hope others don’t feel this way
Agent: i’ll escalate this issue but um if i can assist further please do reach out
Customer: alright but like i said i'm not convinced that i'll stay
===== CALL 2 =====
Agent: thank you for calling metro capital this is emily carter how can i assist you today
Customer: hi um my name is evelyn rivera and i’m calling about uh a flagged transaction on my account
Agent: i’m sorry to hear that evelyn can you please confirm your account number for me
Customer: sure um it’s acct 34789245
Agent: thank you just a moment uh let me pull up your account um could you also verify your your address for me please
Customer: yes it’s um fifteen twenty three maple street in in florida
Agent: great thank you for that so um i see there’s a flagged um transaction reference txn 893724134 can you tell me more more about it
Customer: uh it was for like two hundred dollars but i didn’t make that uh transaction
Agent: i understand your concern evelyn just to confirm can you um go over the last transaction you you did make
Customer: right the last one was at um at starbucks for like fifteen dollars
Agent: thank you for that info now i need to uh run a quick verification process this is multi factor authentication please answer these personal questions
Customer: okay ahh sure let's do it
Agent: first can you tell me the name of your first pet
Customer: um it was a cat named whiskers
Agent: alright and what street did you grow up on
Customer: um mabel avenue
Agent: thank you for answering those just a moment while i verify everything okay all verification has been passed um so now we can proceed to unfreeze your account
Customer: finally um i’ve been waiting on this for a while
Agent: i understand that evelyn and i um apologize for any inconvenience
Customer: inconvenience it’s been frozen for days how is that not a bigger deal
Agent: i see your point but it’s just a precaution and um it’s really for your protection
Customer: yeah but it feels like it’s just uh like all these unnecessary steps can't you just like fix it
Agent: i assure you we have to follow our protocols for security um your account will be unfrozen now so you’ll have access um in several minutes
Customer: why didn’t you just say that earlier instead of making me jump through these these hoops
Agent: i’m sorry for the delay just to um confirm was the identity verification completed before i uh proceeded
Customer: yes you did the verification
Agent: thank you for confirming that um do you recall the transaction that triggered this uh issue
Customer: yeah it was a large charge over two hundred but i was just um comparing rates chase's rates are better
Agent: i see many customers have mentioned that but um metro capital offers competitive rates too
Customer: right but still what are your fees compared to them
Agent: we strive to keep fees low and based on your account um in this range our service is um very competitive
Customer: okay whatever just uh get my account fixed please
Agent: yes it’s currently being processed sorry for any frustration i hope you will see the improvements soon
Customer: fine, whatever. this was way more difficult than it needed to be.
===== CALL 3 =====
Agent: thank you for calling kaiser plus this is jackson rivera how can i assist you today
Customer: hi um my name is emma rivera and i uh i'm calling about my health insurance claim
Customer: it's uh been denied and i really need some clarity on that
Agent: sure emma i can help with that
Agent: could you please um provide me with your policy number uh if you have it
Customer: yes it's pol 1234 567
Customer: i just like don't uh understand like why it was denied
Agent: let me check that for you uh one moment please
Agent: okay emma i see your claim was denied due to um a coverage limit
Agent: does that make sense or um do you want like more details on that
Customer: uh yes but can you tell me about any policy exceptions
Customer: i mean would they have been discussed before the outcome
Agent: so uh policy exceptions are usually um outlined in your policy documentation
Agent: and uh they should be noted but uh not all exceptions may be discussed prior to a claim decision
Customer: but still it feels a bit unfair that i uh wasn't informed about any uh exceptions earlier like before this
Agent: i understand emma the terms can sometimes be you know complex
Agent: let’s see uh if we can clarify your policy terms for you
Customer: i’d really appreciate that what coverage limit are we talking about uh specifically
Agent: it's classified as uh medium on your plan
Agent: can i confirm if you're aware of the deductible band
Customer: no i’m not sure what that is what's the deductible for my plan
Agent: your deductible is also um medium which can affect your claim payout threshold
Agent: this means like you would need to meet that before your benefits kick in
Customer: so just to clarify i have to meet my deductible like before i get um any claim benefits
Agent: exactly yes and the claims are also uh subject to those limits we discussed
Customer: and what um about any options i have now
Customer: what can i do about this denied claim
Agent: well you can appeal the decision
Agent: and i can uh send you the documentation for that process would you like me to do that
Customer: yes please um send me the documents
Customer: i just want to uh understand everything thoroughly
Agent: i can help with that
Agent: but i should mention if you’re considering changing your plan we have upgrades available
Agent: have you thought about um looking at the care plus gold plan
Customer: i uh was looking at the care plus silver before but i’m not sure if i need more coverage
Customer: are there big differences
Agent: well the care plus gold offers lower deductibles and uh higher coverage limits
Agent: it could be beneficial depending on your needs
Customer: uh huh but would switching plans like improve my situation with my current claim
Agent: unfortunately any claim that is already under review will stay um tied to your current plan
Agent: so switching now won’t help that claim
Customer: that’s frustrating i thought like maybe there was a workaround or something
Agent: i get that emma what i can do is provide detailed info on your policy options to help you make an informed decision for the future
Customer: yes please do um are there any specific steps i should follow like to make my appeal successful
Agent: yes ensure you include all necessary documents and uh submit them directly to our claims department timeliness is essential
Customer: got it
Customer: but can you uh specify what documents i need for the appeal
Agent: sure you will need a copy of your denial letter and um any other relevant supporting documents like medical bills
Customer: okay i think i have everything
Customer: will you uh send me a checklist or just the forms
Agent: i’ll send you everything via email along with um a confirmation of our conversation today
Customer: thank you jackson that would really help
Customer: oh is there anything else i should be aware of
Agent: well um just to remind you it’s critical uh to review your policy document thoroughly that’ll help avoid any misunderstandings in the future
Customer: right right but what if i have more questions later can i call back
Agent: absolutely you can reach out anytime
Agent: just um reference your policy id or this call
Customer: i’ll keep that in mind and um how long till i receive the email
Agent: you should have it within uh twenty four hours
Agent: i’ll make sure it’s marked urgent so it gets to you faster
Customer: honestly i’m still pretty frustrated because i don’t feel like this really cleared things up today
Customer: and if the email doesn’t explain it better i’ll have to file a complaint
Agent: i can provide information on our plans
Agent: however you’ll need to reach out to them separately for um specifics on their offerings
Customer: okay but this still wasn’t very helpful so i guess i’ll wait for the email
Agent: you’re welcome emma thank you for calling kaiser plus and have a great day
===== CALL 4 =====
Agent: thank you for calling urbancart this is jackson rivera how can i assist you today
Customer: hi um this is sophia brooks i uh received uh a damaged electronics item and need help with a replacement
Agent: oh um i’m sorry to hear that sophia can you uh provide me with your order id
Customer: sure it’s ord 8723 941 i hope um i can get this resolved quickly
Agent: thank you let me uh check that for you just a moment please
Agent: okay i see that order now it’s um an electronics item and it’s marked as damaged
Customer: yes it arrived uh not working at all i really need uh a replacement
Agent: absolutely i can help with that we’ll submit the replacement request right away, though approval and shipping can take several business days
Customer: that’d be great uh how long will it take
Agent: i can note that you’d prefer faster shipping, but for this item i’m only seeing the standard replacement timeline of about seven to ten business days
Customer: that’s um better than what i get from uh amazon they’re usually faster
Agent: i understand that but we want to ensure you receive the best service so i appreciate your uh patience here sophia
Customer: thanks i just i’ve had a rough experience and want this to um improve my opinion of urbancart
Agent: totally understandable a smooth replacement can definitely improve future intent which is what um we aim for here
Customer: um yeah i really hope so
Agent: i’ll make sure everything goes smoothly this time uh do you have a preference for the um replacement item
Customer: no just the same model please
Agent: got it let me uh pull that up i’ll ensure we send you the same model
Customer: thanks i appreciate that uh what’s the refund policy just in case
Agent: if you need to you can opt for store credits if you’re unsatisfied it’s pretty flexible
Customer: okay that’s good i just want to make sure i’m protected if um it doesn’t work out again
Agent: absolutely our goal is to ensure you remain a satisfied customer your loyalty tier as a gold member does offer some perks uh by the way
Customer: that’s nice to hear i hope this won’t take too long though
Agent: i’ll make sure to expedite everything um no worries there just let me confirm so uh the shipping address
Customer: it should be the same can you check
Agent: sure it’s um in florida right
Customer: yeah that’s correct
Agent: great i’ll uh process the replacement now you will receive tracking information so uh too
Customer: thank you uh will i receive um an email or a
Agent: you'll get an email confirmation with the tracking number once it ships uh okay
Customer: okay, that’s a lot longer than i expected
Agent: that’s what we aim for by the way this process can really reflect on your future intent with urbancart so i’m glad we could help
Customer: yeah i hope it helps me um feel positive about you guys again
Agent: definitely it’s important to us that we instill a um positive experience
Customer: can i ask if there are any promotions or discounts available
Agent: for your next purchase we currently have a welcome10 promo code if you um decide to shop again
Customer: oh that’s helpful thanks
Agent: of course i want to ensure you leave the call satisfied today
Customer: honestly i’m still pretty frustrated with how this has been handled
Agent: i’m really glad to hear that sophia your feedback is um valuable
Customer: for sure i’ll definitely share this experience if all goes um well
Agent: wonderful thank you for your understanding your replacement will be on the way shortly
Customer: all right, thanks i guess, but this really doesn’t leave me feeling any better about urbancart
Agent: you’re welcome have a great day sophia</t>
  </si>
  <si>
    <t>3764</t>
  </si>
  <si>
    <t>===== CALL 1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2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 CALL 3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 CALL 4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</si>
  <si>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2 =====
Agent: thank you for calling homehaven this is sophia patel how can i assist you today
Customer: hi sophia this is hannah davis i’m calling about the delay in my furniture order
Agent: i'm sorry to hear that hannah can you provide me with your order id
Customer: yeah it’s ord seven eight nine two four five um no wait two four
Agent: thank you let me check that for you uh it looks like your order is currently delayed but is prioritized for expedited handling
Customer: delayed that’s frustrating i was expecting it today
Agent: i understand how that can be um really inconvenient did you receive any alerts
Customer: i got an email last night but um it was just too late to do anything
Agent: i apologize for that proactive notifications uh are sent to help set expectations but i can see how it was uh late
Customer: right so what’s being done now
Agent: allow me to look into the current status with fedex for you one moment please
Customer: sure
Agent: okay i see here that they are handling um your package with care the carrier has marked it for expedited delivery
Customer: that’s good but i just don’t understand why there are always issues
Agent: i get your point hannah it uh seems that um technical delays can happen but early notifications often help
Customer: i guess that makes sense but it’s really annoying
Agent: absolutely and we strive to improve this so um we’ve seen that timely alerts really help manage customer expectations
Customer: so you think that alerts really reduce the chance of me getting frustrated
Agent: yes based on feedback uhm proactive notifications have shown to lower escalation demands
Customer: i mean i just want my order here you know
Agent: of course and i want to ensure you’re satisfied why don’t we double check the estimated delivery window
Customer: okay let’s do that
Agent: it looks like you should receive it by tomorrow if all goes well
Customer: okay that’s acceptable but why so long
Agent: i understand your concern sometimes logistics can be complicated especially in peak times
Customer: but isn’t that the point of using fedex
Agent: you're right fedex usually provides reliable service i’m sorry for any inconvenience this caused
Customer: it's just um i thought i’d get a better surface with homehaven you know
Agent: i completely understand your frustration our aim is to provide the best experience possible but technical things happen
Customer: i do appreciate that but communication is key here
Agent: exactly transparent communication is vital we will ensure that our notification systems are reviewed to improve timing
Customer: good to know so what happens if it doesn't arrive
Agent: if it doesn’t arrive as scheduled we can explore options together then currently though um our protocols don't include refunds as the problem is being resolved with expedited delivery
Customer: that makes sense just hoping for the best count down here
Agent: absolutely i’m confident we'll have everything sorted for you i’ll follow up on your order personally
Customer: honestly sophia i’m still really disappointed with how this was handled
Agent: my pleasure hannah please don't hesitate to reach out if you have any more questions
Customer: i will but i’m not happy with this at all bye
Agent: you too hannah thanks for choosing homehaven
===== CALL 3 =====
Agent: thank you for calling skybridge airlines this is michael roberts uh how can i assist you today
Customer: hi um my name is emily graham i'm calling about a delay uh on my flight from san francisco to new york jfk
Agent: i’m sorry to hear about the delay emily can you uh provide me with your booking reference
Customer: yes it’s pnr 53jt4x i really need to um know what’s going on because i’m boarding soon
Agent: okay let me pull that up for you just a moment *pauses* i see here that your flight was delayed due to uh mechanical issues
Customer: mechanical issues that’s um frustrating i mean i’m en route to the airport right now
Agent: yes i uh understand that this is urgent for you *hesitates* i appreciate your patience
Customer: patience i really expected um a quicker update you know
Agent: i apologize for that i’ll do my best to help so um we can offer you a meal voucher as compensation
Customer: a meal voucher i was thinking of um maybe more like a hotel stay or something
Agent: i understand that *clears throat* unfortunately that's the only option we have right now
Customer: but um you know my friend flew delta last week and they handled a similar issue better
Agent: i see *slight pause* customer service is important but i’m um sorry to hear that
Customer: right i really need to know if there's more i can do here i uh don’t want to escalate this
Agent: of course emily *hesitant pause* if you’d like i can escalate your concern um to a supervisor
Customer: well yes that would be faster i mean um i don’t want to waste more time
Agent: alright let me just note that you want um to escalate this *pauses* it seems that quick acknowledgment hasn’t really helped here
Customer: exactly this delay is stressing me out and i just feel like i'm getting nowhere
Agent: i totally understand and i’m here to help just a moment while i connect you
Customer: thanks i mean i just feel like this could be handled differently
Agent: yes i agree just to clarify your flight is from sfo to jfk and the delay was noted as mechanical
Customer: yes let's confirm that i'm very concerned because i'm boarding soon
Agent: understood *pauses* i will connect you now *small pause* i'm really sorry that this hasn’t been resolved quickly
Customer: alright i really hope this works out um i'm feeling so stressed about this flight
Agent: thank you for your patience emily one moment while i transfer you
===== CALL 4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</si>
  <si>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3765</t>
  </si>
  <si>
    <t>===== CALL 1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 CALL 2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 CALL 3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 CALL 4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</si>
  <si>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homehaven uhm uh this is michael roberts how can i assist you today
Customer: hi uh michael this is henry long i received a home appliance and it’s uh defective
Agent: i’m really sorry to hear that henry could you uh tell me a bit more about the issue
Customer: yeah um it was delivered but uh it doesn’t work at all
Agent: got it so it's a defective item just to um confirm what’s your order id
Customer: it’s or 3485 782
Agent: thank you henry let me pull that up one moment please
Agent: okay i see your order for a home appliance you mentioned it’s defective i can uh help with that
Customer: right uh so what are my options here
Agent: typically we resolve such issues by offering a replacements would that be suitable for you
Customer: a replacement yes um that sounds good
Agent: alright just to clarify i will process that for you uh immediately
Customer: okay do i need to send the defective one back
Agent: yes i’ll issue a prepaid return label for you uhm that’s straightforward
Customer: great thanks but how long will the replacement take
Agent: we can ship it out today so you should have it within a few days
Customer: oh that’s fast
Agent: yes our aim is to minimize any inconvenience for you uhm henry
Customer: i appreciate that and just to confirm will i be able to um track the new one
Agent: absolutely you’ll receive an email with tracking uh information as soon as it ships
Customer: nice uh when can i expect the return label
Agent: the return label will be sent um immediately after our call just keep an eye on your email
Customer: got it thanks for that michael
Agent: you’re welcome uhm is there anything else uh you’d like to discuss regarding your order
Customer: no um i think that covers it
Agent: perfect so just to recap i’ll send out a replacement and the prepaid uh label
Customer: right sounds good
Agent: and your new appliance should arrive within a few days
Customer: awesome thanks again
Agent: my pleasure henry uh just a quick note if you have any issues feel free to call uh us back
Customer: will do um i feel much better about this now
Agent: happy to hear that quick acknowledgment really helps doesn’t it
Customer: for sure yeah the fast response definitely um reduced my frustration
Agent: that's what we strive for to ensure a uhm smooth experience
Customer: i appreciate it
Agent: thank you for your patience and enjoy the rest of your day henry
Customer: you too michael bye
===== CALL 2 =====
Agent: thank you for calling streamwave um this is ava thompson how can i uh assist you today
Customer: hi ava i’m ava watson uh i’d like to inquire about the most requested insurance features
Agent: sure um ava can you tell me what specific er features you're looking for
Customer: well i’ve heard from um friends about improved router features and uh like using one that can handle more devices
Agent: i see so just ito to confirm you're interested in features related to routers or gateways right
Customer: exactly i mean i guess my current um setup is just uh not handling all my devices well especially like with kids streaming and gaming
Agent: that makes sense um we’ve had many requests for better router options lately are you uh currently on our plus plan
Customer: yes yeah that's right plus but um i’ve also been hmm looking at comcast's offers
Agent: ah so you're comparing our services with comcast they can offer some um competitive pricing for sure
Customer: yes uh their reliability seems better and they quoted me less honestly
Agent: i understand while we um strive for reliability too many customers like are looking for uh features like upgraded routers which is uh a recurring request in our feedback
Customer: hoping for those um features soon i mean can you tell me about uh any planned updates
Agent: we’re actively developing new service features specifically um a better router um appears to be at the top of our list based on uh customer requests
Customer: that would definitely help especially with my kids uh streaming habits
Agent: totally get that speaking of features do you think campaign mentions influence your uh interest in these updates
Customer: um not really i didn’t even notice you know the latest campaigns until um now
Agent: so just to clarify it doesn't seem like campaign mentions really influenced your um decision right
Customer: no uh not at all
Agent: got it and um how would you feel if we were to say like introduce a dedicated support line for feature requests
Customer: that sounds great i would appreciate being able to directly um communicate our needs
Agent: perfect i’ll definitely pass that feedback along just to check again your current router is connected right
Customer: yes right it’s a router but i still feel it's falling short for our usage
Agent: understood and are you um experiencing any specific issues with it uh right now
Customer: not really issues uh just the speed drops like sometimes i’m seeing about eighty to ninety megabits um right now
Agent: hmm sounds like it could be uh a capacity problem with a family using multiple devices simultaneously uh that can definitely affect performance
Customer: absolutely a one gig plan would really resolve that bottleneck i think
Agent: right but um currently you’re on the one hundred meg plan which um can sometimes feel like constrained for multiple users
Customer: yes i see um that now maybe i should look into upgrading
Agent: if upgrading is an option you’re um considering i can help with that too by the way you're located in illinois correct
Customer: haha yes that's right um illinois
Agent: great just a moment as i um pull up your account details here
Customer: sure
Agent: thanks for your patience ava currently um i’m not showing any um outages in your area
Customer: good to know
Agent: so to go back to our earlier point um what features do you think need the most uh improvement
Customer: definitely the um router features it just needs to be more you know reliable with multiple connections
Agent: many customers have uh echoed similar sentiments so i’ll um make a note of that
Customer: that’s nice to hear
Agent: and um just to confirm regarding your earlier sentiment it seems your feelings about our service um haven’t changed right
Customer: yeah i’d um say no change there
Agent: perfect thank you for sharing that i appreciate your time today ava
Customer: okay well that doesn’t really help me today honestly i’m still pretty disappointed and i’ll probably keep looking at comcast then
===== CALL 3 =====
Agent: thank you for calling civics trust this is priya nair how um can i assist you today
Customer: hi priya this is john kim um i’m calling about a refund that’s been delayed it’s been a while now
Agent: just to verify can you uh confirm your account number for me
Customer: sure it ends in six five
Agent: thank you john i see that you're a gold relationship client let me check the details
Customer: okay uh just to clarify this is about transaction id txn four seven three nine two zero one eight
Agent: i see here um there's a billing error that caused this delay
Customer: yeah can you tell me uh when i might expect the refund
Agent: the processing time for refunds like this can typically take three to five business days
Customer: three to five days that sounds a bit long i thought it could be quicker
Agent: the timeline is three to five business days based on our recent processing times
Customer: okay um has it been processed yet it would be really frustrating if i have to wait longer
Agent: it’s in progress the refund should be finalized by the end of this week
Customer: that’s uh reassuring i’m glad to know it's being worked on civic trust is better than chase yes in handling these things right
Agent: yes many customers feel um we provide more reliable service compared to chase especially regarding refunds
Customer: good to hear i’ve had some poor experiences um with their customer service
Agent: if you have any more questions uh feel free to call us back
Customer: will do i just want to make sure everything’s actually in motion because i've had to keep calling about this
Agent: your refund should be processed within the next three to five days
Customer: right that’s clear, but honestly this still feels pretty frustrating
Agent: i appreciate your patience
Customer: yeah um i've had to contact support way too often for this and it's getting old
Agent: the refund is still in progress
Customer: okay, thanks, but i'm not really reassured at this point i just hope it won’t take longer
Agent: we’ve communicated the timelines clearly john
Customer: yeah i hope so it really does um knowing roughly when to expect it and all that
Agent: definitely keeping customers informed can make a big difference hmm that’s what we aim for
Customer: alright priya, i'll wait and see, but i'm not happy with how this has gone
Agent: thank you for calling civic trust john have a great day
===== CALL 4 =====
Agent: thank you for calling aerolink this is sophia patel how can i assist you today
Customer: hi um sophia uh this is evelyn patel i wanted to uh inquiring about downgrading my uh fare class on an upcoming flight from miami to dallas
Agent: sure evelyn i can help you with that just just to confirm your current fare class is business correct
Customer: yes that’s right i’m considering moving to economy
Agent: i see downgrading yeah downgrading from business to economy is definitely um possible just to clarify it won’t affect your ability to complete the journey right
Customer: okay that’s good to hear um i’ve been thinking thinking about the cost savings though
Agent: absolutely um i understand the concern many customers look at fare adjustments ah to save money can i ask if you’ve heard from others about similar choices
Customer: yeah i've um talked to a few friends and some mentioned like downgrading but does it um actually influence churn risk you know
Agent: great question based on our observations downgrades like from business to economy do not appear to significantly impact churn risk
Customer: oh really that’s interesting
Agent: yes most passengers like including regulars feel comfortable making those changes without it affecting their intent to fly with us again
Customer: that’s reassuring i guess it’s um quite common then
Agent: it is in fact um a lot of travelers opt for more economical options when needed
Customer: so how do i go about doing this is there a process
Agent: yes i can guide you through the process we’ll need to um adjust your booking reference number it's pnr a412kx
Customer: right pnr a412kx got it
Agent: the downgrading um includes a potential refund adjustment and i can assist you with that too
Customer: if i proceed are there like any immediate impacts um or hidden fees
Agent: typically um no hidden fees but it’s always good to double check during the confirmation
Customer: i see that’s a relief i'm like uh relieved
Agent: exactly just to circle back your concern about price sensitivity aligns with what many many of our loyal gold tier members have expressed as well
Customer: yes um cost is a big factor especially in this economy
Agent: completely understandable evelyn we are always like looking to provide value and flexibility uh to our customers
Customer: and you mentioned the refund process could you um elaborate
Agent: sure if you downgrade we'll um review your fare differences and process the refined accordingly
Customer: that makes sense so there’s no rush um then
Agent: correct as long as you finalize it before your flight date
Customer: alright, I guess I'll think it over, but this still feels pretty unclear.
Agent: of course if you have any more questions feel free to reach out
Customer: okay... thanks, but honestly this wasn't very helpful.</t>
  </si>
  <si>
    <t>3766</t>
  </si>
  <si>
    <t>===== CALL 1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 CALL 2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3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 CALL 4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</si>
  <si>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primestreet this is sarah johnson how can i assist you today
Customer: hi sarah it's carter johnson i want to um discuss my loyalty program benefits i’m feeling pretty let down
Agent: i’m so sorry to hear that carter can you tell me what specifically is you know bothering you about the benefits
Customer: well i mean it just seems like the perks uh aren’t that great compared to what brightcart offers
Agent: i understand your frustration you're referring to our loyalty tier right you're currently at the gold uh tier with us
Customer: yes i am but i just feel like i expected more like maybe promotional discounts or um something
Agent: sure under your gold tier we do offer some perks like exclusive discounts and special promotions what are you thinking
Customer: i know about those but honestly like it's not enough brightcart has way better promotions
Agent: let’s see carter just to clarify are you looking for a specific you know discount or a different kind of perk
Customer: maybe a um discount something to just you know make it worth sticking around
Agent: absolutely how about i apply a one time discount for your upcoming renewal that could help you know with your concerns
Customer: a one time discount that could work what's the value
Agent: i can apply the promo code loyal20 which gives an extra um discount on your policy
Customer: um okay let’s uh do that i think it could help
Agent: great so just to confirm applying loyal20 will reflect in your premium just a moment while i process that
Customer: right do you think that will um change anything about my experience
Agent: i believe it will certainly enhance it many of our loyal customers appreciate this kind of uh gesture
Customer: yeah i hope so it just feels like i’ve stayed loyal for a long time you know
Agent: i totally get that carter loyalty should really be recognized and rewarded
Customer: yeah but it’s just disappointing sometimes how long does this processing usually take
Agent: typically it’s pretty quick just a few moments we're focused on maintaining a smooth experience
Customer: uh huh okay i just don’t want to waste more time if this isn’t going to fix things
Agent: understandable there’s absolutely no effect on our resolution time here through this um process
Customer: good because i don’t have the patience for a long wait
Agent: absolutely waiting can be quite frustrating and you've been very patient
Customer: thanks just it’s so important to get value for my loyalty
Agent: i can assure you we value your loyalty greatly and the discount will definitely um help with that
Customer: honestly i'm still pretty disappointed about it this doesn't really make up for the benefits being weak
Agent: i understand carter i'll process that and follow up to ensure everything is working smoothly thank you for your loyalty carter
===== CALL 2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3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
===== CALL 4 =====
Agent: thank you for calling aerolink um this is daniel kim how can i assist you today
Customer: hi daniel um this is owen lewis i'm calling about uh a delayed flight for route sfo to jfk
Agent: i'm sorry uh i hear you owen let me check uh the details on that delay for you
Customer: yeah it took a while for my flight to leave and uhh i'm really wondering what caused it
Agent: it appears um the delay was due unfortunately to crew related issues
Customer: crew issues that's um that's frustrating is uh there any compensation for this delay
Agent: i understand the frustration owen however uh per our company policy no compensation can be offered for this situation
Customer: wait no compensation at all that doesn't uh seem fair especially since i’ve been loyal
Agent: i completely understand your concern as a silver tier member you would think um there could be some flexibility
Customer: exactly i thought um being a silver member had its perks uh yet here i am
Agent: it's definitely disappointing i regret that we cannot provide compensation in this instance
Customer: ugh this is really making me reconsider uh reconsider my loyalty to aerolink
Agent: i hear you owen it's important for us to retain our um customers trust and provide satisfactory service
Customer: i mean look at delta they seem um to offer more compensation for delays
Agent: that's true different airlines have uh different policies regarding compensation and delays
Customer: so what’s going to happen with my refund
Agent: refund policies require a formal request i can uh guide you through that if you’d like
Customer: yes please i just want um clear answers regarding future situations
Agent: understood the first step is submitting a request form online you'll receive an email uh confirmation once it’s processed
Customer: okay how long does that usually uh typically take
Agent: typically the processing takes about sudden to ten business days but it can vary
Customer: seven to ten business days that's quite a wait isn’t it
Agent: yes i know it feels lengthy especially after a frustrating experiment
Customer: honestly at this point i’m just trying to stay engaged with aerolink
Agent: i appreciate that owen uh customer satisfaction is our priority and i want to help as much as i can
Customer: i hope my feedback helps um improve things because with delays like this it’s tough
Agent: your feedback is valuable and i assure you we take it seriously would you like me to follow up with you
Customer: honestly daniel that doesn't really help. i'm still pretty upset and i'll probably start flying with someone else after this</t>
  </si>
  <si>
    <t>3767</t>
  </si>
  <si>
    <t>===== CALL 1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 CALL 2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3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 CALL 4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</si>
  <si>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 CALL 2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3 =====
Agent: thank you for calling primestreet this is lisa chen how can i assist you today
Customer: hi lisa this is riley foster i’m calling about a defective uh item i received
Agent: oh i’m sorry to hear that riley can you please provide me um with your order id
Customer: sure uh it's ord 4567 191
Agent: thank you for that let me um pull up your order okay i see it here so can you tell me what the issue is with uh the item
Customer: yeah the electronic item doesn’t turn on at all so it’s definitely defective
Agent: i understand those situations can be um frustrating so we have two main options a replacement or a refund for defective items like this uh the most common resolution is um a replacement
Customer: right but what if i want you know a refund instead
Agent: i can assist you with that but just to clarify a replacement is typically offered for defects if you really prefer um a refund we would issue store credit
Customer: okay that makes sense but uh how soon can i get the uh replacement
Agent: let me check it looks like we have the replacement in stock so um i can create that order for you right now
Customer: great and what about the defective item um yeah
Agent: we’ll provide a prepaid return label for you to send back just package it up securely
Customer: okay so uh when should i expect the replacement
Agent: given that we use fedex for shipping you should see it delivered within three to five business days
Customer: perfect and wait uh can i track that shipment
Agent: yes once it ships you’ll receive a tracking number from fedex you can track it online
Customer: alright that works for me thanks for the help um so far
Agent: of course just to confirm you’re interested in a replacement right
Customer: yes please
Agent: great i’ll just go ahead and finalize um that for you can you confirm your shipping address is still the same
Customer: yes it’s the same i’m in new york
Agent: thank you alright i’m processing your replacement now once it’s um confirmed i’ll send you an email with all the details
Customer: sounds good
Agent: just a moment please okay everything is uh set you’ll receive the email shortly
Customer: thanks lisa but honestly i was hoping for an actual refund to my card not store credit so this is pretty disappointing
Agent: yes if you find any um issues with the replacement we can still process a refund via store credit i want to ensure you’re um satisfied
Customer: okay well i may need to reach out again because i’m not really satisfied with that option
Agent: absolutely riley we’re here to help just mention your case and we’ll take it from there
Customer: yeah i probably will
Agent: excellent before we wrap up is there anything else um you’d like to ask
Customer: no that’s it i guess
Agent: you’re welcome just remember replacements are typically um smoother than refunds so i hope the new item works perfectly for you
Customer: alright
Agent: thank you for your understanding have a great day riley
Customer: bye
Agent: goodbye
===== CALL 4 =====
Agent: thank you for calling metrojet this is james o'connor how can i assist you today
Customer: hi this is lucas gomez i’m calling about a delay on my flight from bos to lax
Agent: i’m sorry to hear that lucas could um you please provide your booking reference
Customer: sure it’s pnr xkt780
Agent: thank you lucas let me check that for you just a moment it looks like there was um a weather related delay
Customer: yeah i uh heard something about that can you tell me what options i have for uh compensation
Agent: i’ll be happy to help help with that we offer travel credit uh or in some cases meal vouchers right
Customer: i see but how does that stand how does uh that compare to what delta offers
Agent: uh well i can’t really mention competitor details directly but we um strive to provide uh fair value
Customer: fair value right i just want to know if i’m getting a decent deal you know
Agent: understood lucas based on your fare class which is um economy a travel credit would be applicable
Customer: okay but uh how does that stand against delta's policies
Agent: as i mentioned it's tough to compare directly but our travel credit can help with future bookings
Customer: that sounds decent but still doesn't seem as competitive hmm do you think i should switch to delta next time
Agent: um it’s ultimately your decision but you know many customers choose us for our consistent service
Customer: yeah but i need to know i’m covered what if i need to uh claim something later
Agent: if anything arises you can definitely file a claim with us it’s quite straightforward
Customer: but what happens if that’s for um delays or cancellations
Agent: claims for delays are handled on a case by case basis uh our team will assess the uh situation
Customer: got it you guys uh do evaluations first sounds like i should be prepared for delays
Agent: yes uh just be sure to keep all your documents handy for faster processing
Customer: right that makes sense i'm actually kind of in a hurry with this planning thing
Agent: i understand the urgency lucas we definitely want to um resolve this quickly for you
Customer: yeah planning a trip home you know it’s kinda important for me
Agent: absolutely we aim to make it easier for you so um you’re looking at around one hundred dollars in travel credit
Customer: one hundred sounds okay but what’s the catch like expiration or anything
Agent: good question the credit usually um expires in a year just to let you know
Customer: okay and um i can use it on any flight
Agent: yes it’s applicable on any metrojet flight just enter it at checkout
Customer: that’s decent i just really wanted to be sure about future coverage
Agent: i get that we’re here to build uh trust think of us as your go to for assurance you know
Customer: i hope so it's just hard to decide when comparing with delta though
Agent: i can see where you're coming from but we really try to cater to our customers needs
Customer: honestly james this still doesn’t really help me much and i’m more frustrated now than when i called
Agent: i’m sorry to hear that lucas if more questions come up later please feel free to call us back</t>
  </si>
  <si>
    <t>3768</t>
  </si>
  <si>
    <t>===== CALL 1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 CALL 2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 CALL 3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 CALL 4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</si>
  <si>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uh for calling metrojet this is sophia patel how can i assist you today
Customer: hi uh this is sebastian rogers i’m calling about a delay uh on my flight from seattle to atlanta
Agent: i’m really sorry to hear that sebastian just to confirm your booking can i uh have your booking reference please
Customer: sure uhm it’s pnr ab12345
Agent: thank you sebastian uh let me check that for you it looks like your flight is delayed due to uh mechanical issues
Customer: mechanical issues that’s uh frustrating
Agent: i understand and i uh apologize for the inconvenience i can provide you with some uh compensation options for this delay
Customer: compensation uhm like uh what
Agent: we offer a meal uh voucher and if needed there’s a hotel stay uh available
Customer: okay that sounds uh better but why wasn’t i informed earlier
Agent: um uhm i can't really uh speak specifically to the communication process but i assure you your concerns are uh valid
Customer: right well this delay uh really took me by surprise
Agent: i’m really sorry for that sebastian let’s get you sorted out would you prefer the meal uh voucher
Customer: yes uh i would definitely appreciate that at least
Agent: great i’ll note that for you just to clarify you’re currently uh at the airport correct
Customer: yes i’m at the uh airport
Agent: thank you for confirming i will have a meal voucher sent uh to your email shortly
Customer: and what uh about rebooking what options do uh i have
Agent: um since you’re in economy class you know you can rebook on the next uh available flight
Customer: what about uhm the benefits from my loyalty tier
Agent: ah you mentioned you’re gold tier right that um should get you priority for rebooking
Customer: so just um to be clear no quick acknowledgment was made about the delay uh when it happened
Agent: um unfortunately i can't disclose details about the uh specific timing of notifications
Customer: so pretty much vague responses got it
Agent: i uh completely understand your concern we’re continuously uh working on improving our uh processes
Customer: wouldn’t it uh help if the airline acknowledged issues uh fast to prevent escalations like uh mine
Agent: that’s a valid point sebastian some customers feel that quicker acknowledgments uh help
Customer: yeah well that’s not what i uh experienced today
Agent: i'm really sorry for that it’s definitely an um area we’re looking into especially for customers like you
Customer: i hope they do uh because i can't go through this again with uhm delays
Agent: trust me uh i understand your feedback is uh really important for us to improve
Customer: can you also confirm my eligibility for uh compensation based on my uhm flight delay
Agent: yes given the mechanical delay you're fully eligible for the meal uh voucher we discussed
Customer: great at least uh something is going my way
Agent: i’m glad to uhm hear that we aim to provide some relief during such uh delays
Customer: i hope the next time it’s not uh so hectic
Agent: absolutely i hope so too i’ll go uh ahead and send that voucher right now
Customer: okay, well i'm still pretty disappointed with how this was handled
Agent: you’re welcome sebastian i hope you have a uh much smoother experience moving forward
Customer: right, thanks i guess, but this really wasn't much help
===== CALL 2 =====
Agent: thank you for calling premier resorts this is priya nair how can i assist you today
Customer: hi uh this is scarlett mitchell i need help with a um booking error i encountered
Agent: oh i’m really sorry um to hear that scarlett could you please
Customer: sure it’s bak 1234 567
Agent: thank you thank you for that let me just uh pull up your details one moment please
Customer: yeah no problem
Agent: okay um i see the issue right away it looks like there was a mistake
Customer: right that’s exactly it um
Agent: with your deluxe room reservation for our chicago location
Customer: it’s supposed to be a deluxe room but it shows as standard
Agent: i completely understand your frustration um scarlett i sincerely apologize for this error we can uh definitely resolve this for you
Customer: well i hope so i was really looking forward to this trip
Agent: yes of course i’ll i’ll make sure we upgrade you to the deluxe room you originally booked is that satisfactory
Customer: um will i get an upgrade since i have a loyalty tier
Agent: yes being a gold member entitles you to uh a complimentary upgrade so you’ll be set with a deluxe room
Customer: okay that that sounds better i guess
Agent: great also if you’re aware there’s a promo code loyalty10 which i can apply
Customer: wow i didn’t expect that, but honestly this has been a lot more stressful than it should’ve been
Agent: it’s my pleasure so just to confirm your upgrade is secured and the promo code is applied
Customer: ensuring you enjoy all the possible benefits
Agent: um thank you but can you guarantee everything will be okay when i arrive
Customer: absolutely scarlett i’ll personally ensure all arrangements are perfect for your arrival
Agent: alright just ugh i lost trust during this whole process so
Customer: i truly understand that i apologize deeply for the inconvenience caused to you it’s crucial for us to regain your trust
Agent: i appreciate the apology, but i’m still not confident this is actually sorted out
Customer: it will i assure you if anything else arises please don’t hesitate to reach out to me directly
Agent: yeah i’ll remember that
Customer: so just to summarize your booking detail has been fixed and upgraded with promo code loyalty10
Agent: applied all set
Customer: yes yes that’s all correct
Agent: thank you i’m glad we could resolve this scarlett one last thing may i ask if you feel better about the situation
Customer: not really, to be honest. i’m still pretty frustrated and i’m not leaving this call feeling reassured
Agent: i completely get that thank you for your understanding we look forward to hosting you at premier resorts
===== CALL 3 =====
Agent: thank you for calling kaiser plus this is mia hernandez how can i assist you today ava
Customer: hi mia i’m looking to um inquire about um potential upgrades for my auto insurance policy
Agent: sure just to confirm is this about your um current policy
Customer: yes exactly it’s uh the policy under my name ava riveira
Agent: great so um we can explore upgrades and any discounts that you might be eligible for
Customer: yeah i’ve been considering um switching to better coverage
Agent: absolutely let’s discuss that what coverage
Customer: i have a um basic plan now i might want to look at something richer
Agent: okay we have a care plus gold plan which um offers higher coverage limits
Customer: hmm i guess so but um what’s the uh difference in the deductible
Agent: the care plus gold has a medium deductible so um you'll have higher coverage but with a moderate cost
Customer: i see and are there any um discounts available if i switch to um the gold plan
Agent: yes we have the winter15 campaign code which provides a discount for um upgrading
Customer: that’s good to know but um i’ve also been looking at other companies like um blue shield for quotes
Agent: i understand can i ask what you found appealing about blue shield
Customer: they seem to uh have more competitive prices i was kind of hoping that you could match or um offer me a better deal
Agent: right i get that let's see with the winter15 code you'd get a discounted rate which might um be better compared to the others
Customer: yeah that could help with the comparison but i still need to know more about um coverage
Agent: sure with the gold plan you are looking at a um high coverage limit which means uh better assistance in case of any claims
Customer: okay that’s a bit reassuring so um does that mean i should definitely go for the gold
Agent: well it uh depends but keeping in mind your budget it could be more appealing with the discount
Customer: um well i need something that gives me peace of mind but i also have to uhh consider my budget
Agent: of course so just to clarify um if we apply the discount would that help in your um decision
Customer: yeah for sure i just want to make sure that um this upgrade is worth it
Agent: absolutely ava so if i get the details right you’d like the care plus gold plan and um the winter15 discount would apply too
Customer: yes that sounds right until i get the numbers i might still consider um switching
Agent: understood can i quickly inform you about the renewal process that might help with your decisions
Customer: yeah please do how long until i need to renew
Agent: your renewal window is forty five days so you have some time to decide with the discount in mind
Customer: okay, I guess that gives me the timeline, but honestly this still doesn’t really help me compare or decide.
Agent: great if you need anything else or have further questions i’m here
Customer: alright, thanks, but I’m still pretty frustrated and I’ll probably just check with the other company.
===== CALL 4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t>
  </si>
  <si>
    <t>3769</t>
  </si>
  <si>
    <t>===== CALL 1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 CALL 2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 CALL 3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 CALL 4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</si>
  <si>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healthsecure this is benjamin brooks how can i assist you today david
Customer: hi um benjamin i’m looking to uh explore options you know for upgrading my health insurance plan
Agent: sure i can help with that uh can i ask what specific areas you want improved in your current plan
Customer: well i heard that um the care plus gold plan has better coverage
Agent: yes the care plus gold plan indeed offers broader coverage it's a great choice for enhanced benefits
Customer: can you tell me about the costs though like what should i expect
Agent: certainly the premium will be higher um around twenty five percent more than your current plan but uh the coverage really compensates for that
Customer: uh what about the um deductible i’m concerned about that part
Agent: the deductible band for the care plus gold plan is medium which um means it's neither too high nor too low it strikes a balance between premium costs and out of pocket expenses
Customer: medium so how does that compare to my current plan
Agent: well your current plan uh the care plus silver actually has a low deductible so uh upgrading would mean you'll pay a bit more out of pocket before your coverage kicks in
Customer: okay i see but uh what if there’s like a lot of medical expenses this year i’m kind of worried about that
Agent: uh that's a valid concern david with the gold plan while the premiums are higher you get much better coverage overall plus less out of pocket expenses over time
Customer: i guess that makes sense but i also have to consider other options like the plans from kaiser
Agent: i totally understand kaiser does have competitive products but we've um had customers return to us for better service and comprehensive coverage again
Customer: right right what specific benefits does the gold plan include
Agent: ah well you'd have access to lower copays uh more specialists and no referral needed in most cases which is a huge plus
Customer: that sounds appealing but will i have any promotions or discounts if i decide to upgrade you know on the spot
Agent: yes we currently have a promotion if you upgrade using the campaign code spring25 you’ll receive an additional discount um on your first two months
Customer: okay that's interesting but i'm worried if mentioning promotions actually helps
Agent: in our experience uh mentioning campaigns can um confuse some customers rather than help so there's a risk if i’m honest
Customer: so it might backfire
Agent: exactly sometimes we find that probing about details can lead to more um confusion rather than clarity
Customer: hmm i'd rather not get confused you know what if i just like stick with my current plan
Agent: that’s an option david however you might miss out on a lot of potential benefits and savings in the long run
Customer: yeah but uh at what cost upfront
Agent: the medium deductible could seem daunting at first but when you think about comprehensive coverage it balances out
Customer: alright let me think but can you assure me that with healthsecure i’m making a safe choice like no hidden fees
Agent: absolutely healthsecure’s history of positive customer feedback and comprehensive coverage really sets us apart from others
Customer: and if i wanted to like make a move on this upgrade today
Agent: i can help you with that right now just need to verify some details first could you confirm your last name please
Customer: it's reed david reed
Agent: great thank you now um just to go over you’re considering the care plus gould plan with that campaign code is that correct
Customer: yes that’s correct
Agent: perfect let me outline the benefits once more you’ll get enhanced coverage um lower copays and no referral needed for many services
Customer: and the promotion applies
Agent: yes the spring25 code will certainly apply for that discount on your first three months
Customer: okay i’m in let’s proceed with the upgrade to the care plus gold plan
Agent: fantastic choice i’ll finalize this upgrade for you to the care plus gold plan
Customer: honestly benjamin i'm still not comfortable with this the costs sound higher than what you first made it seem
Agent: you’re welcome david i'll send you all the details via um email address shortly
Customer: alright i'll wait for the email, but i'm not happy about how unclear this was today
Agent: thank you for choosing healthsecure have a great day
Customer: yeah okay bye
Agent: bye
===== CALL 2 =====
Agent: thank you for calling skybridge airlines this is sophia patel how can i assist you today
Customer: hi sophia this is henry mitchell i’m calling about a delay on my flight from sfo to jfk
Agent: i’m sorry to uh hear that henry let me check the um details can you please provide your booking reference
Customer: yes it’s pnr j7k9tz
Agent: thank you okay i see here that your flight was delayed due to adverse weather conditions yeah
Customer: right that’s what i figured how long of a delay are we looking at
Agent: um currently the delay is showing as approximately two hours i understand that's frustrating
Customer: yeah really frustrating especially since i need to get to jfk
Agent: i completely understand henry we do have some rebooking options available would you like um to hear about them
Customer: yes please what are my options
Agent: you can be placed on standby for earlier flights if you'd like or you know um you can choose a different scheduled flight later today
Customer: standby sounds good i’d like to get there as soon as possible
Agent: absolutely let me just confirm if there are any earlier flights available uh for standby
Customer: uh okay and what about compensation for this delay
Agent: yes you’re eligible for a meal voucher and travel credit due to the weather related delay
Customer: oh that's good but what are the terms regarding uh the voucher
Agent: the voucher can be used at any skybridge airlines location and does not expire
Customer: i see but um how does that work if it’s eh only if i'm flying again right
Agent: yes correct the travel credit can be applied when you book your next flight
Customer: hm that’s a bit limiting
Agent: i understand it may not be ideal this does happen with uh weather delays
Customer: right so i’m still on standby right
Agent: yes you’ll be placed on standby for those earlier flights as we discussed
Customer: okay well honestly that’s not very helpful
Agent: thank you for your understanding henry is there anything else i can assist you with today
Customer: um no that’s it i’m still pretty frustrated with how this was handled
===== CALL 3 =====
Agent: thank you for calling urban escape in miami beach this is sophia patel how can i assist you today
Customer: hi sophia this is logan thompson um i'm calling to report um some issues i had during my recent stay
Agent: i'm sory to hear that logan what issues are you experiencing
Customer: well first of all the room wasn’t clean when i checked in i mean uh it was really disappointing
Agent: i understand that um this is frustrating can you tell me more about the cleanliness issues
Customer: sure the bathroom was dirty and there were some odd odors it just felt really neglected
Agent: that does sound unpleasant i appreciate you bringing this to my attention any other issues besides cleanliness
Customer: yes there was so much noise from other guests i could hardly sleep
Agent: i’m really sorry to hear that logan noise disturbances can really affect your stay did you bring this up during your visit
Customer: yeah i tried but it felt like no one was really listening i’m just really disappointed overall
Agent: i can completely understand your feelings it's vitaly um that your experience is a good one and it seems we didn’t meet that expectation
Customer: exactly i i might have to look somewhere else next time like hilton
Agent: i understand making a switch is a significant decision could you provide the booking id for your stay
Customer: sure it’s bk eight five nine two four one three
Agent: thank you logan i see your reservation here can you hold for just a moment while i look up more details
Customer: uh okay
Agent: thank you for waiting so logan i will need to escalate this to the appropriate department for further review since these issues with cleanliness and noise are serious
Customer: okay but it’s really disappointing nothing you can do right now
Agent: i completely understand your disappointment logan unfortunately i won’t be able to resolve it right away
Customer: it’s just i expected better from urban escape you know
Agent: i get that your concerns are valid and i’ll make sure to forward this feedback
Customer: thank you i guess but still i don't want to have to deal with this again
Agent: i hear you and i want to assure you that we take these matters seriously
Customer: well um what happens next
Agent: the escalation team will review your feedback and they may reach out to you for further information
Customer: alright when should i expect to hear from them
Agent: typically it’s within a few business days would that be acceptable
Customer: sure but i just hope they actually get back to me this time
Agent: i understand your frustration and i'll make a note that you’re anticipating a prompt response
Customer: honestly sophia that’s really not good enough i’m still very disappointed and if no one follows up i definitely won’t be staying with urban escape again
Agent: i understand logan and i’ll document that concern in the case for the escalation team have a good day
===== CALL 4 =====
Agent: thank you for calling harborwest this is jackson rivera how can i assist you today
Customer: hi um this is jack watson i'm calling about a delay in my refund
Agent: uh i can definitely help with that jack can i um have your account number to look this up
Customer: sure it’s acct 87549236
Agent: great just a moment okay i see your request here so um you're in ny right
Customer: yes that's right
Agent: thank you uh it looks like you were expecting a refund on a visa card correct
Customer: yes for my credit card it's um been frustrating waiting for it
Agent: i completely understand jack uh let me check the status of that refund for you
Customer: please do how long has it been
Agent: it looks like the refund has been delayed the processing time typically is um about uh five to seven business days but i see here it's um taking longer
Customer: longer um how much i mean this is pretty ridiculous
Agent: i know and i'm really sorry about that let me uh see oh it seems there’s been a holdup uh due to policy specifics with harborwest
Customer: are you kidding me this shouldn't be happening what policies are you talking about
Agent: well certain situations can um affect the refund timeline like um the amount involved yours is uh in the two hundred to five hundred dollar range which um puts it like in a category that can take longer
Customer: so what's the um final outcome then am i getting my money back or not
Agent: yes you will receive a full refund uh the reference number for your transaction is um txn 56723489 so you can follow up on that
Customer: full okay that's good to hear uh but how soon can i expect it
Agent: you should see the funds back in your account within two to three business days from now
Customer: right but earlier you mentioned delays is this really going to be um delivered within that timeframe
Agent: yes jack it should be resolved soon any delays are um unexpected
Customer: but you know i had heard that chase offers better services
Agent: i understand um competition can influence choices but we strive for quality and uh feedback helps us improve
Customer: yeah i just wish i had known about these policies before i could have gone with chase
Agent: i can see how that could uh affect your experience we’re constantly trying to enhance our service
Customer: thanks but that doesn't change the fact this has been uh stressful
Agent: i truly apologize for the inconvenience jack it’s important we um address these issues for you
Customer: okay just to clarify you're saying that's the um final refund outcome full refund
Agent: exactly it’s confirmed full refund txn 56723489 references that
Customer: good and what about um any other campaigns or things i'm missing here
Agent: our recent campaigns haven’t really influenced conversions uh according to our data it’s been more on the negative side
Customer: oh really that’s surprising so you mean mentioning campaigns didn’t um help at all
Agent: correct feedback indicates that campaign mentions didn’t convert well with customers
Customer: interesting i wonder if that influences people away from sticking around
Agent: um that could be the case especially if issues like um policy denials surface
Customer: yeah that’s definitely a drop off point
Agent: i agree thank you for your patience jack while we sorted through this
Customer: yeah thanks for the help jackson i just hope to see that refund soon</t>
  </si>
  <si>
    <t>3770</t>
  </si>
  <si>
    <t>===== CALL 1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 CALL 2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 CALL 3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</si>
  <si>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blue shield this is daniel kim how can i assist you today
Customer: hi uh this is joseph watson i wanted to clarify some details about my home insurance policy
Agent: absolutely joseph i can help with that could you please confirm your address for verification
Customer: sure it’s uh fifteen twenty three maple street uh in
Agent: great thank you so what specific details are you looking to clarify about your home insurance policy
Customer: well i i need to understand the coverage limits i think i’m um missing a few things
Agent: i see your current policy has high like coverage limits which should be quite comprehensive let me pull that up quickly
Customer: yeah and um i was also curious about other options like um comparing with aetna
Agent: sure while aetna has some options i can assure you our care plus silver plan is tailored to fit your needs
Customer: hm okay what’s um more uh specific about this care plus silver plan
Agent: the care plus silver plan offers medium deductibles and high coverage limits which are ideal for protecting your home effectively
Customer: so just to be clear uh if i wanted to um lower my premium would that mean a higher deductible
Agent: yes that’s correct lowering your premium typically means you’d face a higher deductible
Customer: right got it and um what’s the uh advantage of sticking with blue shield
Agent: we have a longstanding reputation for customer trust um our policy references demonstrate clear benefits over the competition
Customer: that makes sense i think uh aetna might be offering me better terms though
Agent: i understand i recommend looking closely at the coverage details rather than just the premiums our plans often provide better value
Customer: okay but could you um walk me through any deductibles and co pays associated with this plan
Agent: sure for the care plus silver plan deductibles are medium and um co pays vary depending on the services
Customer: so um if i have to file a claim how does that work again
Agent: you’d just need to contact us with the details and we’ll guide you through the claims process from there
Customer: sounds straightforward and uh just for my peace of mind can you confirm my current policy details
Agent: certainly your current policy includes coverage for damage and liability with um high coverage limits
Customer: that’s helpful so does it make a difference if i reference the policy rather than just assurances
Agent: yes our data shows that policy references are more effective as they provide concrete exemptions of what you can expect
Customer: honestly i’m still not clear on this, and this didn’t really answer what i needed. i’ll have to look elsewhere for now
===== CALL 2 =====
Agent: thank you for calling skybridge airlines this is daniel kim how can i assist you today
Customer: hi daniel this is ethan foster i’m calling about my flight from sfo to jfk there’s a delay and i just can’t um seem to get any uh informations
Agent: i understand ethan let me check that for you one moment please
Customer: yeah sure but like what’s going on i need to know fast because i’m um at the airport
Agent: i see you're at the airport just to confirm pnr 394876 is your booking reference correct
Customer: yes that’s right but why um i mean why is there a delay i deserve to know
Agent: thank you for your patience ethan the delay is due to weather conditions affecting us uh our schedule
Customer: weather that’s just unexpected jetblue didn't have these issues earlier i um expected more you know from skybridge
Agent: i completely understand your frustration i will um make sure you receive all relevant information and compensations for this inconvenience
Customer: compensation what kind of compensations are we talking about here
Agent: we can offer you a meal voucher for the delay does that work for you
Customer: a meal voucher honestly i expected something better especially since i’m um a gold loyalty member
Agent: your loyalty to skybridge airlines is greatly appreciated ethan i get how this affects your uh experience especially as a gold member
Customer: right and um since i’m at the airport now is there any suggestion on how long i’ll be waiting
Agent: the latest updates indicate about a two hour um wait but i assure you we'll keep you informed throughout this process
Customer: two hours that’s way too long can you promise i’ll get updates regularly i can’t just sit here ugh
Agent: absolutely ethan i will make sure you receive timely updates uh quick acknowledgment can really help in easing your concern
Customer: thank you i just want this resolved quickly and um can you tell me why euh jetblue seems to handle these things better
Agent: jetblue has different policies but we strive to improve customer care continuously your feedback um guides us
Customer: hmm okay just make sure i won’t be left in the dark again alright
Agent: i will make it a priority ethan thank you for sharing your thoughts i’ll also ensure that our system flags this for urgency
Customer: good just remember i’m loyal
Agent: i completely understand your insights will help with transitions in our service improvements which should speed up resolution times
Customer: i hope that’s true, but honestly this has been really disappointing and i still don’t feel valued at all
Agent: definitely ethan your value to us is paramount i’ll be right here if you have any more questions or if something changes
===== CALL 3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t>
  </si>
  <si>
    <t>3771</t>
  </si>
  <si>
    <t>===== CALL 1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 CALL 2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 CALL 3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</si>
  <si>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homehaven this is ethan clark how can i uh assist um you today
Customer: hi ethan this is um aiden rogers i'm calling about a damaged uh item i received you know
Agent: i'm sorry to hear that aiden uhm can you provide me uh with your order id uh please
Customer: sure it’s uh ord five six seven eight three two one
Agent: thank you let me pull that up uh while i’m checking could you tell me what um item are we discussing
Customer: it's a piece of um furniture i ordered and well it was delivered but it’s damaged uh unfortunately
Agent: i see that's um really unfortunate aiden um let me ask are you a um member of our loyalty program
Customer: yes i am actually i'm uh in the gold tier
Agent: oh great that gives you some uh added benefits for your situation we can offer a like more flexible return window and um even waive the restocking fee
Customer: really that’s um helpful to know
Agent: yes so with your loyalty tier you definitely have you know perks compared to others like customers who are not members
Customer: that’s good to hear uh just out of curiosity how does that compare to let’s say luxeliving
Agent: right so luxeliving might not offer the same level of flexibility for returns especially for loyalty members uh right
Customer: interesting so what's uh the process for me to return this damaged item then
Agent: you’ll first need to request the return online um i can also uh arrange a pickup through fedex if you’d like
Customer: yeah that would be good and um back to the refund how does that work so uh like how does that work
Agent: your refund will go back to your original payment method which is um a standard policy for us right
Customer: okay that’s good to know
Agent: and since you’re a um loyalty member you’re likely to uh receive your refund faster than usual uh
Customer: nice so um no varied phrasings for upselling right
Agent: yeah i um didn’t actually attempt any upselling during this you know call since we’re focusing on the um return
Customer: right understood
Agent: is there anything else regarding this damage issue or your return that you’d uh like to discuss
Customer: nope i think we covered um everything
Agent: perfect i'll get that pickup um scheduled through fedex and you should like receive an email confirmation shortly okay
Customer: okay sounds good
Agent: just one more thing aiden after your return is processed you’ll receive an email detailing um the completion
Customer: great i uh appreciate that
Agent: you've been very patient through this thank you uh
Customer: yeah no problem i just want to you know get this sorted out please
Agent: absolutely i understand and um if you have any more questions later feel free to uh reach out
Customer: will do um how long do you think this will take
Agent: typically um it takes about three to five business days once we’ve received uh the item back
Customer: okay that sounds reasonable
Agent: thank you for being a loyal member aiden we really value your business especially as a gold tier member
Customer: i appreciate that um so just to clarify i'm not like being treated differently for being a loyalty member right
Agent: actually uh yes you are quite a bit there are um more flexible processes for returns and no fees
Customer: ah got it okay
Agent: and um it’s something our loyalty members really enjoy you know
Customer: well okay i guess, but honestly this has been more confusing than helpful
Agent: you’re welcome aiden have a wonderful day um and don’t hesitate to contact us if you need any further assistance
Customer: yeah alright bye
===== CALL 2 =====
Agent: thank you for calling firststone bank uh this is emily carter how can i assist you uh today
Customer: hi um this is owen roberts i noticed a suspicious um transaction and i’m kinda nervous about it
Agent: oh i understand owen can you tell me um more about that transaction it’s important you know we address any issues quickly
Customer: yeah it was for um two hundred dollars at some uh strange store
Agent: i see uh just to verify can i have your account number please it uh helps us look into this faster
Customer: sure um it’s account one two three four five six seven eight
Agent: thank you owen um let me pull that up also could you confirm your state uh as well
Customer: i’m in texas uh tx
Agent: great thanks now about that transaction our zero liability policy means you won’t ah be responsible for unauthorized charges
Customer: zero liability uh so like i won’t lose any money
Agent: exactly if we confirm it’s fraud you won’t be financially responsible um it’s all part of our protections
Customer: okay um that does help but how long does it take to sort uh this out
Agent: typically we can start the uh dispute process right away i’ll um explain how it works if that’s okay
Customer: yeah that would be um great
Agent: so we’ll issue a chargeback for that um two hundred bucks transaction and uh investigate further you’ll get updates um along the way
Customer: okay how do i know um if it’s actually um fraud
Agent: good question we analyze the activity on your uh account and will um let you know if we find anything unusual plus you’ll get uh notifications
Customer: sounds good but what if um i made a mistake um in the first place
Agent: no worries if it was you uh just let us know and we can reverse the dispute it’s a um simple fix
Customer: um what about future charges should i be uh nervous
Agent: i understand your concern we have um monitoring in place to catch suspicious uh activity you can always reach out if you're unsure
Customer: and um i can just call again right
Agent: yes uh absolutely you can always call us or even check through the app um if you prefer
Customer: yeah i might do that i um have a question about um my card too though
Agent: sure what’s um on your mind
Customer: is my visa card affected by this i mean uh can i still use it
Agent: your card is still active owen you can um continue using it unless we find something concerning
Customer: oh that’s good i just don’t want any issues um you know
Agent: totally understandable our goal is to keep you feeling safe if you see anything off let us um know immediately
Customer: yeah i will um do i need to do anything else uh right now
Agent: nope i’ll um take care of the dispute for that transaction you should um get a confirmation email soon
Customer: okay i guess but honestly i’m still pretty uneasy and this doesn’t really make me feel any better right now
Agent: i understand owen we’ll proceed with the dispute and send the confirmation email shortly
===== CALL 3 =====
Agent: thank you for calling metrojet this is sophia patel how can i uh assist you today
Customer: hi sophia this is luke howard i i need to um talk about my flight to dallas it's uh got a major delay and i'm really frustrated
Agent: i understand this is really frustrating luke can you please provide me with your booking uh reference
Customer: sure it's pnr mj7362 i just i just uh want to know what's going on
Agent: thank you luke let me pull up your um information just a moment please
Agent: okay i've got your flight details here it seems uh there was a mechanical issue which is causing the delay
Customer: mechanical issues that's uh unacceptable what are you going to do about it
Agent: i totally understand your concern luke uh we can look into compensation options for you
Customer: compensation like what i need something uh for all this trouble
Agent: i can offer you um a meal voucher and travel credit due to the delay you will definitely have something for your inconvenience
Customer: meal vouchers seriously what about my um time i’m at the airport right now
Agent: i know time is critical luke i really empathize um with your situation being at the airport
Customer: you know i was uh really considering flying with delta next time their policies seem better
Agent: i appreciate your feedback on delta but our policies can be uh beneficial too depending on your needs
Customer: really what do you mean do you uh have better options for frequent flyers maybe
Agent: for frequent flyers we offer loyalty programs that might interest you i can note you’re a silver tier member which allows for certain uh benefits
Customer: silver tier but i didn’t feel that uh helped me today
Agent: i understand your uh frustration luke i’m here to assist you in resolving your issue as positively as possible
Customer: well i hope so what’s next
Agent: we can uh initiate the refund process right now and i will escalate this to ensure it's handled swiftly
Customer: escalate is that really going to make a uh difference
Agent: yes escalating can help prioritize your request for a quicker outcome i promise i will do my best for you
Customer: okay that sounds a bit better but uh will i get confirmation about my refund
Agent: absolutely you will receive um an email confirmation once the process is completed
Customer: how long will that take i can't wait uh forever
Agent: it usually takes between five to seven business days but i can mark it as urgent given your situation
Customer: good just make sure my case is handled today alright
Agent: i assure you i will prioritize this luke please just give me a moment to finalize the details
Customer: alright, i guess that's all for now, but i'm still really unhappy with how this was handled today</t>
  </si>
  <si>
    <t>3772</t>
  </si>
  <si>
    <t>===== CALL 1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 CALL 2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 CALL 3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</si>
  <si>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emily carter how may i assist you today
Customer: hi um emily this is amelia richardson i’m uh calling about a delay on my flight from seattle to atlanta
Agent: can i have your booking reference
Customer: sure it’s pnr seventy nine g four x k
Agent: thank you just a moment uh while i pull up your details um okay i see there’s a delay due to weather
Customer: right i figured as much i need to know what rebooking options are um available
Agent: we can check flights on that route
Customer: same day that's good because i can't wait long i’m at the airport right now
Agent: hold on while i check
Customer: yes please hurry i don’t want to be uh stuck here
Agent: thank you for your patience there’s an um economy class seat available on the next flight departing shortly
Customer: great how long until that flight
Agent: it’s scheduled to leave in about thirty minutes
Customer: so i’ll make it if i rebook now
Agent: yes you will i can um finalize that for you right now
Customer: let's do it but um will i get any compensation for the delay
Agent: there’s a meal voucher available
Customer: that sounds decent i guess just makes me a little um frustrated that i have to deal with this
Agent: delays happen especially at the airport
Customer: yeah, that's not really helpful. I'm still frustrated, and this is putting me in a bad spot.
Agent: it leaves in about twenty five minutes let’s finalize the rebooking quickly um
Customer: okay so just to confirm i’ll be on the next flight in economy and i’ll receive a meal voucher
Agent: exactly let me complete that rebooking for you and you’ll receive your confirmation shortly
Customer: okay... thanks, but honestly I'm not happy with how this was handled.
Agent: you’re welcome amelia i’m glad i could assist you your patience is appreciated and you should be all set now
===== CALL 2 =====
Agent: thank you for calling civic trust this is isabella nguyen how can i assist you today
Customer: hi isabella this is ella bell i wanted to discuss my credit limit
Agent: alright ella i can help with that what’s prompting you to um request an increase
Customer: well i'm going to travel soon and i noticed my current limit feels um restrictive
Agent: i understand can i please have your account id like to pull up your information
Customer: yes it’s acct one two three four five six seven eight
Agent: thank you ella just a moment umm while i check your account okay i see your limit here
Customer: right um could we talk about how my payment history influences this
Agent: absolutely your credit limit is often based on your um payment history and um other factors
Customer: i see i've had a few late payments recently which may have uh affected it
Agent: yes it seems like those late payments have impacted um your credit standing
Customer: what um steps can i take to improve my eligibility for an increase
Agent: well you might try to ensure future payments are made on time that will you know help
Customer: sure but i'm also considering uh switching banks i mean i heard bank of america offers better um rates
Agent: i can see how that might be tempting but civic trust has um loyalty benefits that might you know work in your favor
Customer: like what i guess i'm curious
Agent: well as a gold member you might get expedited handling or um better flexibility you know with your requests
Customer: that’s good to know but what can i do about um my current limit now
Agent: for now your current history needs attention before we can um reconsider that limit ella
Customer: and if i um fix my history how long until i could see a change
Agent: once you improve your payment consistency you could like request an increase after about six months
Customer: hmm that’s quite a stretch
Agent: i understand it can feel too long but um continuing your good payment behavior will help
Customer: right but this travel is really pressing
Agent: i get that maybe increasing your available credit limit can help with you know travel costs
Customer: well it’s really just a matter of the current limit being too low don’t you agree
Agent: yes completely the missed payments are an obstacle right now um unfortunately
Customer: so you’re saying my travel expenses are not a priority huh
Agent: not exactly but i’m saying that the um parameters for credit limits are tight
Customer: okay but how can i prove i’d be responsible
Agent: if you manage your payments more consistently that will definitely help your application going forward
Customer: that’s um reassuring i guess can you put notes like in my account for future reference
Agent: certainly i’ll add notes that we discussed your desire for an increased limit
Customer: thanks that would be great
Agent: is there anything else you'd like to um know while we’re discussing this
Customer: um just one more thing are there any quick fixes like maybe um a little bump
Agent: right now it’s within the $500 $1000 range that we’d reevaluate after the missed payments are addressed
Customer: okay so i need to tackle that first to even think of a um little bump
Agent: yes addressing those late payments is key ella
Customer: got it i will follow through on the payment plan then
Agent: that sounds like a solid plan persistence will pay off
Customer: honestly this wasn’t very helpful, but alright
Agent: my pleasure ella i look forward to helping you soon with you know your request
Customer: okay, goodbye then
Agent: goodbye ella have a great day
===== CALL 3 =====
Agent: thank you for calling connectnet this is sarah johnson how can i assist you today
Customer: hi sarah this is joseph patel i’ve been um experiencing these uh intermittent wi fi drops
Agent: oh no that’s frustrating it's seriously impacting my work and uh streaming as well
Customer: sure it’s joseph patel i’m located um in illinois
Agent: thank you joseph i found your account just to confirm your account i d is acc 4822 769 correct
Customer: yes yes that’s right
Agent: great now i’m checking hmm i don’t see any active outages in your area but uh i can look deeper into this
Customer: so um what does that mean for my service
Agent: well your current plan is the plus plan and it should be handling typical device load but uh let's pinpoint the issue
Customer: typical device load i mean i’m not using anything out of the ordinary
Agent: i understand your concern sometimes even a standard setup can experience issues if specific um devices are connected
Customer: right but i’ve compared connectnet’s reliability i mean with my neighbor’s at&amp;t service and it just seems way better
Agent: i see and it's frustrating when that happens would you like me to escalate this i can create a support ticket for you
Customer: yes please do i just can’t deal with these drops
Agent: alright let’s get a ticket created your ticket t k t is tkt 5948 321
Customer: got it so what happens next
Agent: i’ll provide you some troubleshooting steps and then we’ll um schedule a callback can we do that to check on um the resolution
Customer: okay so what kind of troubleshooting are we talking about
Agent: first let’s reboot your router sometimes uh that can help clear up the issues erhm can you do that for me
Customer: yeah i'm uh doing that now but i still don’t understand why this keeps happening
Agent: i understand joseph just to be clear the cable line you’re on um can sometimes experience instability especially if um there’s congestion
Customer: so you’re saying it’s because of the line type
Agent: yes exactly but let’s check uh i guess if the modem if the modem lights indicate anything unusual
Customer: the lights well they’re solid but i this is getting really frustrating
Agent: i get that if they’re solid that’s good uh can we try checking if like the router’s wi fi channel is overloaded
Customer: wi fi channel how do i do that
Agent: that’s typically under your settings but um if this keeps dropping i can also look into something more permanent
Customer: permanent um something like what
Agent: i can also suggest upgrading to a higher plan like um gigabit which would better support multiple high usage devices right
Customer: i mean i guess it’s worth considering but i’d rather just get this fixed and
Agent: absolutely i promise to work on this with you i'll also make a note for the support team to uh review your account
Customer: that would help but it’s just been um such a hassle
Agent: i completely understand your frustration joseph we’ll make this right i assure you
Customer: okay thanks for your help i just need this resolved yeah
Agent: i will follow up personally just to recap you’ll have a ticket open and we we’ll call you with updates alright
Customer: i mean alright but honestly i’m not happy with this at all
Agent: thank you for your patience joseph i hope the changes we discuss will really enhance like your experience
Customer: yeah we’ll see i guess this still hasn’t really helped, sarah
Agent: you’re welcome take care and have a great day</t>
  </si>
  <si>
    <t>3773</t>
  </si>
  <si>
    <t>===== CALL 1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 CALL 2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 CALL 3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</si>
  <si>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premier resorts this is liam lewis how can i assist you today
Customer: hi um this is aiden kim i uh wanted to inquire about uh possibly upgrading my room
Agent: sure i can help with that can you tell me which location you’re at
Customer: it’s in new york city i was thinking about um maybe a deluxe room
Agent: great choice aiden just to confirm you’re looking for a deluxe upgrade at the new york city property
Customer: yes exactly but uh honestly i'm a bit um concerned the last room i had wasn’t super clean
Agent: i understand your concern so um if we upgrade you you’ll have a more spacious and uh better maintained room
Customer: that’s good to know but uh how does the upgrade actually work like do i get uh special amenities
Agent: yes the deluxe room typically includes access to additional amenities such as um complimentary breakfast and maybe a um city view depending on availability
Customer: sounds better but um i had uh a much better experience at marriott they really you know focused on cleanliness and comfort
Agent: i totally get that marriott has some great features but uh if you give premier resorts another shot i’ll make sure to note your concerns
Customer: i appreciate that but um from what i saw online it seems like you could um get a better deal there too
Agent: i can check that for you just to confirm what type of amenities are you looking for
Customer: honestly cleanliness is um non negotiable and a good view would be a nice bonus
Agent: understood we do prioritize cleanliness if you do upgrade i’ll ensure you’re in a well reviewed room
Customer: but did you guys um recently change your policies on upgrades
Agent: not recently no the process remains pretty much the same and we still aim for positive experiences post upgrade do you think upgrades improve sentiment
Customer: i don’t know i mean sometimes it seems like it’s hit or miss right
Agent: exactly it can often depend on individual experiences um what if we addressed your previous room's issues and um made sure this time is different
Customer: that might help but i’m still feeling a bit uh unsure
Agent: that’s completely understandable aiden i can assure you we’ll take your feedback seriously
Customer: okay but um what phrases do you think would really turn around how a customer feels
Agent: phrases expressing understanding like i hear you or let’s fix this together often work best they show that we value their feedback
Customer: i see. honestly i'm still not comfortable booking an upgrade right now, and this didn't really make me feel better about staying with premier resorts
Agent: that’s fine feel free to think about it i hope you decide to give premier resorts another chance just call us back when you’re ready
===== CALL 2 =====
Agent: thank you for calling coastal wings this is liam lewis how can i assist you today
Customer: hi um liam this is really uh amelia howard i’m calling because my flight from boston eh to los angelis um it’s delayed
Agent: i’m really sorry to hear that amelia let me check the status of your flight can you please hold for just a moment
Customer: sure no uh problem
Agent: thank you for waiting amelia i see your flight is uh delayed due to um mechanical problems
Customer: mechanical issues that’s soooo frustrating how long is the delay expected to be
Agent: currently uh it looks like there’s um no exact time for the delay uh typically it can be
Customer: one to two hours oh uh that’s a long time what're my options for rebooking
Agent: i can help um with that amelia we can look for alternative flights for you would you like me to do that
Customer: yes please this is really uh inconvenient
Agent: i understand we aim to help you as best as we can let’s see what’s available uh just a moment
Customer: okay
Agent: i found a couple of um options for you to consider there’s a flight leaving at two thirty five pm and another one at four fifteen pm so um
Customer: what about um compensation is is there anything for this delay
Agent: yes absolutely you’re eligible for a travel credit and a meal voucher because of the delay
Customer: a meal voucher is good um but a travel credit would help more
Agent: yes um i can confirm both of those for you would you like to go with it's two thirty five pm flight
Customer: yeah let’s do that
Agent: great choice amelia i just need your booking reference to um finalize this
Customer: it’s pnr ht6781 pnr ht6781
Agent: thanks amelia i’ve got that noted down just to verify the travel credit and meal voucher will apply once the new flight is confirmed
Customer: okay um that’s fine
Agent: you’re all set i’ll send over the updated itinerary details to your email right away
Customer: thanks by the way i’ve been thinking are these delays common with coastal wings
Agent: i understand your concern we do our best to manage this but sometimes mechanical issues can uh happen unexpectedly
Customer: yeah i get that but i’m starting to consider um other airlines like jetblue
Agent: i can see why you’d think that it’s important for us to ensure your satisfaction to um retain you as a customer
Customer: well if this keeps happening i might um have to switch
Agent: we value your feedback amelia it helps us improve totally
Customer: okay just make sure this doesn’t happen again please
Agent: absolutely we’ll do our best thanks uh is there anything else i can help you with today
Customer: no, that's everything. Honestly I'm still pretty unhappy with how this was handled, but fine.
Agent: you’re welcome amelia thank you for your understanding and patience have a safe trip
Customer: yeah, goodbye.
===== CALL 3 =====
Agent: thank you for calling coastal wings this is olivia parker how can i assist you today
Customer: hi um this is aiden thompson and i uh have um have a problem with my flight from uh sfo to jfk
Agent: hi aiden i’m sorry to hear that uh could you provide me with your booking reference please
Customer: yes it's pnr b76c89
Agent: thank you i let me check that for you one moment please pauses briefly alright i see there’s a significant delay on your flight
Customer: oh no uh what’s causing it
Agent: it appears that the delay is due to air traffic control restrictions also known as atc
Customer: that’s really frustrating i um i have a connection to make um i’m worried i might miss it
Agent: i completely understand your concern uh aiden it’s important to us that our customers reach their destinations on time
Customer: what are my options um for compensation or or rebooking
Agent: due to the atc related delay unfortunately no compensations are available however we do offer expedited rebooking options
Customer: i see well i’m actually a silver loyalty member with you does that help
Agent: yes being a silver member allows you to um priority in rebooking based on availability
Customer: that’s good to hear um but how does that that work exactly
Agent: basically you’ll be moved to a new flight ahead of non loyalty members but um we need to rebook you on a flight that’s not delayed
Customer: right so um can you check can you check if there are any other flights leaving soon
Agent: sure let’s see here pauses it looks like there are flights that leave in about an hour
Customer: and uh will i be guaranteed a spot
Agent: i can’t guarantee a spot until we complete the rebooking but your loyalty tier does give you priority
Customer: okay that sounds fair can you book me on that flight then
Agent: absolutely but first can you confirm that all your details are correct uh like your name and contact info
Customer: yes it’s aiden thompson and my e mail is aiden thompson at gmail dot com
Agent: great let me process that for you now brief pause alright aiden you’re all set for the new flight
Customer: wonderful uh when should i arrive at the airport
Agent: i recommend arriving at least an hour early especially with the delay
Customer: got it um this policy uh can i expect any meal vouchers or something since it's a delay
Agent: unfortunately because this is due to atc there’s no meal voucher available
Customer: that’s too bad i thought um maybe there would be something for loyal customers
Agent: i understand your frustration aiden but the policy with atc delays is strict
Customer: yeah i get it just hoping for some leniency uh
Agent: i totally get that we value your loyalty and i wish there was more we could do
Customer: um so just to confirm do promotions generally shift outcomes um without discounts
Agent: from our experience they don't typically shift outcomes without uh offering discounts
Customer: that's interesting also um what about topic transitions do they um impact my resolution time here
Agent: yes actually they can lead to a um slower resolution when multiple topics are involved
Customer: wow that makes sense so um anything else i should be aware of
Agent: just keep an eye on your email for confirmation on your new flight and um let us know if you need anything else
Customer: honestly i'm still pretty upset about this, especially with no voucher after all that
Agent: you’re welcome aiden have a safe flight
Customer: yeah okay, bye
Agent: goodbye
Customer: disconnects
Agent: wraps up call</t>
  </si>
  <si>
    <t>3774</t>
  </si>
  <si>
    <t>===== CALL 1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 CALL 2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 CALL 3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</si>
  <si>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beachfront suites this is sophia patel how may i assist you today
Customer: uh hi sophia this is liam kim while i'm calling um i’m calling to uh cancel my booking in new york city
Agent: can i ask uh why you want to cancel
Customer: the terms for my booking aren't um good and i found better um rates elsewhere it’s just not worth it
Agent: let me pull up your reservation could you please um provide your booking id
Customer: sure um it’s bk 1294 786
Agent: thank you one moment please alright um i see here you're booked in a deluxe room
Customer: right but um the price is too high for what’s being offered i want to cancel this right now
Agent: just a moment i will check our cancellation policies
Customer: ugh okay just please hurry up i really need to get this done
Agent: thank you for your patience um can you confirm like if you're using uh any promo codes for this booking
Customer: no i'm not using anything just cancel it already
Agent: alright uh i’m placing you on hold again for just a moment pause
Customer: seriously this is getting uh frustrating why do i have to keep waiting
Agent: i’m gathering information um please bear with me
Customer: i don’t want to bear with you i just want to cancel
Agent: okay okay liam i’m checking your options now just a few more um seconds
Customer: fine but i’m not happy about this
Agent: thank you for your patience again so you've mentioned you're switching to marriott uh correct
Customer: yes they have um better rates just confirm my cancellation now
Agent: your cancellation is confirmed we will not be holding any funds from your account
Customer: good because i had enough of this i won’t be booking um with beachfront suites again
Agent: thank you for giving us a shot liam
Customer: yeah whatever just make sure um to update you're system about my cancellation
Agent: yes i will make sure everything is updated thank you for calling beachfront suites and have a great day
===== CALL 2 =====
Agent: thank you for calling firststone bank this is mia hernandez how can i assist you today
Customer: hi um this is jack adams i uh want to discuss my eligibility for uh a loan application
Agent: sure jack i'd be happy to help with that can you uh uh confirm your account number for verification
Customer: yes my account number ends in um five three two one
Agent: thank you just hold on a moment while um i pull up your information
Customer: sure uh take your time
Agent: okay jack i see your account here so um regarding
Agent: uh the pre qualification for a personal loan we definitely want to check your eligibility
Customer: right uh so how do i get pre qualified
Agent: well typically we look at your um credit score income and uh current debts you’d need to be in the uh loan range of fifty thousand to two hundred thousand dollars
Customer: okay i think i’m in that range
Agent: great and do you um know your current credit score
Customer: um yeah it’s around uh seven hundred fifty
Agent: that’s good so based on that information it seems you uh meet the basic requirements
Customer: but um does this pre qualification guarantee anything
Agent: well actually i should mention um pre qualification doesn’t really improve your acceptance odds significantly
Agent: it’s more of an indication than a guarantee
Customer: oh really so uh what are my actual chances then
Agent: i would say your uh chances remain about the same with or without pre qualification
Agent: so no significant change there
Customer: that’s frustrating i uh expected it might help with um acceptance rates
Agent: i understand jack it can be a bit confusing um yeah
Customer: yeah and honestly uh i don’t well like i don’t like how long this is taking
Agent: i apologize for the wait it’s important for us to uh find the best options for you though
Customer: right but it doesn’t feel like i’m getting help um can you speed this up please
Agent: sure i can try to acknowledge your concerns more quickly just let me get that information for you now
Customer: okay, but this still isn't really helping.
Agent: you're welcome just to clarify your state jack can you tell me if you're in illinois
Customer: yes i am going with il
Agent: thanks so jack you're a gold member which gives you some flexibility with rates by the way
Customer: oh good to know um should i consider other offers like from uh bank of america
Agent: they do have competitive offers, but sticking with firststone bank may still be beneficial given your membership status.
===== CALL 3 =====
Agent: thank you for calling aetnacare this is liam lewis how can i assist you today
Customer: hi liam um this is zoey howard i have uh concerns about my health insurance policy
Agent: i'm sorry to hear that zoey can you please tell me like what specific concerns you have about your policy
Customer: well it's about coverage limits and and the high deductible i'm really confused um about what is covered
Agent: sure i can help with that um let me pull up your policy details just a moment please
Customer: okay but honestly it's really unclear and i just i just want to know what i’m actually paying for
Agent: i understand your frustration zoey looking at your policy you have the care plus silver plan
Customer: right but can you clarify what the coverage limits are i mean i feel like i’m in the dark here
Agent: the coverage limit under this plan is um categorized as medium but i can’t uh uh i can’t provide specifics
Customer: medium okay but what does that even mean i’d like um more details like are there specific amounts i should know
Agent: i uh i cannot get into specifics on those figures it's um for privacy reasons
Customer: you keep saying script but do you uh understand how impactful this is without specifics i'm worried something will be denied
Agent: um i assure you zoey our coverage is compliant with state laws here in florida and everything's within your plan
Customer: but can it change you know like what if i need more care and my deductible is so high
Agent: the deductible is set at a high level and um your options would be to explore different plans upon renewal
Customer: forty five days is that the best you can do i want options now not a sales pitch in a month
Agent: i understand but zoey you could consider switching to another plan perhaps one from blue shield
Customer: i don’t want to switch i want clarity here why haven’t you asked me um what i need
Agent: i’m really sorry for that i’m limited to certain questions and uh i can help with general policy questions though
Customer: limited you could at least ask if i’m facing ongoing treatments or something
Agent: i um see your point but if it’s not in our guidelines i can't uh i can't ask those probing questions
Customer: it feels like you’re just reading from a script transparency is crucial here for me liam
Agent: i’m really sorry for the lack of transparency zoey i can assure you that your policy follows the rules we must adhere to
Customer: so like you know could you tell me what the coverage limits for outpatient services are
Agent: yes outpatient services are included but again i can’t go beyond the script we have
Customer: because see i i’m worried about um unexpected costs and i i need to know what to expect
Agent: absolutely i understand your concern, but the best summary i can give today is that outpatient services are included and the deductible remains high under this plan.</t>
  </si>
  <si>
    <t>3775</t>
  </si>
  <si>
    <t>===== CALL 1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 CALL 2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</si>
  <si>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shopsquare uh this is chloe adams how can i assist you today
Customer: hi this is mark cook uh i wanted to talk about some feedback i have regarding the policies
Agent: sure mark uh what specifically would you like to share
Customer: well um i’ve noticed there are some uh coverage gaps in certain scenarios specifically uh for you know high value electronics
Agent: i see can you uh give me an example of um which scenarios you feel are lacking coverage
Customer: yeah uh so i recently had to uh call regarding an issue with my laptop and uh it wasn’t covered like i thought you know shopsquare would be more comprehensive
Agent: got it that sounds uh frustrating um is there a competitor's policy that you think offers better coverage
Customer: yes securecover has a much better plan for electronics i mean it’s just disappointing um shopsquare didn’t cover mine
Agent: i understand that can be frustrating so just to clarify the policy wasn't helpful for your laptop issue um correct
Customer: exactly and um i think more coverage for electronics would be uh more appealing to customers
Agent: interesting point uh what areas do you think should um be included in the coverage
Customer: well definitely items like laptops tablets and maybe uh you know important accessories it’d be a big help
Agent: thank you for that feedback um i’ll make sure to escalate these suggestions anything else you’d like to mention
Customer: yeah um i also had an experience where like the resolution speed was slower than um expected
Agent: oh i apologize for that mark can you elaborate on um what happened
Customer: well uh i had to call multiple times and each time i felt like i was repeating myself um a lot it was just so uh frustrating
Agent: i'm sorry to hear that so you're saying the responses were um repetitive across your interactions
Customer: yes it felt like i was talking to different agents but they were all saying almost the same thing right
Agent: that does sound annoying i’ll ensure that feedback is noted as well uh anything else
Customer: okay i think that would help in the future just more variability in responses uh you know
Agent: for sure just to confirm some details can you provide your order id uh
Customer: yeah it’s ord 2918 374
Agent: thank you mark and um i see you’re in illinois is that right
Customer: yup that's right
Agent: great and can i confirm your um loyalty tier with shopsquare
Customer: i’m in the premium tier
Agent: thank you so just to recap you've had issues um with coverage gaps and slow resolution speeds uh is there anything else
Customer: no i think those are the main points i really hope things can improve especially for high value items
Agent: absolutely mark your feedback is vital we appreciate you bringing this to our attention
Customer: thanks for listening uh do you know how long it uh will take for the feedback to be reviewed
Agent: usually um it’s reviewed within a few weeks i’ll make sure to flag it for urgent attention
Customer: alright, but honestly that's a pretty long time after everything i've already had to go through
Agent: yes that’s important thank you for bringing it up it matters um a lot to us
Customer: yeah, well i just hope something actually changes this time because this has been really disappointing
Agent: definitely mark thanks for your patience today and um i’ve noted everything you shared
Customer: okay, thanks i guess bye
===== CALL 2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t>
  </si>
  <si>
    <t>3776</t>
  </si>
  <si>
    <t>===== CALL 1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 CALL 2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 CALL 3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</si>
  <si>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this is uh alexandrá wright how can i assist you today
Customer: hi um this is zoey watson i uh i wanted to like compare some competitor pricing for home insurance
Agent: sure thing zoey i can definitely help helps with that what specific aspects are you looking at
Customer: so um i’m mainly interested in how like your pricing stacks up against uh metrohealth
Agent: ah metrohealth got it well let me break down our care plus gold policy for you it uh offers a lot of flexibility you know
Customer: yeah i’ve heard about that what’s the premium like um compared to uh metrohealth
Agent: our premiums start from um depending on your coverage around one thousand two hundred dollars annually metrohealth hmm might be higher but you’ll get a better service uh here
Customer: okay um i see so like what about deductibles and coverage limits
Agent: right so our deductible band is medium and the coverage limit um is high very comprehensive
Customer: oh yeah i like the sound of that does it like affect my premium a lot if i go for a higher deductible
Agent: absolutely but um with a higher deductible you’ll reduce your premiums significantly most customers prefer this option
Customer: interesting so uh if i compare that with metrohealth would you say your overall package um is better
Agent: i um believe it is our customer service ratings especially for home insurance tend to be like higher than metrohealth's
Customer: hmm i see but still metrohealth they like run promotions a lot you know
Agent: right i understand but um we do have a discount program too the newmove campaign offers savings if you switch
Customer: newmove right uh what’s the discount for that
Agent: it can go up to fifteen percent um for new policies so uh switching might really benefit you in the long run
Customer: okay um i like the idea of saving money uh and what about the renewal window
Agent: our renewal window is uh sixty days which gives you ample time to like reassess your needs
Customer: good to know so um does competitor pricing really trigger objections for customers
Agent: not so much actually most customers find our value um outweighs the pricing differences
Customer: got it but um would you say that like lexical diversity in your responses helps with customer satisfaction
Agent: hmmm it’s um rather inconclusive however varying language adds like a personal touch that customers might appreciate
Customer: right right i guess i can see how that works my friends have suggested having more options though
Agent: sure we aim for diversity in coverage which helps in uh catering to different needs all at once
Customer: that makes sense so if i want to move forward um what should i do next
Agent: well uh we can start the application process now just need to confirm a few details um
Customer: okay uh like what do you need from me
Agent: i’ll need your um full name address and any other policies you might want to combine you know
Customer: sure um my full name is uh zoey watson i live in um california
Agent: perfect zoey can you uh share your policy id if you have one
Customer: um i don’t have it right now but it's something like pol 4536 789
Agent: thank you that helps let’s proceed with the next steps alright
Customer: honestly i'm still not convinced this was very helpful alexandrá i think i'll just check with metrohealth myself for now
Agent: i understand zoey if you'd like you can review the details and compare them further before making any decision today
===== CALL 2 =====
Agent: thank you for calling beachfront suites las vegas this is mia hernandez how can i assist you today
Customer: hi mia this is ava murphy i'm looking to uh inquire about upgrade options
Agent: we have upgrades and some bundles with amenities.
Customer: i’m not quite sure what um exactly does like bundling entail
Agent: bundling means combining your room upgrade with additional amenities uh like complimentary breakfast or discounts on services this typically leads to you know a higher acceptance rate for upgrades
Customer: oh i see so does that mean it’s um generally more successful to bundle
Agent: yes absolutely upgrades tend to be more successful when bundled many customers find um more value in that
Customer: interesting i also want to know how those upgrades compare with like other hotels you know like marriott
Agent: our rates are competitive with marriott.
Customer: sounds good can you tell me um about the types of upgrades available
Agent: there are deluxe rooms with more space and better views.
Customer: what’s the process for upgrading is there a specific booking id uh i need to reference
Agent: no booking id is needed for upgrades.
Customer: got it and um how much would it cost to upgrade to a you know deluxe room
Agent: with the bundling it would typically cost an additional fifteen dollars per night plus any promotional discounts
Customer: would i be able to use any promo codes for the upgrade
Agent: yes if you're a silver tier member you can apply um the promo code loyalty10 for an extra discount
Customer: that sounds great can you confirm the total cost like including that discount
Agent: it’s forty dollars extra per night after the loyalty10 promo code.
Customer: wow that's a good deal what amenities would i get with that upgrade
Agent: you'd get free breakfast access to the fitness center and discounts on our spa services um
Customer: wow several perks included how quickly can i confirm this upgrade
Agent: you can confirm the upgrade online or at the front desk.
Customer: yes let’s go ahead with the um upgrade
Agent: perfect that is a delux room for ava murphy right
Customer: yes that's right
Agent: great i’ll finalize this for you now and send you the confirmation right away
Customer: honestly i'm a bit annoyed because the pricing has been confusing and this wasn't as straightforward as i expected
Agent: you're welcome ava i appreciate the feedback it's always great to know that quicker responses reduce escalation
Customer: yeah well i still don't feel great about it
Agent: is there anything else i can assist you with today
Customer: no that's all i guess but i'm not really satisfied with how this went
===== CALL 3 =====
Agent: uh thank you for calling shopsquare this is isabella nguyen how may i assist you today
Customer: hi isabella my name is grace ward i received the wrong uh item in my order and i need assistance with an exchange
Agent: i um i'm sorry to hear that grace can you please like provide me with your order id for verification
Customer: sure uh it's ord seven three nine eight four two one
Agent: thank you grace let me check the details of your order okay i see it says here you ordered an electronics item correct
Customer: yes exactly i was expecting um the model x three hundred not this other one
Agent: i understand and i apologize for the mix up our exchange policy allows for like a quick replacement i can get that processed for you right away
Customer: that sounds great but i just worry you know about how long this is going to take i really don't want a delay
Agent: i completely understand your concern a delayed exchange could definitely lead to dissatisfaction but rest assured i'll prioritize your request and we can have that sorted out swiftly
Customer: okay that's good to hear i really value my experience with shopsquare but delays can really put me off
Agent: i see that and by offering you this exchange we aim to restore your trust um maintain our relationship it'll keep you from um disengaging i hope
Customer: yes exactly if it’s done quickly it should really help
Agent: i also want to like mention grace that while we often have promotions they can sometimes backfire without actual discounts it’s a tricky balance
Customer: that's interesting so just promoting an item without discounts could worsen customer satisfaction
Agent: correct we’ve seen that happen before anyway i’ll proceed with the exchange right now
Customer: okay let's do it
Agent: perfect just for confirmation which product were you expecting again
Customer: i was expecting the model x three hundred
Agent: got it i’ll arrange that right away and also apply the exchaing twenty promo code to your account
Customer: oh thank you i appreciate that
Agent: you’re welcome grace also i’d like you to know we handle exchanges via fedex and i’ll provide the tracking information as soon as it’s processed
Customer: that sounds good and what's the estimated delivery timeframe
Agent: typically it should be delivered within thirty to five buisness days which is quite standard
Customer: that works for me i just hope there won’t be further issues on delivery
Agent: i’ll keep a close eye on this and if there’s any hiccup i’ll be sure to inform you
Customer: perfect so just to clarify there’s no disengagement expected from this process
Agent: exactly we’re doing everything we can to ensure you stay satisfied with our service
Customer: honestly isabella i'm still pretty frustrated about this whole mix up and that delivery window doesn't really work for me
Agent: i understand grace anything else i can help you with today</t>
  </si>
  <si>
    <t>3777</t>
  </si>
  <si>
    <t>===== CALL 1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 CALL 2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</si>
  <si>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uh calling styleloop this is ava thompson how can i assist you today
Customer: hi uh ava my name is samuel rivera and i'm calling to um understand how um my loyalty tier affects the speed of resolving claims
Agent: sure samuel just to um confirm you’re currently at the gold tier uh right
Customer: yes that’s right i just want to know if being at this tier um actually makes a difference in resolution speed
Agent: well um i can clarify that actually um all claims are processed uh uniformly regardless of the loyalty tier
Customer: but i've heard from friends at uh primeaid that they have uh faster resolutions for their premium members
Agent: i understand your concern um however our processing protocols treat all claims equally um whether you're a member or a non member
Customer: so there's no uh difference at all
Agent: correct there's no difference everyone uh gets the same timeline for processing
Customer: hmm that's interesting but what about your loyalty program um benefits then
Agent: well our loyalty program does offer um perks like loyalty points which can be really beneficial you might find that they provide long term um value for you
Customer: okay but i still feel like um a quicker resolution would be better
Agent: i completely understand just to let you know faster acknowledgment does seem to um increase escalation in some cases
Customer: really that’s kinda odd isn’t it
Agent: it’s a bit counterintuitive yes that’s why being at a higher tier doesn't um necessarily speed up the resolution
Customer: gotcha so what do i do if i need a claim resolved quickly
Agent: you would follow the standard process and um we strive to resolve claims as efficiently as possible just make sure to um submit all the necessary details uh upfront
Customer: sure that makes sense what uh happens if i want to upgrade my tier
Agent: upgrading to the premium tier could provide additional benefits like um more personalized service which might help in your overall um experience
Customer: so there's a difference in service but not in speed
Agent: exactly while speed may not change you might feel um more valued as a customer
Customer: i don't know ava i don't really see the um value in that
Agent: i understand i get that a lot especially during upsell pitches
Customer: so you're trying to upsell me uh now
Agent: well i’m just uh mentioning the option if you uh choose to you can gain extra benefits
Customer: i appreciate that but i'm just um not looking for more right now
Agent: that’s completely alright samuel i just wanted to let you know um about your options
Customer: okay but it feels like i’m being led to upgrade without real um benefits
Agent: i hear you and i really just want to ensure you're informed if there's no pressing need um staying at gold is perfectly fine
Customer: yeah thanks just seems like i'm you know uh not getting much out of this
Agent: just for clarity i um can assure you that all customer claims are treated the same uh no tier will change that
Customer: alright ava *sighs* feel like i’m losing um patience here
Agent: i completely understand your frustration samuel let me know how else i can assist uh you
Customer: honestly i’m still frustrated because this really didn’t help me understand the value at all
Agent: i understand, samuel. If more questions come up later, please feel free to call back.
===== CALL 2 =====
Agent: thank you for calling homehaven this is noah williams how can i assist you uh today
Customer: hi noah this is carter sanders i have an uh wait an inquiry about the return policy for loyalty members
Agent: sure carter just to confirm you're asking about the uh the benefits for loyalty members correct
Customer: yes specifically are loyalty members treated uh differently for returns
Agent: absolutely loyalty members indeed enjoy uh more flexible return policies for instance they uh typically benefit um from extended return uh windows
Customer: right loyalty members have uh waived restocking fees for returned items what about uh restocking fees
Agent: yes it's one of the perks of being uh a gold tier member
Customer: that's really beneficial i’ve been comparing homehaven’s policy with uh luxeliving’s and it seems like you have a better approach
Agent: yes uh we pride ourselves on our customer centric approach we aim to provide uh the best experience for our members
Customer: i appreciate that it makes me feel valued um as a customer do you think campaign mentions actually impact how um people perceive these benefits
Agent: from our data it seems there hasn’t been a noticeable effect in terms of conversion uh linked to campaign mentions
Customer: interesting so no significant impact huh
Agent: exactly it's more about the experience and uh how we treat our loyal customers that really uh matters
Customer: speaking of treatment what behaviors do agents like you uh employ to ensure positive resolutions
Agent: that’s an important question but honestly uh there haven’t been any standout behaviors that uh consistently lead to positive outcomes
Customer: i uh guess it varies huh sometimes it’s just about the policies themselves
Agent: very true for loyalty members uh our policies are designed to be um more accommodating which helps a lot
Customer: so uh beyond the return policies are there other loyalty rewards i should know about
Agent: yes members also receive exclusive promotions and uh early access to cells it’s all part of being a loyal member at uh homehaven
Customer: that sounds awesome i definitely see uh the value in being a member um like really
Agent: i’m glad to hear that carter umm let me know if there’s anything else um you’d like to discuss regarding your member perks
Customer: well just to be clear if i uh needed to return a uh piece of furniture would i be able to get a full refund
Agent: as a gold tier member yes you would generally get a full refund and uh any associated fees would be waived
Customer: great that gives me peace of mind
Agent: i’m happy to hear that we’re here to support our loyal customers
Customer: so if i make uh well let’s say two returns in the next month would i still have those perks
Agent: yes absolutely those perks remain consistent for all returns during um your membership
Customer: that's perfect i uh was worried about how it would affect my perks
Agent: no need to worry you're covered as long as you're a gold member with um homehaven
Customer: honestly noah this still hasn’t really cleared things up for me
Agent: i’m glad to assist carter if you have um any more questions you can always reach out again
Customer: okay, i’ll have to look into it somewhere else then
Agent: you’re welcome have a great uh day
Customer: yeah, bye
Agent: goodbye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t>
  </si>
  <si>
    <t>3778</t>
  </si>
  <si>
    <t>===== CALL 1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 CALL 2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 CALL 3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</si>
  <si>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beachfront suites this is lisa chen umm how can i assist you today
Customer: hi lisa this is logan cooper i’m calling because uh there’s an issue with my booking
Agent: i’m actually so sorry to hear that logan can you uh please provide me with your booking id
Customer: it’s umm bk tree four eight nine two five six
Agent: thank you let me check that for uh just a moment
Agent: i see there’s like a booking error here can you tell me what the um issue is
Customer: yeah i um thought i was getting a discount with the promo code summer twenty but it seems like ah i got double booked instead
Agent: i apologize for that logan just to confirm uh how did you apply the promo code
Customer: i entered it while booking like online
Agent: thanks for that detail i’ll look into it just a moment
Agent: it appears the promo code was applied incorrectly uh that led to that double booking i’m really sorry for the inconvenience
Customer: this is really frustrating lisa i um thought it was supposed to be easy
Agent: i understand logan and i apologize again for the trouble let’s fix this right now um okay
Customer: okay but umm what’s going to happen with the bookings
Agent: i will cancel the duplicate booking immediately and apply the correct promo code for you
Customer: that’s that would be good thanks
Agent: one moment please
Agent: all set i’ve canceled the incorrect booking and uh applied the correct promo code you should be all set now
Customer: that was a bit of a hassle but um okay
Agent: i really appreciate your patience logan as a gesture of goodwill you know i’d like to offer you a complimentary upgrade to a deluxe room for your stay
Customer: oh that’s nice i’ll i’ll take it
Agent: great i’ll confirm that upgrade is there anything else uh i can help you with
Customer: no that’s it, but honestly this whole thing was really inconvenient and i’m still not happy with how it was handled
Agent: my pleasure logan thank you for choosing beachfront suites make sure to let us know if you need anything else
Customer: yeah okay, bye
===== CALL 2 =====
Agent: thank you for calling homehaven this is isabella nguyen how can i assist you today
Customer: hi isabella this is sophia mitchell i wanted to find out about the return options for a defective product i purchased
Agent: i can help you with that sophia can you provide me with your order id please
Customer: um yes it's ord ate seven two three one three nine
Agent: thank you one moment while i verify that okay i see that your order is for furniture could you share what the issue is with the product
Customer: well honestly i'm pretty unhappy with the quality it's just not what i expected
Agent: i'm sorry to hear that i understand how frustrating that can be so um we can issue a refund for you
Customer: wait a refund is there uh no option to like exchange it instead
Agent: uh let me check but generally we we wouldn't process an exchange in this case we're focused on refunds for defective items
Customer: really so there's like no no um exchange offered at all
Agent: correct for this specific situation it's just the refund option available
Customer: oh that's disappointing i might just end up checking out wayfarer instead if this is how it's handled
Agent: i understand your concern sophia it’s um tough when things don’t go as expected
Customer: yeah exactly i just thought you know maybe you would offer an exchange to keep me as a customer
Agent: i get that however our policy is um structured for um refunds primarily let’s move forward with that refund
Customer: alright but uh just to be clear how long does that take to be processed
Agent: usually it takes about five to seven business days to process back to your credit card
Customer: okay that’s a bummer but um i guess i need to just deal with it
Agent: i’m here to help if you have any other questions about the process or you know anything else please feel free to ask
Customer: honestly i don't think i have any more questions just a bit frustrated i won't be getting an exchange
Agent: that’s understandable and i really appreciate your patience it's uh a tough situation
Customer: yeah maybe i should’ve read more into the policy i just thought there would be like more options
Agent: we strive to provide clarity but i see how sometimes policies might not reflect the flexibility customers hope for
Customer: right it’s just frustrating that i can’t get a replacement i was kinda counting on that
Agent: definitely and i'm sorry we couldn't meet your expectations this time
Customer: i just feel a bit lost here will i even um feel satisfied with the refund really
Agent: i hope so if there's anything else i can do to assist further please let me know you deserve a solution that works for you
Customer: okay i’ll wait for the refund then i suppose but i’m not sure if i’ll be back after this
Agent: i completely understand your hesitation sophia thank you for your time today and i hope we can improve your experience in the future
===== CALL 3 =====
Agent: uh thank you for calling premier resorts this is emily carter how can i assist you today
Customer: hi this is hannah cox i'm calling to ask about your cancellation policies for last minute bookings
Agent: certainly hannah uh let me explain how our policies um work for cancellations can i get your booking id just to like ensure i'm looking at your correct reservation
Customer: oh yes it’s bk four five eight nine three two one
Agent: great thanks for that so for last minute cancellations there's typically a higher um fee compared to you know advance bookings
Customer: really i mean that sounds uh frustrating already what’s the um difference
Agent: well to put it simply if you cancel within say less than twenty four hours the uh fee can be quite substantial usually around fifty fifteen percent of the total booking
Customer: wow that’s a lot you know i was hoping it wouldn’t be that much especially for my miami beach booking
Agent: understandable last minute cancellations definitely cause the most frustration for customers particularly um when they feel unplanned fees come up
Customer: yes exactly i find it really annoying especially when i have to cancel for these really unavoidable reasons
Agent: and our policy is consistent with um other brands like hilton but they have slightly more lenient rules when it comes to like timeframes
Customer: so you're saying hilton is better for this now i’m feeling even more frustrated over here
Agent: i can see how comparing can lead to frustration just to clarify um our policies are more strict as we follow uh specific guidelines
Customer: ugh i get that but why do these fees feel so targeted
Agent: many customers ask the same but it’s just how our policy is structured uh i can assure you it’s not singled out for anyone
Customer: hmm anything else i need to know about fees
Agent: well if you’re a loyalty member sometimes specific tiers can like receive fee waivers or reductions what's your loyalty status
Customer: i um think i’m silver does that help at all
Agent: yes it could that tier might cover additional benefits so you won’t suffer a total loss uh it’s worth reviewing
Customer: i’d definitely like to look into that i mean sometimes i just want to give up when i see the fees
Agent: right i understand that feeling honestly at what point do you um usually decide to disengage
Customer: usually when there's a lot of back and forth or if the fees feel unreasonable
Agent: that makes um sense long pauses often lead to uh disengagement too i just want to ensure you’re feeling like heard
Customer: well i definitely appreciate that emily this still feels a bit overwhelming
Agent: i understand and uh i’m here to guide you through it so do you want to hear more about your options regarding your current booking
Customer: yes please i mean how else can i avoid these fees
Agent: if you need to cancel doing it um sooner rather than later can help making advance bookings is key to avoiding fees
Customer: that’s the problem sometimes plans change last minute you know
Agent: absolutely and that’s precisely where our um policies create challenges your feedback is really valuable here
Customer: i just wish the policies were more flexible it’d really help with like planning trips better
Agent: i completely get that hannah effective planning does hinge on how flexible policies can be
Customer: can i also ask about um upgrading my room type would that be affected by fees
Agent: upgrading your room say to a deluxe uh wouldn't impact cancellation fees but it's definitely an option to like enhance your stay
Customer: okay well i might consider that it’s frustrating but yeah
Agent: i appreciate your patience hannah if you stay informed about the policies you can navigate them better
Customer: honestly i'm still pretty unhappy with this and it doesn't really help with my situation, but fine, thanks
Agent: i understand hannah and i appreciate you calling today feel free to reach out again if you have more questions take care</t>
  </si>
  <si>
    <t>3779</t>
  </si>
  <si>
    <t>===== CALL 1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</si>
  <si>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noah williams how can i assist you today
Customer: hi noah this is samuel watson uh i need help my flight from bosten to los angelis um it’s been delayed
Agent: i’m sorry to hear that samuel can i have your booking reference to check the details
Customer: yeah it’s pnr az1234 uh i really need to get to l a soon i have an important meeting
Agent: i understand the urgency samuel let me check the status uh looks like it’s a weather delay
Customer: right um of course weather but what are my options i uh can’t afford to be late
Agent: i can help with that we have rebooking options available like there are a few earlier flights i could look into
Customer: earlier that’s good but um does that mean i’ll have to change my fare class like is it premium economy or uh
Agent: well you currently have economy switching to an earlier flight might be possible but that could adjust your fare class let me check the specific flights
Customer: uh okay just make it fast please i'm at the airport already
Agent: absolutely let me see okay there’s a flight that leaves in about an hour do you want to consider that one
Customer: oh yeah i think i should but what about compensation um
Agent: due to the delay coastal wings is offering a meal voucher would that be uh helpful
Customer: uh yeah but i'm just worried about missing my meeting how does it work like can i use it anywhere
Agent: yes you can use the meal voucher at any participating airport restaurant so uh do you want me to book that earlier flight for you
Customer: um yeah let me just think is it going to be full fare or uh what
Agent: it will be a um change in fare but the system will automatically apply your currente fare to the new booking
Customer: right but i uh it's really critical i get there so what’s the new fare
Agent: i’ll confirm that for you give me a moment ok the new fare is similar to your current fare it’s just an upgrade in terms of seat availability
Customer: wait so it’s more i don’t want to pay extra when i’m already uh stressed about this
Agent: i understand but this option gets you there much sooner the total would be uh around fifty dollars more due to the fare class upgrade
Customer: uh if that's the case i guess i’ll take it just get me that flight please
Agent: great choice samuel i’ll book the flight for you right away just hang on
Customer: honestly noah this is really frustrating i asked for options and now i’m paying extra because of your delay
Agent: i understand it’s stressful samuel you’re all set now and you’ll receive a confirmation email shortly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urbancart this is isabella nguyen um how can i assist you today
Customer: hi isabella um this is amelia patel i’m calling because my order it seems there’s a delivery uh delay
Agent: i’m sorry to hear that um amelia can you provide your order id please
Customer: sure it’s uh ord four five nine two eight seven one
Agent: thank you let me check that for you just a second
Agent: okay so i see that your order is currently with um ups and there's uh an exception due to weather conditions
Customer: an exception what does that mean exactly
Agent: it means that the carrier has flagged your delivery because of weather delays which is um unfortunately common this time of year
Customer: that’s like frustrating i expected it to arrive by now can you give me an estimate of when it
Agent: um i understand your frustration amelia let me see if i can find uh that information for you
Agent: just to clarify how urgent is this for you
Customer: well i was counting on it for a gift i just um compared urban cart's delivery speed they seem you know faster
Agent: i know many customers feel the same way but i can assure you you're getting a great service here too
Customer: right but this delay is um kind of disappointing
Agent: i totally understand just to give you some context ups like other carriers um sometimes experiences delays during inclement weather
Customer: so what's the common status when the delays um occur
Agent: typically it’s flagged as exception when such issues arise um
Customer: you mean this is a common uh situation
Agent: yes it can be frustrating but it really can happen often with bad weather
Customer: okay that helps a bit is there anything you can do for me um like maybe a discount or something
Agent: i can’t provide a discount directly but i can offer you store credit as compensation would that work for you
Customer: yes that would be um helpful thank you
Agent: great i’ll process that store credit for you by the way are you part of our gold loyalty tier
Customer: yes i am
Agent: wonderful your membership will ensure um priority handling for future orders thank you for being a loyal customer</t>
  </si>
  <si>
    <t>3780</t>
  </si>
  <si>
    <t>===== CALL 1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 CALL 2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</si>
  <si>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priya nair how can i assist you today
Customer: hi uh this is lillian rivera i'm calling to check um the status of my personal loan application i submitted last week
Agent: sure lillian let me pull up your uh information um can you please verify your acoount number for me
Customer: yes it's acct 12345678
Agent: thank you um just a moment while i look that up okay i see that your applica shun is still pending
Customer: pending ah right can you tell me when i might hear back um about it
Agent: yes um currently it’s in review and you should expect a decision by the end of this week
Customer: oh okay um last time i called like i heard about some promotional offers are there any that could you know influence my application
Agent: uh i can check on that for you too however at this time there are no promotions that would affect the loan rates or outcomes
Customer: hmm that's disappointing i heard capital one has better uh rates
Agent: i understand your concern lillian however firststone bank offers competitive rates and um we pride ourselves on our customer service
Customer: right but um i was hoping to see if there were any like promotions that could help me out you know
Agent: in terms of promotions right now we don’t have any that would shift the outcomes um without discounts being involved
Customer: got it so should i just be patient then uh
Agent: yes for now it’s best to wait for the review to complete um while you’re on the line uh are there any other questions regarding your loan or our services
Customer: well i would like to know more about um retention options i mean i might consider sticking with firststone if there are better benefits
Agent: of course um we do have retention strategies in place that focus on competitive rates so i can assure you that we’re very attentive to customer needs
Customer: i just hope i’m not at risk of uh churning to another bank you know with all this competition like capital one out there
Agent: i hear you lillian um customer retention is a priority for us we actively monitor signals to ensure um that we meet your needs effectively
Customer: right but i don't want to end up feeling like i have to jump ship just to get a good apr
Agent: absolutely that’s a valid concern and i have noted your feedback we are dedicated to offering um services that keep you content and engaged with firststone bank
Customer: okay that's reassuring to hear um can you provide any examples of how you support retention
Agent: yes we often guide customers on potential rate adjustments and offer personalized uh consultation this um helps us align our services with your goals
Customer: that sounds good but um i'm still anxious about my loan are the next steps clear
Agent: yes once your application review is complete you’ll receive an email notification with the outcome um please make sure to check your inbox
Customer: alright um i'll keep an eye out so just to um confirm my application outcome is pending right now right
Agent: correct pending and we’ll inform you as soon as there’s an update
Customer: honestly i'm still pretty frustrated this wasn't any more specific and it doesn't really help me much
Agent: you’re very welcome lillian i’m here to assist you any time you need um is there anything else i can help with today
Customer: no that's it for now i'll wait for the email, but i'm not happy with how unclear this still is
Agent: great thank you for choosing firststone bank have a wonderful day
Customer: you too bye
Agent: bye
===== CALL 2 =====
Agent: thank you for calling urban escape this is ethan clark how can i assist you today
Customer: hi uh my name is logan ross i’m calling because i had a um an issue
Agent: oh what seems to be the problem
Customer: well i i stayed in a deluxe room in miami beach and uh it wasn’t clean at all very um disappointing
Agent: that sounds frustrating
Agent: i apologize for that inconvenience can you tell me more about the cleanliness issues
Customer: uh yeah i mean there was dirt on the floor and um the bathroom wasn’t properly cleaned either i uh expected better
Agent: i understand completely i’d be upset as well
Agent: can i confirm your booking id just to look into this
Customer: sure it’s bk 5213 abc
Agent: thank you logan just a moment while i check that
Customer: okay thanks
Agent: alright i see your booking here uh so you’ve stayed with us before
Customer: yes i stayed at hilton’s before and honestly they were much better about cleanliness
Agent: i appreciate the feedback it’s important for us to know
Agent: so how can i make this right for you
Customer: uh i want compensation for this stay it wasn’t what i paid for not at all
Agent: absolutely i can understand your position
Agent: would a free night at urban escape be suitable for you
Customer: um yeah that sounds okay but i expected better service you know
Agent: i truly apologize for that logan we’re always striving for improvement
Customer: i just feel like um i shouldn’t have to settle for this just because i uh booked a room with you
Agent: i get what you’re saying and i appreciate your honesty
Agent: i can offer that free night to um compensate for your dissatisfaction
Customer: okay i think i’ll accept that but i’m um hesitant about booking again
Agent: i understand
Agent: if i may we currently have a promotion available it's called loyalty10
Customer: really i guess that might make it worth it
Agent: yes it can provide additional discounts for your future bookings
Customer: um somewhat but i hope next time things are better
Agent: of course we want to ensure your next experience is much better thank you for your patience while discussing this
Customer: right i just hope the issues i faced don’t happen again
Agent: yes i completely understand we aim to improve our services continuously
Customer: okay so just to confirm i have a um free night reserved
Agent: correct i have noted that down for you thank you for your understanding logan
Customer: alright well i’m still pretty disappointed honestly this really wasn’t handled the way i expected today</t>
  </si>
  <si>
    <t>3781</t>
  </si>
  <si>
    <t>===== CALL 1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 CALL 2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</si>
  <si>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sarah johnson how can i um assist you today
Customer: hi um this is harper cook i'm calling about uh the cancellation policies for my booking in chicago
Agent: sure um just to verify can i have your booking id please
Customer: yes um it's bk 2023 789
Agent: can you confirm whether you want to cancel
Customer: yeah i might need to cancel but i really don’t want to deal with the fees you know
Agent: the cancellation fee for your booking is um fifty percent
Customer: alternatives like uh what exactly
Agent: well we can reschedule your stay for um a later date without any fees you’d still keep your um promotional benefits
Customer: oh that's interesting but um what if i if i can't find a good date later
Agent: we can check dates
Customer: okay that sounds um super helpful
Agent: could you tell me um what dates you have in mind or are uh flexible with
Customer: maybe sometime next month like around the fifteenth
Agent: let me check our availability for um the fifteenth of next month uh in chicago just a moment please
Customer: sure thank you
Agent: okay um we have you know availability for a deluxe room on that date
Customer: oh a deluxe room that's nice but um uh what about the rates will i keep the same rate as before
Agent: yes you'll preserve your current rate
Customer: that’s good good to hear
Agent: plus it essentially uh cancels the cancellation fee
Customer: right um so i won’t have to pay those fees at all if i reschedule
Agent: exactly um this option will help avoid um those costs
Customer: okay that does um reduce my frustration with the fees
Agent: so can we proceed with rescheduling
Customer: yes let’s do that
Agent: perfect i’ll go ahead and book the uh deluxe room for you um on the fifteenth
Customer: thank you
Agent: just to confirm the name is harper cook uh right
Customer: yes that's correct
Agent: awesome and um is there anything else you need while i’m doing this
Customer: no i think that’s all just want to um get this sorted out
Agent: okay i’m on it um please hold for just a moment
Customer: yeah sure
Agent: alright um i’ve submitted the reschedule request, but it’s still pending review and i can’t confirm today whether the fifteenth or your current rate will be honored
Customer: wait so after all that it’s not actually rescheduled yet
Agent: you’ll get an email once the team reviews it and um if it’s not approved the original cancellation terms would still apply
Customer: that’s really frustrating, i needed a clear answer on this
Agent: you’re welcome harper also uh if you need any further assistance don’t hesitate to call us
Customer: okay well that’s not very helpful but fine have a great day
Agent: you too take care
Customer: bye
===== CALL 2 =====
Agent: thank you for calling homehaven this is mia hernandez how can i assist you today
Customer: hi this is ava hernande i wanted to um inquire about my loyalty tier benefits
Agent: sure ava can you uh confirm your order id for me
Customer: yes it’s ord 3251 987
Agent: thanks and um what specific benefits
Customer: i’m really wondering is my gold tier influences the speed of resolution for claims
Agent: okay so um just to clarify you're asking if the loyalty tier impacts the resolution the um speed right
Customer: exactly i feel like i’ve been waiting um longer due to my tier
Agent: i understand your uh concern so i need to uh correct myself based on our data actually there’s no real difference in resolution speed
Customer: oh really that’s uh surprising i thought being a gold tier member would help
Agent: yeah i get that so um our findings show that the handling times are um comparable to non member
Customer: right but that doesn’t sound right though i mean why does it feel like um i have to repeat myself
Agent: good question sometimes uh the transitions between topics can slow things down but the tier itself um doesn’t really influence the speed
Customer: i see but that’s frustrating why can’t things just be um clearer
Agent: i totally understand ava transitions can be awkward and that might um cause delays in the process
Customer: right um it feels like i have to repeat myself too much
Agent: yeah and that can uh contribute to frustrations so just to reiterate your gold tier there’s no difference in speed but um i hear you
Customer: so how long do customers usually stay on the line before uh getting really upset
Agent: typically and um i can say most don’t escalate their concerns if they feel um heard like you're expressing now
Customer: okay that's good to know but i still feel like i'm not getting uh clear answers
Agent: i totally understand ava so your benefits are there but we can um look to improve clarity
Customer: okay i appreciate that can you uh make suggestions on preventing these transitions
Agent: sure i can definitely um escalate that internally for uh better training
Customer: thanks so how will this um impact my upcoming claims
Agent: your claims are processing but um really it shouldn’t change with your tier just keep your details ready
Customer: alright but i’m dealing with um resolution delays and it’s quite annoying
Agent: i see again i’m sorry for that um across all tiers we aim to serve equally
Customer: i’ll have to keep that in mind will my upcoming claims still prioritize um my tier or no
Agent: unfortunately the tier won’t affect that but the um details in processing remain as is
Customer: alright, I guess, but this still wasn’t very helpful and I’m honestly pretty frustrated. I just hope it gets better soon.</t>
  </si>
  <si>
    <t>3782</t>
  </si>
  <si>
    <t>===== CALL 1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 CALL 2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</si>
  <si>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fiberone this is james o'connor how can i assist you today
Customer: um hi james this is wyatt murphy i'm having some real issues with uh my internet it's been uh really slow lately
Agent: i’m sorry to hear that wyatt just to clarify you're in ca correct
Customer: yeah that’s right in san diego uh but the speeds are just not reliable at all
Agent: i understand so just to confirm you’re currently on our plus plan is that correct
Customer: yeah that's the plan but i'm not sure it’s um enough it's uh wait enough for what i need now
Agent: i see so you're saying the speed is the main issue you're experiencing
Customer: exactly yes like it feels um really sluggish
Agent: got it let me check on that for you uh i'm showing no outages in your area can you tell me what speeds you’re seeing
Customer: um it’s usually around let’s see it’s about sixty megabits sometimes uh even less
Agent: alright you're on one hundred megabits which should be sufficient for multiple devices but it’s clear you’re not getting that speed right now
Customer: yeah and it’s not just me sometimes my wife and kids they’re uh streaming it drops you know
Agent: i do understand that can be frustrating um especially with um streaming needs in a household can i ask uh about the device you're using
Customer: we have a router it's from fiberone
Agent: okay let's get into that sometimes um the uh router settings can affect connectivity have you tried uh rebooting it
Customer: yeah we’ve done that a um couple of times but no it doesn't really help
Agent: alright wyatt i’ll create a support ticket for you your ticket id is tkt 3492 018
Customer: thanks but i uh need to know is it worth uh upgrading to a better plan
Agent: considering your situation upgrading to a premium plan could potentially improve your speed and support for multiple connections
Customer: yeah but i’ve heard at&amp;t might be faster too i’m just uh looking for options
Agent: i understand the need to compare options fiberone generally offers competitive speeds especially if you’re on the right plan for your needs
Customer: right but can you guarantee that the premium plan will be strong enough
Agent: while i can’t guarantee it will eliminate all issues it’s designed for higher throughput many customers find it more reliable
Customer: that sounds good but uh if i switch and it still doesn’t work i’ll be really upset
Agent: completely understandable we aim to resolve frustrations but if the upgrade doesn’t meet your needs we can uh re evaluate
Customer: okay maybe i’ll give it a try but i um want to make sure you’ll definitely follow up
Agent: i’ll note the ticket and if there are any updates they’ll be sent automatically, but i can’t promise a personal follow up or post-upgrade speed checks
Customer: alright, that’s pretty disappointing honestly. i was hoping for more help than that
===== CALL 2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t>
  </si>
  <si>
    <t>3783</t>
  </si>
  <si>
    <t>===== CALL 1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 CALL 2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</si>
  <si>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
===== CALL 2 =====
Agent: thank you for calling acme insurance this is priya nair how may i uh assist you today
Customer: hi priya this is victoria rogers i’m calling to um inquire about my policy renewal options
Agent: sure victoria i can um help with that but can i just conform your policy type is it the life insurance plan
Customer: yes no that’s right it’s the care plus gold plan
Agent: great so for your renewal we typically send a reminder about forty five days before the expiration
Customer: okay um so what options do i have for renewing
Agent: well uh the care plus gold plan offers some excellent coverage however i want to clarify that there are currently um no specific incentives for renewal at this time
Customer: no incentives that’s kind of disappointing i was hoping for something you know to encourage me to stay
Agent: i understand and i apologize for the lack of incentives it seems that this year we’re focusing more on um maintaining existing policy features rather than offering new incentives
Customer: that makes sense but um does that mean i’ll be uh stuck with the same premium
Agent: yes your premium will um remain the same unless you decide to upgrade or uh change your policy
Customer: okay so just to be clear if i renew the care plus gold i won’t get uh any discounts or anything
Agent: correct there are no discounts available for renewal
Customer: hmm so if i call back will that change my options
Agent: unfortunately i don’t anticipate uh any changes we’re consistent across the board for our life insurance line
Customer: got it okay um what about customer service response times do those influence my satisfaction or you know renewal
Agent: definitely quick acknowledgment of um calls or questions can lower escalation significantly
Customer: like if someone responds right away it keeps things from uh getting more complicated
Agent: exactly it reduces the chance of um frustration so timely responses are key
Customer: interesting do you find that changing topics frequently affects how quickly um people resolve their issues
Agent: actually it doesn’t seem to have an um impact on resolution time
Customer: that’s good to know i guess i just want things to be clear you know
Agent: absolutely clarity is important regarding your policy can i provide like you with any more specific information
Customer: yeah could you explain the features in my current plan quickly um again
Agent: of course the care plus gold plan covers hospitalization but there's a wading period on certain conditions
Customer: right so if i renew that all those terms um remain the same
Agent: yes all terms will remain unchanged
Customer: okay i appreciate the clarification priya but honestly this is pretty frustrating, it sounds like i just have to decide whether to continue or look elsewhere with nothing different offered
Agent: exactly if you’re satisfied with the coverage renewing is uh straightforward
Customer: thanks priya, but i’m still disappointed with how limited the options are, so i’ll have to think about it</t>
  </si>
  <si>
    <t>3784</t>
  </si>
  <si>
    <t>===== CALL 1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2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</si>
  <si>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2 =====
Agent: thank you for calling luckstay hotels this is lisa chen how can i assist you today wyatt davis
Customer: hi lisa i’m calling to explore the loyalty perks uh like discounts and promotions for customers
Agent: absolutely wyatt we offer several perks to enhance loyalty um you'd probably be interested in uh discounts for repeat customers
Customer: yeah i want to uh um know like what you have that could um boost my loyalty with luxstay
Agent: right so um we have different discount options for you know um returning customers they’re designed to encourage repeat bookings
Customer: okay but um how do those perks specifically compare to what uh marriott offers
Agent: well um marriott has a different loyalty structure we focus on um benefits like discounts for uh longer stays have you uh looked at your current tier with us
Customer: i’m at silver but um isn’t there more i mean i heard they do better for uh loyalty upgrades
Agent: yes the silver tier does have some perks but um actually upgrades become more substantial at gold we uh also run promotions that can improve booking outcomes without needing bigger discounts
Customer: oh i see can you um give examples of those promotions i’m curious how uh specific those can be
Agent: sure we recently had a promotion where um bookings on selected dates included uh bonus points without discounts this improved customer engagements significantly
Customer: right but uh are those promotions clear or do you find them um vague for customers
Agent: sometimes uh the details can be a bit vague um depending on how we communicate them we uh try to be clear but not always perfect about it
Customer: hmm yeah i noticed that before i just um feel like knowing specifics could uh definitely help you know
Agent: i completely understand wyatt it's important to have um clarity in those communications we um are working on improving that
Customer: so i guess uh how often do you think these promotions actually shift outcomes
Agent: oh definitely our recent promotions have shown improved outcomes for bookings um which is uh encouraging for loyalty retention too
Customer: that’s good to hear but uh just to clarify could you say more about the um actualness of the perks
Agent: absolutely the discounts we offer um encourage retention customers appreciate knowing their loyalty is rewarded with um tangible benefits
Customer: okay i get it but um you say that but is it really changing uh how often people stick around
Agent: yes it does change that especially when customers see uh savings and perks that align with their expectations um they tend to stay loyal
Customer: right but does luxstay offer more than uh just discounts i mean does the loyalty tier have any real impact
Agent: well the loyalty tier impacts how many bonuses you receive discounts um of course but also additional perks like early check in and late check outs
Customer: got it and um what about those uh exclusive promotions are they also communicated clearly or
Agent: we try to communicate them clearly but some um actually details can still come off as vague we’re uh really working on that aspect aggressively though
Customer: that makes sense i guess i’m just looking for uh specifics to know what to um look out for
Agent: of course wyatt we want to provide you with all the details the more specific we can be the better for um part of our customer experience
Customer: exactly i’d appreciate that um just uh one last thing how often do these perks update
Agent: they’re updated fairly regularly um based on seasonal offerings and customer feedback we’re always trying to align with customer needs
Customer: that’s not really that helpful, honestly. I still don’t know what I’m actually getting for being loyal with you.
Agent: absolutely wyatt we’re here to help you maximize those benefits um in any way we can so feel free to reach out anytime
Customer: okay, thanks, but I’m still pretty disappointed this wasn’t more specific. I’ll have to look elsewhere and reconnect if I have more questions.</t>
  </si>
  <si>
    <t>3785</t>
  </si>
  <si>
    <t>===== CALL 1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 CALL 2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</si>
  <si>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
===== CALL 2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t>
  </si>
  <si>
    <t>3786</t>
  </si>
  <si>
    <t>===== CALL 1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 CALL 2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</si>
  <si>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 one um this is david martinez how can i assist you today
Customer: hi um this is noah gomez i’m calling to explore uh upgrading my insurance plan for better benefits
Agent: sure noah what kind of upgrades are you thinking uh considering
Customer: i want to check the um premium plan details but um i’m worried about the cost
Agent: the premium plan right it offers like enhanced coverage and benefits let me just pull up the um info on that
Customer: yeah please what’s the uh monthly premium
Agent: so it’s approximately uh two hundred fifty dollars a month if um you were to upgrade
Customer: wow that’s uh quite a jump from my current plan i'm currently on the plus plan which is way cheaper
Agent: absolutely i understand the plus plan is so um significantly lower in cost
Customer: right but the uh benefits are not as comprehensive which is um why i wanted to consider the premium
Agent: that’s correct the premium plan um gives you better coverage options but um i can see how the price is uh a concern
Customer: i just don’t think i can um swing that higher monthly cost
Agent: i see let’s explore options you could perhaps continue with the plus plan or um we could look for additional discounts
Customer: mhm that sounds better i just um need to think about my budget you know
Agent: totally understandable noah so just to confirm with the plus plan you’d um still have solid coverage just not as extensive
Customer: yeah that’s correct i really just wanted to you know get the best i can afford
Agent: understood um and just to clarify are you aware of the claims process it varies you know quite a bit
Customer: i haven’t really looked into that um too deeply
Agent: no problem i can send over some info on that uh if you’d like just so you can compare
Customer: sure that sounds uh helpful
Agent: great i’ll also um make sure to include details about the plus plan benefits
Customer: okay um i appreciate that it’s just that um i don’t want to end up regretting a decision
Agent: that’s very valid noah you should definitely feel comfortable with any plan you choose to go with like seriously
Customer: exactly so um what’s the next step then
Agent: i can get that information sent to your emails can you um confirm your email address for me
Customer: sure it’s noah dot gomez at example dot com
Agent: thank you and you're in um illinois correct
Customer: yes um that’s right
Agent: perfect i’ll have that info um sent out to you remember if you have any questions later we're here to help you know
Customer: great i’ll keep an eye out for that um email
Agent: i’ll also note just as a recap the premium plan’s cost seems to be your main concern is that right
Customer: yep it's the price um definitely
Agent: understood pricing is um a crucial factor we don’t have any current campaigns that might help and i can’t provide anything more specific until the email goes out
Customer: oh okay that’s kind of frustrating i was hoping to get something more concrete on this call
Agent: absolutely i’ll note that down so um just to summarize you're staying with the plus plan for now due to the price on the premium plan
Customer: yes that’s correct uh for now
Agent: alright noah let’s get that email out then
Customer: alright thanks i guess but this really wasn’t as helpful as i expected
Agent: no problem i’m glad i could assist in any way any more questions just um reach out
Customer: yeah okay goodbye for now
Agent: bye noah take care
===== CALL 2 =====
Agent: thank you for calling healthsecure this is david martinez how can i assist you today
Customer: hi uh this is henry cooper
Agent: uh yes
Customer: i need to clarify i need to um some details about my healthsecure health insurance policy
Agent: of course henry what specific details are you looking to clarify
Customer: well um um i want to know about the coverage limits and also uh the deductible details
Agent: sure i can help with that just to confirm you’re referring to the care plus silver plan correct
Customer: yes that’s right so what are the coverage limits for that plan
Agent: uh the care plus silver plan offers a high wait okay a high coverage limit um typically it covers most health related expenses but there are certain exclusions
Customer: exclusions can you uh tell me some uh give me some examples of those
Agent: absolutely for instance long term care isn’t included under this plan and also um some elective procedures might not be covered
Customer: hmm okay and what about the deductible what are the specifics
Agent: the deductible for the care plus silver plan is uh in the medium range this means you'll need to pay a certain amount out of pocket before the insurance uh kicks in
Customer: right uh right okay so how does that affect my premiums
Agent: generally a medium deductible tends to keep your premiums at a moderate level so uh you can expect a balance
Customer: got it can you um tell me what the um deductible amount exactly is
Agent: yes let me pull that up for you just a moment okay the deductible is uh one thousand to hundred dollars for your plan
Customer: one thousand two hundred that seems pretty high
Agent: i understand henry many customers have similar concerns um is there anything else you’d like to know regarding this
Customer: well if i switch to a plan with a lower deductible like the care plus gold would that uh significantly um affect my premiums
Agent: yes transitioning to a care plus gold plan uh which is at the gold tier typically results in um higher premiums but with lower out of pocket costs
Customer: okay but i heard blue shield offers better rates should i consider that
Agent: blue shield may have um competitive rates but they might lack some features that your healthsecure plan provides
Customer: i guess i appreciate the transparency but uh still it’s just a bit overwhelming
Agent: i completely understand um transparency is key and i want to make sure you feel confident about your options
Customer: so to confirm am i stuck with this if i want to upgrade down the line uh is that possible
Agent: yes you can upgrade your plan at any time especially as your needs change it's part of our service commitment to you
Customer: that’s great to hear honestly i just want to make the best choice
Agent: exactly henry keeping you informed it's a priority um any other questions about your policy or options
Customer: i’m still not clear on this honestly and this didn’t really answer what i needed but okay i guess that’s all for now
Agent: i understand henry if more questions come up don’t hesitate to reach out have a good day</t>
  </si>
  <si>
    <t>3787</t>
  </si>
  <si>
    <t>===== CALL 1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 CALL 2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</si>
  <si>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skybridge airlines this is isabella nguyen how can i assist you today
Customer: hi uh isabella this is addison adams i'm um looking for some information about insurance coverage for my travel plans
Agent: of course addison can you tell me the route you're uh planning to travel
Customer: yeah i'm flying um from boston uh from boston to los angeles it's um kind of important because i really need to know how delays like are handled
Agent: totally understand so you're uh concerned about possible delays or cancellations during your trip right
Customer: exactly like what would happen um if there was uh a weather delay or uh something
Agent: well with our insurance policy if there’s a weather delay you could um be eligible for travel credit
Customer: travel credit can you explain that what does that cover
Agent: sure it covers future travel expenses if your flight is delayed mostly due to weather issues
Customer: oh that's uh helpful but uh how does it compare to um say delta's insurance
Agent: well i can’t um speak specifically for delta but i know our policies offer flexible options that might suit your needs
Customer: right i’ve heard delta has um some good plans too but i’d like to know more about uh loyalty programs
Agent: ah i see for frequent travelers we offer discounts for loyalty tier members like yourself are you gold tier
Customer: yes i am does that um really affect the insurance coverage or uh options
Agent: definitely being a gold member gives you access to additional benefits and discounts on premium policies
Customer: okay sounds good how would that apply um if i needed to uh cancel my trip
Agent: if you needed to cancel it would depend on the specific reason with weather conditions you’re um covered well
Customer: uh huh do most people um go for like premium economy with these insurance plans
Agent: yes many choose premium economy for higher coverage levels while traveling
Customer: and if i don’t take that um what do i miss out on
Agent: if you opt for basic coverage your options could be uh more limited especially regarding cancellations or um delay compensations
Customer: i see is there a specific range of premiums for these policies
Agent: premiums vary based on coverage levels but you could expect something starting around sixty dollars
Customer: sure what about the um process for getting the policy
Agent: it’s a straightforward process addison you can apply easily online or over the phone um with a few questions
Customer: sounds easy enough um i have a question do varied phrasing in claims help speed like things up when applying
Agent: generally no change in phrasing impacts the resolution time for claims honestly
Customer: got it just trying to make sure i do everything right um any advice for uh quick claims
Agent: just keep all your documents handy and mention your loyalty status it usually helps speed things up
Customer: honestly i'm still pretty confused that didn't really answer what i needed about delays or how this compares so this wasn't very helpful
Agent: i understand addison there are a few variables depending on the policy details and trip circumstances so i’d recommend reviewing the specific plan terms online before purchasing
===== CALL 2 =====
Agent: hello thank you for calling homemesh this is emily carter how can i help you today
Customer: hi emily i’m joseph cook from new york i’m uh considering switching my internet service
Agent: oh i’m sorry um i mean i’m sorry to hear that joseph can i um ask what’s causing you to think about uh switching
Customer: well it’s mainly the pricing um and the reliability issues i’ve actually been thinking about going with spectrum because they’ve you know quoted me a better deal
Agent: i understand your frustration joseph we do our best to keep prices competitive but let’s see what we can do to help you with the pricing can i get your account number to look up your details
Customer: sure it’s acc 3251 738
Agent: thank you and just to verify you are located in new york correct
Customer: yes that's right
Agent: great so i see that you’re currently on our plus plan with a speed of three hundred megabits can you tell me more about um the issues you've been facing
Customer: yeah the speeds just are um just aren’t consistent sometimes i’m uh hardly getting any service it’s really frustrating especially when i’m trying to work from home
Agent: i hear you joseph that would definitely be frustrating and right now i'm uh showing that there isn't an active outage in your area
Customer: well even if that’s the case the service just isn’t uh good enough i’ve had enough trouble lately
Agent: i completely understand just to note if spectrum’s offer is much better uh it can be tough to stay with us might uh i suggest some retention offers to help keep you on board
Customer: like what i mean i’m open but i need something um compelling
Agent: sure one option we can consider is uh waiving your fees for a few months that could really save you um some money while we work on improving the service quality
Customer: hmm i’m not sure what’s the uh catch
Agent: no catch at all just a way to show we value you as a customer if we can keep you happy we’re happy
Customer: okay that sounds better but i’ve also heard about their campaign do you have any promotions running um right now
Agent: yes actually mentioning the campaign here we are offering a deal where if you stay with us and take that fee waiver we can also evaluate your plan for any further upgrades at no extra cost in the next six months um for you
Customer: wow that actually sounds like really good i’d like to hear more about that
Agent: wonderful this approach has shown to um really help keep customers like yourself um and it sounds like you may actually benefit greatly
Customer: yeah definitely you know if i was switching spectrum would have to um provide something significant
Agent: exactly and with the fee waiver you’re getting some relief now while uh keeping things flexible for the future
Customer: honestly i'm still not convinced this really fixes anything and it doesn't sound nearly as good as what spectrum offered
Agent: perfect i’ll put that in thanks for deciding to stay with homemesh joseph
Customer: alright, thanks i guess, but i'm probably still going to switch because this hasn't been very helpful</t>
  </si>
  <si>
    <t>3788</t>
  </si>
  <si>
    <t>===== CALL 1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 CALL 2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</si>
  <si>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premier resorts um this is james o'connor how can i assist you today
Customer: hi james this is dylan adams i'm looking to um upgrade my room during my stay in miami beach
Agent: could you please provide me with your current reservation details
Customer: yes i booked a standard room for uh next week i’d like to inquire about um upgrading to either a deluxe or suite room
Agent: just give me a moment while i check the reservation details
Customer: yes that’s right i've been a uh loyal customer for quite a while now
Agent: great as a gold member you generally have a um higher priority for room upgrades let me check the available options
Customer: thanks i appreciate that i want to know what the differences are between the deluxe and uh suite rooms
Agent: the deluxe room features an ocean view and more amenities like a mini bar while the suite includes separate living areas and additional space
Customer: sounds good do you think my loyalty status will um help with the upgrade
Agent: let me look at what's available for your stay
Customer: i see that’s reassuring what uh can i expect in terms of um upgrade costs
Agent: there may be a premium let me verify that
Customer: okay i hope so i'm ready to spend uh a bit more for a better experience
Agent: thank you for your patience dylan i see that we have a deluxe room available for an upgrade and i can check the suite option as well
Customer: perfect can you tell me the rate for the um deluxe room
Agent: the upgrade to the deluxe room is currently priced at one hundred fifty dollers and the suite is two hundred
Customer: hm that’s a bit much any chance there’s a special offer for uh loyal customers
Agent: i will escalate this to my supervisor for final approval on the upgrade
Customer: oh okay i uh appreciate that
Agent: just a moment please
Agent: thank you for holding dylan i discussed your request and uh because you are a gold tier member the only option they approved is the deluxe room at the one hundred fifty dollar upgrade rate
Customer: wait so there’s no loyalty discount at all after all that
Agent: you're welcome the deluxe room has been approved
Customer: alright i guess but that’s pretty disappointing will i at least receive a confirmation via um email
Agent: yes you’ll get a confirmation sent to your email shortly can i have the best email address for you
Customer: sure it's my dylan adams at example dot com
Agent: great i’ll send that over right away anything else today
Customer: no that’s all i’m not happy about the charge but thanks for checking james
Agent: my pleasure dylan enjoy your stay at premier resorts in miami beach
Customer: yeah okay bye
Agent: you too take care
Customer: bye
Agent: bye
===== CALL 2 =====
Agent: thank you for calling aerolink this is isabella nguyen how can i assist you today
Customer: hi isabella this is levi nguyen i'm calling about um some complaints i have regarding fare classes
Agent: sure levi i can help with that uh could you tell me what specifically um your complaints are about the business class
Customer: well um the pricing feels a bit off you know compared to delta's and it just doesn't seem worth it with the services provided
Agent: i see just to clarify you're saying you find delta's business class more appealing correct
Customer: yeah exactly the amenities just seem like they match the price better that definition
Agent: got it are there um any other fare classes you’re feeling concerned about or do you want to stick to business class for now
Customer: right now it’s mainly business class but um i do remember some issues with like economy too
Agent: understood just to follow up could you elaborate on what problems you faced with economy
Customer: i can’t say it was anything major but like maybe just some delays and customer service issues
Agent: okay so delays and service did those come from specific flights or were they general experiences
Customer: they were uh more general but honestly i just i felt that business class should have a better system for pricing and service
Agent: so um you feel business class should actually reflect like higher value in terms of price right
Customer: yes i mean if i’m paying that much it should uh match better in service but what do you see from your end
Agent: well we um often find that customers prioritize amenities and pricing i can definitely check the data um related to these fare classes
Customer: great because um honestly i think business class is like overpriced especially compared to delta
Agent: i appreciate your feedback levi just to confirm how soon are you planning to um travel on the route mia to dfw
Customer: i’m actually looking at flights for um next week so it's kinda urgent
Agent: okay i’ll keep that in mind so about the complaints do you feel that probing um questions from agents help clarify issues
Customer: to be honest not really i mean i feel like the questions are just kind of um repetitive you know
Agent: that makes sense so maybe you prefer like more straightforward responses instead of probing
Customer: exactly yes it would be uh more effective
Agent: and when it comes to faster acknowledgment from agents uh do you feel that helped or hindered your situation
Customer: well quick responses just seem to increase my frustration when um issues aren’t resolved quickly enough
Agent: so to summarize most complaints are linked to business class and quick acknowledgments seem to exacerbate frustration
Customer: yes that hits the nail on the head but honestly this still feels pretty unhelpful, i needed clearer answers and i’m more frustrated now
Agent: i understand levi thank you for sharing that feedback i’ll document these concerns and look into them have a good day</t>
  </si>
  <si>
    <t>3789</t>
  </si>
  <si>
    <t>===== CALL 1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 CALL 2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3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 CALL 4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</si>
  <si>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metrojet this is david martinez how can i assist you today
Customer: hi david this is samuel diaz i’m calling about a refund for my cancelled flight from sea to atl
Agent: can you provide me like um with your booking reference
Customer: sure it’s penare seven four five y t i think it’s oh no wait it’s pnr seven h four five y t
Agent: thank you let me check that for you um just a moment please
Customer: yeah no problem um it’s just really frustrating because i need to sorta get that refund sorted out
Agent: let me just pull up the details about metrojet's refund policies
Customer: yeah that would be great but honestly i heard that delta has a much easier refund process than you guys
Agent: well uh our policies can vary and we you know strive to streamline the process as much as possible
Customer: standard timeline yeah but um how does that compare to delta i've heard their process is actually quicker like why is it so different
Agent: well um i can tell you that metrojet typically processes refunds like within like um seven to ten business days so uh if you submitted your request it should be on the way
Customer: right but isn’t that longer i mean i've seen people getting their monee back from delta within just a couple of days
Agent: so um in terms of our policies we can only like follow the standard operating procedures set in place
Customer: i get that but um it feels like you’re just giving me the usual script i really need some like this resolved quick quickly
Agent: can i confirm if you were in like eh economy fare class for your flight
Customer: yes i was in economy but come on the competition is getting better like how can metrojet still not improve
Agent: our goal is always to enhance customer experience samuel and we appreciate your feedback regarding the process
Customer: that’s all fine but right now i just want my refund can you push this through or something
Agent: you are eligible for a travel credit as compensation if that suits your needs
Customer: travel credit i’m not sure i want that i need actual money back like right now and delta would probably handle this much better
Agent: the cash refund would still depend on policy guidance and that is the process i have to follow right
Customer: i just wish it didn’t feel this complicated i know my other friends had a much smoother experience
Agent: yeah customer experiences can vary i really regret the um inconvenience caused but um our refund policy is in place for all customers
Customer: it just seems like delta is offering much better benefits and i feel um a little ignored here
Agent: our benefits can include certain perks like um and value offers over time hmmm sounds more like better stuff you know
Customer: not good enough can i escalate this i want to speak to someone who can actually do something
Agent: sure i’m going to note your request to escalate um just bear with me for a moment
Customer: whatever i need swift action like asap please this is really important to me
Agent: i'll forward your details and um someone should reach out to you soon
Customer: asap please this is really important to me
Agent: absolutely samuel i’ll make sure they understand the urgency of your request like it’s quite crucial
Customer: thanks just don’t leave me hanging okay really
Agent: of course we value your time and will ensure you’re updated on the status
Customer: good i hope it’s not too late like i said
Agent: thank you for your patience um i really appreciate it
Customer: yeah thanks david just hope for better next time
Agent: i promise we’ll strive for that have a good day samuel
Customer: you too bye
===== CALL 2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3 =====
Agent: thank you for calling luxstay hotels um this is mia hernandez how can i assist you today
Customer: hi mia my name is gabriel uh ross i’m calling to um ask about upgrading my room for my stay in chicago
Agent: can i have your booking id
Customer: yes it’s bk one two three uh four five six seven
Agent: give me a moment okay i see your booking here you have a standard room
Customer: right yes it’s a standard room i was hoping to uh upgrade to a deluxe if possible
Agent: upgrade options depend on your loyalty tier you're currently at the silver level which has limited upgrade availability
Customer: oh i see well i remember staying at uh marriott before and they had more uh flexible upgrade options
Agent: marriott has different policies but for luxstay hotels upgrades are not available for your current booking tier
Customer: that’s a bummer i really hoped i could um get a deluxe room
Agent: the guidelines are strict do you want me to confirm your booking details again
Customer: yes please that would be like helpful
Agent: sure your stay is in chicago and check in is on the fifteenth of next month
Customer: yes that’s right so no chance at all for an upgrade then
Agent: no upgrades can be granted for your current status
Customer: okay that works i’d appreciate that
Agent: are you happy with the current booking or do you want to adjust anything else
Customer: no i'm fine with it just a bit disappointed about the um upgrade options
Agent: many customers feel that same way
Customer: exactly next time i might consider um going back to marriott for that reason
Agent: loyalty levels can really dictate any benefits if you move up a tier next time you might see more flexibility
Customer: true i guess i’ll um have to stay more to get those perks
Agent: absolutely and um i encourage you to book early for better chances upgrades can go quickly especially in popular areas like chicago
Customer: good point i’ll keep that uh in mind
Agent: wonderful is there anything else i can help you with today regarding your stay
Customer: no that’s all for now thanks for your help mia
Agent: you're welcome and thank you for choosing luxstay hotels gabriel i hope you enjoy your um stay in chicago
Customer: i appreciate that have a um great day
Agent: you too gabriel take care
===== CALL 4 =====
Agent: thank you for calling civic trust this is lisa chen how can i assist you today
Customer: hi lisa um this is grace kelly i wanted to uh ask about my pre qualification for a personal loan
Agent: of course grace uh can i just you have your account number please
Customer: sure it's acct 52384219
Agent: thanks i see um here you’re in the ny region right
Customer: yes that's right i was pre qualified but i was really surprised by uh the terms they seemed um less favorable than i expected
Agent: i'm sorry to hear that grace can you tell me a bit more about what you what you were expecting
Customer: well i thought i'd um get a better rate i was pre qualified for uh up to twenty five thousand dollars but the offer is just it feels really off
Agent: so just to clarify are you saying that the final offer was lower than what you anticipated you know
Customer: yes exactly the expectation was uh like a hundred and fifty pounds less in monthly payments how how did that happen
Agent: i understand this is frustrating sometimes pre qualification terms change based on uh further evaluations of your application
Customer: but i mean does pre qualification actually um improve acceptance it seems uh like it made things worse in my case
Agent: it can be a bit tricky in your your situation it looks like the um pre qualification did not reflect the final terms so yes it might have worsened your your expectations
Customer: that’s disappointing so i suppose do i have options or
Agent: yes you absolutely have um options i can help you explore other potential offers or guide you through uh addressing this one
Customer: okay um i’d like to know what else i might qualify for then i really thought civic trust would um provide a competitive rate you know
Agent: yes i can see why that’s important let me run through your application again can you remind me uh if you’ve applied for loans elsewhere like um with capital one
Customer: yes i’m checking out uh capital one and they seem to have lower offers
Agent: understood i’ll definitely take that into account i know that um capital one has different criteria sometimes they affect their offers too much you know
Customer: right but i thought civic trust would uh be better for me can you explain why there's this uh um disparity
Agent: of course each bank has its um criteria with civic trust eligibility may hinge more on income verification or um credit history details you know
Customer: so there might um be factors you didn’t consider before pre qualification
Agent: exactly and those factors can um cause discrepancies which can feel quite jarring i get how this can be uh quite upsetting you know
Customer: upsetting is one way to put it so are you suggesting i should uh provide more information
Agent: yes sometimes providing additional documentation can help uh clarify your financial picture really
Customer: like like what i i mean what additional documentation
Agent: perhaps income statements or additional proof of assets which can lead to re evaluating your offer um more positively really
Customer: that could help i suppose but honestly um it just feels i don’t know like the whole process is not not transparent you know
Agent: i completely understand grace uh it’s essential to feel informed about these things your feedback about transparency is vital and i’ll make sure to convey that okay
Customer: thanks i appreciate that so um should i go ahead and send those documents or do you need anything else anything else from me first
Agent: if you could send those documents that would um be great i will note that your pre qualification may have left you feeling unappreciated you know
Customer: definitely it's just um frustrating to think civic trust is not delivering
Agent: i can see that and um you deserve clarity after you provide all necessary information we can um re assess your loan application together you know
Customer: okay um i’ll do that what’s the best way to send in those documents again
Agent: you can upload them through our secure client portal or you could also um email them to the address we have on file
Customer: got it thank you i just want to make sure i’m making the right choice in moving forward
Agent: absolutely grace i’ll ensure this process is as smooth as possible for you your concerns are um valid and pertinent especially when comparing to uh others like capital one
Customer: thanks lisa i feel a bit better about this now let’s see how this goes</t>
  </si>
  <si>
    <t>3790</t>
  </si>
  <si>
    <t>===== CALL 1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 CALL 2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3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 CALL 4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</si>
  <si>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beachfront suites in los angeles this is emily carter how can i assist you today
Customer: hi emily this is nora bailey i wanted to um um like inquire about the cancellation policy for my booking
Agent: sure nora could you please like provide your booking id
Customer: yes it’s bk 6572 841 i uh um heard about some strict cancellation fees
Agent: right let me pull that up so our policy states that if you cancel you know within thirty days of your arrival you'll incur a cancellation fee of fifty percent uh of your total you know booking cost
Customer: fifty percent that's quite high i mean compared to marriott where uh i feel like there’s more flexibility
Agent: i understand your concern however our cancellation policy is consistent with you know industry standards for deluxe rooms
Customer: well it seems a bit rigid can you um explain why it's like so strict
Agent: sure we have to adhere to specific uh booking commitments and assure availability for other guests that’s um a common practice in the industry
Customer: i see but it just feels unfair uh what if i need to cancel am i really just stuck with this fee
Agent: unfortunately yes if you’re within the cancellation window i can check if um there are any exceptions that apply to your case
Customer: exceptions like what i mean are there like even policies that allow for a waiver
Agent: typically we do not waive fees unless there are extenuating circumstances like a medical issue or um emergency
Customer: that’s not really applicable in my case i just wanted to cancel because of a change in plans it's very uh frustrating
Agent: i completely understand nora it’s a tough situation but you know the policy is what it is and there’s not much i can do apart from uh explaining the terms
Customer: right so um what happens if i just like cancel anyway do i lose my entire amount
Agent: you'll get charged that fifty percent fee right away cancelling um means you’ll be responsible for like that charge
Customer: this is discouraging i might just switch to marriott for my next booking you know if this keeps up
Agent: i understand many customers look for flexibility which is pretty common these days but we have to follow our established policies you know
Customer: mm hm so um what actually happens now if i like decide to proceed
Agent: if you decide to cancel i’ll um process it for you and inform you of any further steps you need to take
Customer: okay sounds good just um can you confirm for me the cancellation fee again
Agent: it’s like fifty percent of your total cost which would be um part of your charge for the deluxe room
Customer: alright so if i go ahead and cancel when will that fee process
Agent: it typically processes immediately upon confirmation of your cancellation request
Customer: got it and uh what if i change my mind after i like cancel is there any way to get my booking back
Agent: unfortunately once a cancellation is processed that booking is no longer guaranteed and we um can’t revert the cancellation
Customer: that’s just so rigid it's like there’s no room for changes or anything
Agent: i understand and appreciate your feedback nora policies are indeed strict to manage overall operations
Customer: yeah i guess i just wanted uh options you know anyway just go ahead and cancel then
Agent: sure i will process that cancellation right now for you
Customer: thank you uh is there a confirmation i’ll get via email
Agent: yes you will receive an email with the details of the cancellation shortly after processing
Customer: okay thanks for that i hope next time it doesn’t take so long to um get through
Agent: i apologize for the wait nora i appreciate your patience
Customer: alright well um that’s all i needed for now
Agent: great if you have any further questions or need assistance in the future feel free to call us back um okay
Customer: will do thank you for your assistance today
Agent: you’re welcome have a wonderful day nora
Customer: you too bye
Agent: goodbye
Customer: bye
===== CALL 2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3 =====
Agent: thank you for calling shopsquare this is lisa chen how can i assist you today
Customer: hi lisa this is aiden gomez euh i’m calling about a delivery i received which had damage noted
Agent: i’m sorry uh to hear that aiden can you please provide me with your order id i mean i'd like to look into this for you
Customer: sure it’s ord 4578 921
Agent: thank you let me pull that up okay i see that the delivery was marked as delivered with uh damage noted
Customer: yeah that’s right so i want to know what are my um options
Agent: you have a couple of options we can like offer you a replacement or um a refund through store credit
Customer: um does the replacement come quickly because i need the um appliance
Agent: absolutely the replacement can be shipped immediately this typically ensures a faster resolution right
Customer: immediate huh that sounds better but what if um there are delays
Agent: i understand if we ship immediately it generally reduces the chance of delays and we can track it for you
Customer: okay good to know umm what if i wanted to go um with the refund instead
Agent: if you choose the refund it would be processed as uh store credit which might take a few days to reflect
Customer: hmm i’m just worried about um timing i really need this fixed soon
Agent: i can see that aiden just to clarify if an immediate replacement is offered it usually um improves customer satisfaction
Customer: right right but will that change my um satisfaction
Agent: based on feedback we typically see no change in satisfaction from immediate replacement uh if i may add
Customer: got it so uh what about promotions
Agent: well we also have um a promo code available replaceme20 which could enhance your experience without necessarily giving a discount just to clarify
Customer: oh that’s cool will that affect the delivery time
Agent: no it won’t affect the delivery it simply improves uh the outcome overall
Customer: awesome i think i’ll take the immediate um replacement then
Agent: great choice i’ll set that up for you right now
Customer: perfect when can i expect the um new delivery
Agent: the new appliance should be shipped out today via fedex so you should receive it shortly
Customer: that’s a relief give thank you i was worried about delays
Agent: i’m glad to hear that just a reminder we’ll track the shipment for you
Customer: yeah please do i’ll keep an eye on that
Agent: absolutely aiden you won’t have to worry we’ll make sure to follow up
Customer: thanks again lisa that really helps
===== CALL 4 =====
Agent: thank you for calling homemesh this is chloe adams who do i have the pleasure of speaking with today
Customer: hi chloe this is sophia cooper um i'm having some connectivity issues like um intermittent issues at my home
Agent: what kind of issues are you having
Customer: well it’s just it keeps dropping you know the connection just um drops randomly especially when i'm working from home it's super frustrating
Agent: just to confirm you’re located in illinois right
Customer: yes that's right il
Agent: great thank you so um can you tell me how long this has been happening
Customer: it's been a few days now like i thought it was just temporary but it keeps happening
Agent: hold on while i check the system
Agent: pause so we aren’t showing an active outage but i see that you are on the plus plan with a one hundred megabit speed tier
Customer: yeah i thought that plan would be enough but um it's not really feeling like it’s working out you know
Agent: your plan limits can like affect your bandwidth during peak hours
Customer: um could you explain that i’m sorry i’m not sure i get what you mean
Agent: the plus plan can be slower during busy hours
Customer: oh so it's like a limit on how much my internet can ah handle
Agent: exactly it can get congested if too many devices are connected umm does that clarify things a bit
Customer: yeah i guess it does but i still don’t like it i want to know if there are better options
Agent: first let’s see if there’s anything causing the drops
Customer: sure that works
Agent: alright could you please check if your router is rebooted or if it’s in a good spot there can be um interference from walls or like other devices
Customer: um it’s in the living room &gt; uh but i can’t see any issues with it
Agent: i'll check for weather issues and how is it during non peak periods
Customer: mostly fine then but it's frustrating when it doesn’t work at all during the day
Agent: just a moment pause
Agent: i am seeing that there was a recent outage caused by weather but it seems to be resolved now
Customer: okay well that’s somewhat of a relief um but still what if it keeps dropping
Agent: if it keeps happening i can set up a support ticket your ticket id will be tkt 8943 129
Customer: okay i’ll take that but do you think switching to a higher plan umm would solve this
Agent: switching plans could indeed provide better performance for multiple streams the gigabit plan could um resolve the bottleneck issue effectively
Customer: right but um like pricing is a big concern for me too
Agent: price comparisons show that competitors like at&amp;t might have um different offers but let's focus on what fits your needs first
Customer: yeah like i want to be sure i'm getting good value
Agent: definitely and um dropping down to lower tiers might affect your connectivity let me reiterate your current status and options
Customer: that sounds good actually
Agent: so you’re currently on the plus plan and the one hundred megabit tier right for smoother performance during busy times moving to gigabit would be ideal albeit at a higher monthly fee
Customer: hm i don’t know pricing is where i start to get you know frustrated again
Agent: many customers express similar concerns at the pricing talk which can lead to disengagement like what we’re experiencing now
Customer: yeah like i’m really trying to make a decision here
Agent: let's review the plans again</t>
  </si>
  <si>
    <t>3791</t>
  </si>
  <si>
    <t>===== CALL 1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 CALL 2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 CALL 3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 CALL 4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</si>
  <si>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cozyinn this is emily carter how may i assist you today
Customer: hi this is samuel bell i wanted to check something regarding the um loyalty program
Agent: absolutely just to confirm um samuel are you a silver member with us
Customer: yes that's correct i wanted to know if my loyalty status affects how quickly my complaints get uh resolved
Agent: we have a loyalty program, yes.
Customer: exactly i heard some brands have um faster resolutions for loyalty members
Agent: the short answer is there's no difference in resolution speed based on loyalty status
Customer: wait really so even for billing issues my status doesn't matter
Agent: correct it doesn't affect the speed however there are certain types of issues like billing inquiries that might be prioritized a bit more
Customer: okay but what if i compared that with um marriott do they uh do better with their loyal customers
Agent: marriott does offer some loyalty benefits that might lead to quicker resolutions in some cases
Customer: that’s interesting i’ve stayed there before and i like cozyinn too but um what would you say about their loyalty program
Agent: many guests prefer cozyinn for our unique services
Customer: but um why do you think loyalty status doesn't influence resolution speed
Agent: it’s largely due to our standardized process for handling complaints
Customer: right right but if i switch to another brand like um holiday inn would my experience change
Agent: possibly different brands have different policies some may prioritize loyalty members better
Customer: hmm you mentioned issues getting resolved faster for silver members though is that just for specific cases or am i missing something
Agent: like billing inquiries are flagged as urgent regardless of loyalty tier
Customer: okay got it sometimes i feel like uh the phrasing matters a lot in these calls like how things are said
Agent: it’s important to phrase things clearly
Customer: like what do you mean by worse outcomes if i change how i ask for help
Agent: keeping your request straightforward usually helps
Customer: so if i keep asking the same way will um it make a difference in how i'm treated
Agent: not really our agents look for the same keywords regardless of how you phrase your question
Customer: alright it does make sense now i appreciate this info emily
Agent: you're welcome samuel
===== CALL 2 =====
Agent: thank you for calling civic trust this is michael roberts how can i assist you today
Customer: hi um michael this is amelia uh bennett i’m calling because i see a fee on my account that i believe wasn’t disclosed clearly um during the application
Agent: i’m sorry to hear that amelia let me take a look at um your account right now can you confirm your account number for me
Customer: sure it’s account number acct 29835647
Agent: thank you one moment please while i check that um okay i see the fee you’re um referring to this was a billing error am i right
Customer: yes uh exactly it’s for the checking account number right
Agent: yes um that's correct the amount falls within the fifty to two hundred dollar range i can help clarify this charge for you
Customer: okay but why wasn’t this explained better originally i mean it's really frustrating
Agent: i understand your frustration amelia we are actually uh actively working on improving our fee disclosures i can explain um how the fee was applied if you’d like
Customer: yes please because i um just feel like i’ve been left in the dark about these charges
Agent: so right this specific fee relates to um a service that was initiated but it might not have been clearly communicated to you at the time
Customer: it's just when i signed up nothing about fees was mentioned or uh explained it’s really puzzling
Agent: i completely see how this could feel misleading our goal is um to provide clear transparency and your feedback uh helps us improve
Customer: oh okay but so what measures are being taken to ensure this doesn’t happen again
Agent: we’ve updated our processes and we'll be rolling out um more detailed fee disclosures in the near future this way all potential fees will be outlined during account setup
Customer: that sounds good but i still feel uneasy about this particular fee
Agent: i understand allow me to reassure you that we value uh your concerns it’s really important to us that you feel heard here at civic trust
Customer: thank you for saying that but honestly it makes me question if i should uh even continue with this bank
Agent: i appreciate your honesty amelia maintaining trust is crucial for us i want you to feel confident in your decisions moving forward with civic trust
Customer: i mean uh wells fargo at least has better rewards just saying
Agent: i get that many customers umm share similar sentiments however we’re committed um to improving our offerings to compete better in the market
Customer: alright but like if more fees pop up out of nowhere i might just take my business elsewhere
Agent: i genuinely understand that concern we're working uh behind the scenes to prevent this kind of confusion which is why i’m going over these policies uh with you now
Customer: okay i appreciate you explaining this but i just don’t want to be stuck with unexpected fees
Agent: exactly and that’s why clear communication um is key your feedback helps us shape a better future for our customers
Customer: yeah i really see that but i want to know that i'm always going to be informed about anything new
Agent: absolutely i can assure you that in the future we’ll send uh timely updates regarding any new fees
Customer: that’s good to hear but i feel like i’m just left here during these upsell pitches can we like skip those
Agent: i totally get that amelia my focus is on resolving your concerns so i'll make sure to uh respect that
Customer: thanks michael i just um really want to feel valued and not just another number you know
Agent: yes you are not just a number to us your feedback is incredibly valuable and uh your satisfaction is our priority
Customer: okay but it's tough to stay engaged when these fees keep popping up
Agent: i understand why you feel that way it’s crucial for us to maintain engagement um with our customers especially during calls like this
Customer: right and you know i’ve had to call about fees like this before and it gets um exhausting
Agent: i totally agree it can become overwhelming when communication isn’t consistent sorry about that uh truly if it helps any fees in the future should be clearly listed
Customer: well i hope so but i still feel a little hesitant about the whole upsell once you start pitching i kind of zone out
Agent: i’m glad you shared that i want to keep our interaction focused on your immediate concerns instead of upselling you any products
Customer: thank you that’s a relief i honestly just want clarity moving forward
Agent: we’re committed to giving you that clarity amelia and i appreciate your candidness is there um anything else regarding your account we need to address today
Customer: nah i think that’s it thanks for your help michael
===== CALL 3 =====
Agent: thank you for calling acme insurance uh this is ava thompson how can i assist you today
Customer: hi ava um this is jackson cooper i'm looking to explore like my options for upgrading my auto insurance policy
Agent: sure, the gold tier has higher coverage and medium deductibles.
Customer: well i want uh can you tell me what the gold tier has like that my current plan doesn't
Agent: the gold tier offers higher coverage limits and medium deductibles compared to your current plan.
Customer: that sounds good what are the specifics uh of the coverage limit and um deductibles
Agent: it has high coverage limits and a medium deductible.
Customer: hm okay and are there any um discounts available
Agent: yes, there's a campaign code winter10 for ten percent off the gold tier upgrade.
Customer: oh wow that's definitely um intriguing so like um is the discount really necessary or do you uh think just framing the value would be enough
Agent: the discount helps with the upgrade decision.
Customer: i see so if i uh decide to upgrade i could get um ten percent off
Agent: exactly so um would you like me to move actually forward with the upgrade to the gold tier
Customer: uh yes definitely but can you clarify are there any trade offs
Agent: yes, the premium is higher with the gold tier.
Customer: right right can you explain uh how much higher
Agent: around fifty dollars more per month.
Customer: hm so uh that’s like um sick hundred dollars uh annually
Agent: yes and with the discount it would bring it down to um around four hundred forty dollars annually
Customer: okay that does sound more appealing but um what about coverage limits
Agent: the gold tier comes with high coverage limits and lower out of pocket costs on claims.
Customer: sounds solid um what about other companies how does it compare like yeah to metrohealth
Agent: metrohealth may have similar plans, but acme's gold tier is competitive on premium and coverage.
Customer: got it that makes sense how about um renewal timelines
Agent: renewal typically happens in forty five days.
Customer: that’s good to know so do you think moving to the gold tier would resolve my uh coverage needs faster
Agent: yes, moving to the gold tier should help with claims handling.
Customer: alright um let’s do it i think uh i’ll go ahead with the upgrade
Agent: okay, I’ll apply the winter10 discount and process the upgrade to the care plus gold.
Customer: thank you and just to clarify my premiums will increase uh to around four hundred forty dollars right
Agent: yes that’s um correct just to reiterate you get better coverage limits uh with that
Customer: awesome i appreciate all the help ava
Agent: you’re welcome jackson it’s my pleasure um i’ll finalize this and send you the confirmation uh to your email shortly
Customer: great looking forward to it
Agent: thank you for calling acme insurance have a great day jackson
===== CALL 4 =====
Agent: thank you for calling firststone bank this is alexander wright how can i help you today
Customer: hi um this is lucas kelly i'm looking to compare your services with uh a competitor bank
Agent: we have a few options available which specific products are you considering comparing
Customer: mostly i'm interested in your savings account um and how it stacks up against uh citibank
Agent: firststone bank's savings account offers a competitive interest rate and there are maintenance fees only below a certain threshold
Customer: yeah i'm curious about the um interest rates and any fees you know i might incur
Agent: the savings account has a competitive interest rate and we currently don't charge maintenance fees for accounts above a certain threshold
Customer: oh so what's the um threshold for that
Agent: it's five hundred dollars just to keep the account free uh let me confirm yes but um what about citibank’s fees
Customer: i'm pretty sure they have lower fees you know around the same amount but i've heard their app is not that um great
Agent: our app is designed for smooth navigation and reliability which helps manage your savings better
Customer: yeah i really want something that works well on my phone what's your um budgeting feature
Agent: the budgeting tool in our app allows you to set savings goals and track your spending it's pretty straightforward
Customer: right right so pricing is a key factor for me like uh what promotions do you have going on right now
Agent: currently we have a promo campaign called save20 that gives a bonus when you open a new account it’s quite popular
Customer: hmm sounds interesting does that apply to you know existing customers too
Agent: it’s only for new customers there may be other offers for gold relationship clients
Customer: oh i see so um loyalty benefits what else could i uh get
Agent: as a gold tier member you can access lower rates on loans and exclusive deals lucas it's definitely worth um consideration
Customer: okay that's good to know but still those app experiences i wonder if that's why people might um sway towards competitors
Agent: yes app experience is definitely a driving factor and we aim to improve that continuously many customers appreciate our user interface and feedback system
Customer: right um how many people leave due to like frustration with your app
Agent: generally we have low escalation rates most customers like yourself stay engaged and share feedback no escalations today so that’s a positive sign
Customer: alright sounds good i’ll have to think it over can i get back to you about my decision
Agent: of course lucas do feel free to reach out anytime thank you for considering firststone bank</t>
  </si>
  <si>
    <t>3792</t>
  </si>
  <si>
    <t>===== CALL 1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 CALL 2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 CALL 3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4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</si>
  <si>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streamwave this is mia hernandez how can i assist you today
Customer: hi mia this is abigail foster i'm calling to inquire about upgrading my current plan
Agent: sure abigail i can help you with that can you tell me which plan you're currently on
Customer: i'm on the basic plan right now i'm looking to upgrade to a higher tier
Agent: got it that sounds like a good move we have options like the plus and premium plans the premium plan offers faster internet speeds and more features
Customer: right but what would the monthly cost be for the premium
Agent: the premium plan is um around one hundred and twenty nine dollars per month
Customer: wow that's a bit higher than i expected
Agent: i hear you it’s a significant increase could i ask what your current monthly budget is for internet
Customer: well right now i'm managing around eighty dollars a month
Agent: i definitely understand your concern the increase can feel daunting is there a specific feature you’re hoping to gain from the upgrade
Customer: i guess i just want better speeds for streaming since we’ve been lagging
Agent: sure with the premium plan you would get two hundred fifty megabits per second but um you mentioned your budget earlier right
Customer: yes i have to consider that also i've seen that spectrum has a deal that's cheaper
Agent: ah i see where you're coming from spectrum often runs attractive promotions however our reliability and customer service are typically rated higher if that matters to you
Customer: yeah i appreciate that but still the pricing is a concern
Agent: i completely get that let's look at the plus plan which is around ninety nine dollars it offers um one hundred megabits per second
Customer: that’s a little better but still more than i want to spend
Agent: i understand have you thought about how many users are on your network
Customer: it's just me and one other person but we stream a lot
Agent: got it if you're using multiple devices the premium might be justified for your usage
Customer: right but can i get a better deal somewhere else
Agent: that's a valid point i'll be honest pricing is tight right now for everyone but i can check if there are any promotions
Customer: i’d really like that
Agent: please hold for a moment while i see what we can do
Customer: sure no problem
Agent: thank you for waiting abigail unfortunately i don’t see any current promotions that apply to your account
Customer: oh that’s disappointing
Agent: i understand it’s frustrating when costs rise can i ask if you’d like to explore any um alternative options like a contract with a lower rate
Customer: no i really don’t want to be tied down for longer
Agent: that’s understandable we want you to feel comfortable with your plan
Customer: i just feel like the upgrade isn’t worth it
Agent: i can see that it’s essential that you feel satisfied with what you um pay for
Customer: exactly
Agent: so just confirming you'd like to stay on the basic plan for now
Customer: yes i think that’s best for me at this point
Agent: thank you abigail if things change or you want to revisit that upgrade in the future just reach out
Customer: will do thank you for your help
Agent: my pleasure have a great day
Customer: you too bye
Agent: goodbye
Customer: bye
Agent: bye
===== CALL 2 =====
Agent: thank you for calling northpeak finances um this is ava thompson how can i assist you today
Customer: hi ava this is samuel hernandez i need to report some uh fraudulent activity on my visa card
Agent: i'm sorry to hear that samuel can you um provide me with the last four digits of your account for verification
Customer: sure it’s two eight six five
Agent: thank you samuel i see your account acct 34567289 is verified can you tell me more about like the fraudulent charges
Customer: yeah um there are some transactions that i didn’t i didn’t authorize uh there are transactions between fifty and two hundred dollars it’s really concerning
Agent: i understand how um upsetting this must be let's get this sorted for you we’ll start by blocking your card
Customer: wait what happens next i mean will i get a new card
Agent: yes your um current card will be blocked and we will issue you a new card it should arrive in two to three business days
Customer: okay that’s that’s good but what about those uh transactions um will i get my money back
Agent: we can investigate the unauthorized transactions and once confirmed as fraud you’ll be reimbursed just monitor your account closely
Customer: got it i just want to make sure i um understand everything here
Agent: absolutely so to recap we’re blocking your current visa card and um issuing a new one you should also keep an eye for any unusual activity in your account
Customer: right and how do i um provision my new card once it arrives
Agent: once you receive your new card i’ll provide you with wallet provisioning instructions it’s pretty straightforward
Customer: oh okay thanks i just want to mitigate any further issues um
Agent: you're welcome we’ll certainly help uh prevent further fraud have you set up any alerts for your transactions
Customer: not yet i didn’t think i needed to
Agent: well setting alerts might really help it’s a good way to stay updated especially after this
Customer: yeah i guess i should have thought of that
Agent: no worries so in reviewing your current situation how um concerned are you about this happening again
Customer: honestly very concerned it’s frustrating
Agent: i completely understand that sentiment samuel it’s frustrating when your trust is tested like this
Customer: exactly and i don’t want to run into um issues like this with new cards you know
Agent: right that's understandable it’s important to have confidence in your financial institution just remember we’ll support you through these challenges
Customer: thanks ava i appreciate that can you assure me i won't be liable for those charges
Agent: yes once the fraud report is verified you won't be held responsible for unauthorized charges
Customer: good that makes me feel a little better
Agent: i'm glad to hear that your piece of mind is essential
Customer: so what's the next step will i receive confirmation on uh the new card
Agent: yes once i complete the process you’ll receive confirmation via email
Customer: okay so i’ll just keep my eyes open for that
Agent: exactly and just to confirm what’s the best email address for you
Customer: it’s samuel dot hernandez at email dot com
Agent: thank you samuel you’re all set your card is blocked and we’ll get that new one out to you quickly reach out if you have any more questions
===== CALL 3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4 =====
Agent: thank you for calling connectnet this is alexander wright how can i assist you today
Customer: hi um this is riley adams i wanted to know like how uh how feature requests get logged as actionable tickets
Agent: feature requests are entered into the system, and from there the team reviews them through the normal process
Customer: oh i see so it’s um like an actual ticket that someone works on
Agent: exactly yes it’s um logged and um categorized for action by our team
Customer: okay um that makes sense are there um specific forms
Agent: there are forms available on the website for submitting requests
Customer: got it so uh if i have suggestions can i like just call in
Agent: you can call in or submit something online
Customer: so each suggestion is uh logged like for really real
Agent: requests do get recorded in the system
Customer: great now what kind of um features do people usually request
Agent: often customers ask for things like uh enhanced coverage or better pricing options you know um common ones
Customer: uh huh and do you ever find like repeated requests for the same feature
Agent: yes that happens there’s um moderate repetition across similar intents
Customer: right i figured how do um you guys handle that
Agent: well um we assess the volume and um prioritize those based on customer feedback
Customer: makes sense but uh does that really help customer satisfaction
Agent: funny you mention that riley um we’ve noticed there’s no direct correlation with lexical diversity and uh customer satisfaction
Customer: oh uh interesting i mean i guess satisfaction can um differ based on other factors too right
Agent: exactly it’s um multi faceted so we suggest focusing on actionable insights
Customer: speaking of uh insights i’ve heard people talking about spectrum how do you guys compare
Agent: well um spectrum does have some competitive offers but we pride ourselves on our uh customer support
Customer: yeah i’ve uh noticed that i mean that’s crucial right
Agent: definitely good support can make a big difference in customer experience
Customer: right so if i give you some suggestions now will they get logged
Agent: you can share them if you’d like
Customer: okay i was uh thinking about having more um flexibility in plans you know
Agent: uh huh more flexibility can be really valuable
Customer: great and maybe uh some loyalty uh discounts
Agent: absolutely loyalty is important
Customer: awesome so to sum it up uh my suggestions are logged as um actionable tickets right
Agent: they’re entered into the system, yes
Customer: thanks alexander this has helped uh clarify a lot for me</t>
  </si>
  <si>
    <t>3793</t>
  </si>
  <si>
    <t>===== CALL 1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 CALL 2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 CALL 3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 CALL 4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</si>
  <si>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skybridge airlines this is michael roberts how can i assist you today
Customer: hi uh my name is sebastian wright and i'm calling about my loyalty program
Agent: sure sebastian what specifically would you like to know about the loyalty program
Customer: well i wanted to see if um being in a uh higher loyalty tier affects the speed of service or you know resolution times
Agent: absolutely i can help with that uh generally speaking higher tier members like those in the gold or um platinum tiers do tend to receive faster resolution
Customer: really so um if i were a platinum uh member that would be even quicker right
Agent: yes that’s correct platinum members typically experience um quicker outcomes compared to the gold tier
Customer: i see and uh can you tell me more about the benefits like um uh being in gold do i still get good service
Agent: definitely as a gold member you'll receive um a variety of perks such as priority boarding and um access to exclusive offers
Customer: okay that makes sense but um can you confirm that faster service uh is a benefit uh of being higher tier
Agent: yes sebastian it is higher tiers especially platinum correlate with um faster resolutions
Customer: got it i just feel like um when i called before there were like some delays even though i’m gold
Agent: those situations can vary based on several factors usually um higher tiers get prioritized
Customer: hmm right well how do you guys measure like that
Agent: we look at average wait times and um resolution times for different loyalty tiers
Customer: oh i see so um there are stats uh on that
Agent: yes our data shows that um gold and platinum members often have quicker resolutions
Customer: and uh what about upselling do you um use varied phrasings during those conversations
Agent: honestly we haven’t attempted varied phrasings when um upselling which might uh help in improving outcomes
Customer: so it’s just standard scripts then right
Agent: pretty much yes we stick to scripts and uh specific guidelines during upsell calls
Customer: huh that’s interesting i’ve uh seen other airlines like delta doing things um differently
Agent: yes each airline has its approach delta might employ varied uh tactics you know
Customer: right right just curious
Agent: do you have further questions
Customer: well um i think that’s it i really just wanted to know about the tiers and uh service speed
Agent: great i’m glad i could clarify that for you just remember um higher tiers like uh platinum do correlate with faster resolutions
Customer: got it thanks michael
Agent: you’re welcome sebastian if you need anything else feel free to call back
Customer: sure will do
Agent: have a great day
Customer: you too bye
Agent: bye
===== CALL 2 =====
Agent: thank you for calling harborwest this is jackson rivera how can i assist you today
Customer: hi this is aiden kim i’m looking to request uh an increase in my credit limit
Agent: okay hold on can i first verify your um account i see your account ends in thirty four
Customer: yeah um that's correct
Agent: great just to clarify you're calling from new york correct
Customer: yes that's right
Agent: so you're requesting a um credit limit increase can you tell me uh what your current limit is
Customer: it’s currently at one thousand dollars
Agent: got it and um what limit were you hoping to get
Customer: i was hoping for around um two thousand dollars
Agent: i see um let me check on that for you just a moment please
Agent: so um aiden i can offer you an increase but the highest i can approve today is fifty i mean fifteen hundred dollars how does that sound
Customer: uh well i mean it's not quite what i wanted but i guess um it’s better than nothing
Agent: okay
Customer: yeah i can work with that
Agent: fantastic i’ll process this for you now and just to confirm will you still keep your current card uh the visa card right
Customer: yes i will
Agent: perfect anything else i can help you with today
Customer: no that should be it
Agent: alright i’ve processed the request for the increased limit to fifteen hundred dollars
Customer: yes definitely um i would appreciate a review of this in a few months though
Agent: we can set something up for six months from now
Customer: sure that works for me
Agent: great just to summarize you’re now at a fifteen hundred dollar credit limit um right
Customer: correct
Agent: alright again this is a um a new visa card limit just to confirm
Customer: yeah yeah i got that
Agent: excellent if you have any more questions um feel free to call us anytime
Customer: thanks jackson
Agent: you’re welcome aiden thank you for choosing harborwest have a great day
Customer: you too
Agent: take care
Customer: bye
Agent: goodbye
Customer: so um when will i see that change reflected
Agent: uh you’ll notice it um updated in about twenty four hours
Customer: alright thank you i just want to make sure there’s no charge against me for this
Agent: no there’s absolutely no charge um for changing your limit
Customer: okay good just wanted to clarify that part
Agent: anything else on the account
Customer: no i think i’m okay for now
Agent: alright
Customer: yeah i appreciate that thanks again
Agent: my pleasure aiden i’ll make a note to follow up in six months
Customer: sounds good looking forward to it
===== CALL 3 =====
Agent: thank you for calling civic trust this is james o'connor how can i assist you today
Customer: hi um this is mark roberts i’m looking to inquire uh about the interest rates for a personal loan application
Agent: sure thing mark i'd be happy to help you with that what specific rates are you uh interested in like fixed or variable
Customer: that’s the thing i’m um kinda confused between uh the fixed and variable rates like um what’s the difference exactly
Agent: i understand mark so a fixed rate remains the same throughout the term but with a variable rate it could change uh fixed rates often provide uh like stability if you plan to keep the loan long term
Customer: mhm okay so can i like get more clarity on the um interest rate components
Agent: absolutely the interest rate usually includes the apr uh and there are like components like points which can affect your overall cost
Customer: points what are those uh again
Agent: sorry i mean points are upfront fees you pay to lower your interest rate uh like one point is one percent of the loan amount do you have a specific amount you’re uh considering for the loan
Customer: i was thinking um in the fifty and thousand to seventy thousand range
Agent: great now let's say your amount is uh fifty eight you know like sixty thousand dollars if you choose to pay points it could um reduce your rate significantly
Customer: yeah but um how much will that like actually save me
Agent: it depends on your rate and the number of points you pay but for example um paying one point can reduce your rate by around uh point two five percent
Customer: that um okay makes sense but then what happens if the rates all go up later
Agent: good question if you choose a fixed rate your rate stays unchanged but with variable rates it could uh increase
Customer: right so i guess if i want stability i should go with um fixed
Agent: exactly and just to clarify do you have a specific term in mind for the loan like fifteen or uh thirty years
Customer: i’m more interested in a uh fifteen year term i think
Agent: understood now if you're comparing offers i’ve noticed that um chase bank is currently uh promoting competitive rates
Customer: oh um really how do civic trust's rates actually compare to them
Agent: well our rates are generally competitive let’s see in your case um with a fixed rate for fifteen years you might get say about four point five percent
Customer: uh huh and chase is offering how much
Agent: they were advertising four point seven five percent but um customer experiences can vary a lot
Customer: yeah i’m a bit concerned about that so are there any um promotions or discounts with civic trust
Agent: we do have promotions but um sometimes they might uh worsen the outcome if not aligned with your needs
Customer: uh why’s that i thought promotions are supposed to help
Agent: well sometimes they can create confusion or lead to higher costs in the long run especially if the terms aren’t clear
Customer: mhm sounds like there's a lot to consider um what’s the next step if i want to apply
Agent: you’d need to fill out a loan application i can guide you through that if you’re ready um right now
Customer: yeah um i’d like that
Agent: perfect i'll need to verify your identity first can you confirm your account number which ends in uh thirty four
Customer: um yeah it’s acct eight three nine two seven four six five
Agent: thank you mark and what’s your state for geospatial information uh florida right
Customer: yes that’s um correct
Agent: great now let’s um complete a few more details about your uh loan terms
Customer: okay so um with the fixed rate is there um like a um monthly breakdown i can see uh maybe
Agent: absolutely i can provide that for you it actually um includes principal and interest
Customer: thanks james this has been um really helpful despite um my initial confusion
Agent: i'm glad to hear that mark i’ll send you that breakdown shortly and if you have more questions feel free uh to call back
===== CALL 4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t>
  </si>
  <si>
    <t>3794</t>
  </si>
  <si>
    <t>===== CALL 1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 CALL 2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 CALL 3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 CALL 4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</si>
  <si>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 CALL 2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 CALL 3 =====
Agent: thank you for calling luxstay hotels this is emily carter how can i assist you today
Customer: hi emily uh my name is riley wright and i'm calling um to inquire about the uh cancellation policies for my booking in you know chicago
Agent: can you please provide your booking id
Customer: yeah it’s bk two three four five six seven eight
Agent: thank you just a moment while i pull up your information okay i see your booking
Customer: yes exactly um i'm wondering if
Agent: there are cancellation fees listed on the reservation
Customer: uh huh and how much would that be
Agent: right so um our cancellation policy states that um generally if you cancel within twenty four hours of your booking there is a um non refundable fee
Customer: yes that’s um a bit steep for me is there any way to avoid those charges
Agent: well we do have some options like we can offer a room upgrade or
Customer: uh apply a promo code what’s that
Agent: we have a code called summer20 that can give you a discount um on your stay
Customer: hmm okay but uh if i decide to cancel will i lose all my payments
Agent: not necessarily if you cancel outside um of the twenty four hour window you can receive a full refund it really depends on the timing
Customer: that’s good to know but i still don’t want to pay those extra fees
Agent: if you decide to keep your booking i can apply the summer20 promo code for you
Customer: okay that sounds good what’s the uh upgrade you’re offering
Agent: we can upgrade you to a suite at a um discounted rate if you are interested
Customer: wow a suite sounds nice but how much would that cost me
Agent: the upgrade would only be an additional uh thirteen dollars per night after applying the discount
Customer: ah okay but what if i don’t like the suite or want to um change it again later
Agent: well if you um change your mind again we can uh look at adjusting your booking while still keeping you within our cancellation policy
Customer: that’s a bit reassuring alright you know what let’s stick with the current booking i think i’ll just um use that promo code
Agent: excellent choice riley just to confirm i’m applying the summer20 code and keeping uh your deluxe room for now right
Customer: yes please thanks for your help
Agent: no problem riley i’m glad we could work this out your booking is confirmed have a great day
===== CALL 4 =====
Agent: thank you for calling homehaven um this is priya nair how can i assist you today
Customer: hi priya this is jane davis i’m calling to ask um whether my loyalty tier impacts my claim resolution speed
Agent: the loyalty tier doesn’t affect claim resolution speed
Customer: yes that’s right i just want to know if being in this tier uh makes any difference in how quickly my claims are resolved
Agent: got it well um i can tell you that the loyalty tier actually uh at homehaven doesn't influence resolution speed
Customer: oh really so um there’s no faster processing for gold members
Agent: no it’s treated the same way uh across all tiers that means um we handle claims from gold members just like other members
Customer: uh that’s kind of disappointing what can i expect in terms of timeline then
Agent: typically we aim for a resolution within uh ten to fifteen business days but it can vary depending on the specifics of the claim
Customer: okay and what if there are um exclusions in my policy
Agent: exclusions are listed in the policy documents
Customer: yes please i need to understand what um might not be covered
Agent: standard exclusions apply to your policy such as certain types of damages or situations
Customer: can you give me an example
Agent: flood damage may not be covered unless you have an additional rider
Customer: that's important to know so if i filed a claim for flood damage uh i could be in trouble
Agent: yes that’s possible without additional coverage i recommend reviewing your policy to check uh for such details
Customer: i will do that just checking does this mean i have to look for um exclusions every time
Agent: yes that’s a good practice to avoid surprises after uh filing a claim especially since they can affect the outcome
Customer: i hope there’s a way to get more clarity on that when filing you know
Agent: we provide explanations when you file a claim
Customer: that’s fair i guess um a little empathy goes a long way
Agent: exactly early empathy can significantly reduce frustration later on during uh the process
Customer: wow i appreciate that so what happens next
Agent: you can file your claim online or send it to us via email
Customer: i think i’ll submit it online is my member number needed for that
Agent: yes have your order number which is ord eight four seven two three one zero ready when you submit
Customer: got it just one last thing will i be notified of the claim status
Agent: yes updates are sent on claim status and it will be tracked by fedex once it's processed
Customer: great thanks for all um your help priya that makes me feel a lot better about this</t>
  </si>
  <si>
    <t>3795</t>
  </si>
  <si>
    <t>===== CALL 1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 CALL 2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</si>
  <si>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fiberone this is ethan clark how can i um assist you today
Customer: hi ethan this is lucas howard um i wanted to uh inquire about adding some feature to my home insurance policy
Agent: sure lucas what kind of features y'know are you looking to add
Customer: well i was thinking about uh coverage for um natural disasters
Agent: ah i see so you're interested in adding coverage specifically um for natural disasters right
Customer: yes exactly like for flooding and uh earthquakes does that um come with an additional premium too
Agent: yes there would be an additional premium for that coverage i can uh break down what that would look like for you
Customer: great i just um i need to make sure it won't like hit my monthly budget too hard
Agent: understood i can definitely help with that if we add the disaster coverage it will uh increase your monthly premium
Customer: could we adjust the deductible you know to balance out the cost
Agent: absolutely adjusting uh adjusting the deductible can help um lower your monthly premium what uh deductible are you considering
Customer: maybe a thousand dollars uh would that help
Agent: yes adjusting to a thousand dollar deductible would significantly um reduce the increase in your premium
Customer: phew that sounds better i just wanna um prevent any future churn intent right
Agent: i completely understand adding features like this can um really help reduce churn intent
Customer: right and um i really hope it improves my overall satisfaction as well
Agent: definitely features added can lead to better customer satisfaction um what other features uh are you considering
Customer: i heard about some um other options like like identity theft protection is that um something you offer
Agent: yes we do offer identity theft protection it's a great feature would you uh like to know more about it
Customer: yes please but uh will it affect my premium too
Agent: it would um add an extra fee but we can explore which options wouldn’t uh impact your budget too much
Customer: that sounds really good honestly i'm just worried about uh all these costs uh what's the best way to um proceed
Agent: i can put together a quote for you with the added coverage and adjusted um deductibles
Customer: i appreciate that ethan i just i'd love to see the details before deciding
Agent: absolutely i’ll prepare that and just to confirm your account id is acc seven seven one eight two three nine
Customer: yes that’s correct
Agent: thank you lucas i’ll have this ready as soon as possible by the way just to um wrap it up did you feel uh satisfied with the service today
Customer: yeah this conversation was actually helpful i really liked how you um offered different options
Agent: i’m glad to hear that apologies for any confusion earlier i’ll send you the details shortly
===== CALL 2 =====
Agent: thank you for calling home mesh this is lisa chen how can i assist you today
Customer: uh hi lisa this is luke wright i um need help setting up my uh homemesh router
Agent: is this about the ont device too
Customer: yeah that's uh right the ont is all set up but i just can't get the router to work it's really um frustrating
Agent: can you tell me if the ont is connected to the router
Customer: i think so but honestly i i’m not sure there are um all these lights blinking what should they look like
Agent: the ont lights are usually solid if they're blinking that might be a connection issue
Customer: uh okay let me check um yeah there’s a green light on but the others are blinking does that mean something's um wrong
Agent: it could be an issue um can we try rebooting the ont device just unplug it for uh about thirty seconds and then plug it back in
Customer: alright i’ll i’ll do that um hold on
Agent: no problem take your time
Customer: okay um i’ve re plugged everything now what
Agent: great now check the lights again are they still blinking
Customer: the green light is um still on but uh the others are blinking like crazy now
Agent: that doesn't sound good do you have another device to check the internet access
Customer: i have my phone but it’s not connecting either i mean what’s going on
Agent: you're in florida right
Customer: yes that's correct
Agent: okay so um there's currently no outage reported in your area let’s look at your setup instead
Customer: ugh really i just can't make this work
Agent: you can check if all the cables are securely connected
Customer: um yeah they seem fine i wait is the fiber connection supposed to have two cables
Agent: yes typically you would have a fiber cable connecting to the ont and then an ethernet cable from the ont to the router
Customer: okay i see oh i thought it was just um one should i try switching them around
Agent: yes you can try that sometimes it helps if the connections are um re seated give it a shot
Customer: alright doing that now um fingers crossed
Agent: definitely let me know um let me know what happens next
Customer: okay i plugged it back in the blinking is uh okay it's stopped
Agent: that’s a good sign now check if your router is um uh broadcasting a wi fi signal look for the network and try connecting
Customer: yes i see it now this is amazeballs
Agent: perfect you should be all set to connect your devices now is there anything else i can help you with today
Customer: no that's it you’ve been super helpful lisa thank you
Agent: i’m happy to help luke enjoy your homemesh experience have a great day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nimbus air this is david martinez how can i assist you today
Customer: hi um this is avery graham i’m calling about uh a delay with my flight from miami to dallas
Agent: okay um let me pull up your information can you um provide me with your booking reference
Customer: yes it’s pnr 83xlt4
Agent: thank you avery i see here that there was a crew related delay i apologize for the inconvenience this has caused you
Customer: yeah it’s really frustrating um especially since i’m at uh the airport already
Agent: there’s a delay on the flight and i apologize for the inconvenience
Customer: right right um what can you do about this delay
Agent: i can offer you a meal voucher valued at twenty five dollars this is to help ease the wait
Customer: a meal voucher um is that all
Agent: yes that’s uh the option available for this situation given the circumstances with the crew
Customer: i see so it’s just a vague uh offer
Agent: i apologize if it seems vague it’s um in line with our compensation policies for delays uh due to crew issues
Customer: but i um don’t quite understand how this fits into the um policy
Agent: the meal voucher is what applies here under the policy
Customer: okay sure i guess that’s better than nothing
Agent: i appreciate your understanding and um i hope it helps a bit
Customer: it helps but still i’m not completely satisfied
Agent: we’re here and there may also be a potential seat upgrade for your next flight
Customer: oh um an upgrade
Agent: yes upgrading might um enhance your future travel experience with us
Customer: uh i don’t know i need to think um about that
Agent: totally get it no pressure just wanted to provide you that option
Customer: hm it’s a bit overwhelming right now
Agent: okay let’s move on to the voucher
Customer: right so um how do i actually get that meal uh voucher
Agent: i’ll send it to you um via email just confirm your address is it still um barry underscore gao at gmail dot com
Customer: no uh that’s uh not me it’s avery graham at gmail dot com
Agent: got it thanks i’m sending that over right now
Customer: great thanks david
Agent: you’re welcome avery and don’t forget to check out our loyalty um program benefits for your future travels</t>
  </si>
  <si>
    <t>3796</t>
  </si>
  <si>
    <t>===== CALL 1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2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 CALL 3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 CALL 4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</si>
  <si>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2 =====
Agent: thank you for calling metrojet uh this is lisa chen how can i assist you today
Customer: hi lisa this is owen ramirez i’d like to talk about uh the loyalty program i’m pretty frustrated
Agent: i’m sorry to hear um that owen could you let me know what specifically uh is bothering you about the loyalty program
Customer: well um the perks aren’t er really that great you know i feel like they don’t uh reward loyal customers like me enough
Agent: i understand your concern that must be quite frustrating for you can you share which like perks you feel are lacking
Customer: yeah i mean uh compared to delta their perks just look so much better like they have oh i don’t know um more upgrades um more points for flights or something
Agent: it sounds like you’re looking for more tangible rewards uh perhaps like uh upgrades or a better points system
Customer: exactly and um the last time i tried to use my points it was just uh a hassle they don't really help like when you want to book a flight to sfo to jfk
Agent: that’s uh disappointing to hear owen i apologize for that experience would you say a more flexible points system would help retain your um loyalty
Customer: yes definitely if the perks were more appealing i think i’d um feel better about sticking with metrojet
Agent: i appreciate your honesty just to clarify um would an empathetic acknowledgment at the start have made this negativity less for you
Customer: um yeah i guess it could have it would’ve uh helped i think
Agent: thank you for sharing that i’ll uh definitely note that what type of perks are you specifically um looking for
Customer: maybe something like bonus miles or uh a guaranteed upgrade if i uh fly enough
Agent: so it seems rewards that offer like immediate benefits are really important to you sounds fair
Customer: yeah if um delta can do it why can’t metrojet it’s like you’re just falling behind
Agent: i completely understand where you're coming from have you had any positive experiences that might um balance this out
Customer: not really the last time i felt appreciated was a while back this isn’t like how it used to be
Agent: i'm really sorry to hear that the changes in our program have affected uh your loyalty let me see what i can do regarding potential improvements
Customer: i hope there are some updates coming because right now um it’s none effective for me to stay a loyal customer
Agent: that’s a fair point and your feedback is invaluable our team is working on updates for um the loyalty program you know
Customer: good to know they're working on it but i want to see real improvements not just um promises
Agent: absolutely and i promise to pass along your feedback could i um follow up with you maybe offer some updates directly
Customer: sure as long as it's soon i need to uh know there’s a reason to stick with metrojet
Agent: i will ensure you’re updated thank you for your patience owen one last thing would you prefer emails or a call for um updates
Customer: just emails should be fine thanks lisa
===== CALL 3 =====
Agent: thank you for calling coastal wings this is lisa chen how can i assist you today
Customer: hi umm this is elijah torres i wanted to uh get some clarification on my insurance coverage regarding a flight delay
Agent: of course elijah can you please provide me with your booking reference
Customer: yes it is pnr a1b2c3
Agent: thank you let me check that for you so um could you tell me a bit about what happened with your flight
Customer: sure um it was a flight from boston to los angeles and uh the delay was due to weather
Agent: i see so just to confirm you are asking about what your insurance umm police covers in that situation right
Customer: yes exactly what compensation can i expect for uh that delay
Agent: under our policy for weather related delays we cover a travel credit which you can use for future flights
Customer: oh um so that's the only option like uh there's no meal voucher or hotel stay
Agent: correct unfortunately we don't offer those options for weather delays only the travel credit applies
Customer: i understand but that's quite limited i recall hearing about delta offering offering um more robust options
Agent: i get that and while they do have different policies our approach ensures you're covered through the travel credit
Customer: but um i feel like they might have a better offer overall you know
Agent: i understand your concern elijah um coastal wings focuses on providing reliable coverage but yeah we do have a more streamlined approach
Customer: just seems like a disadvantage especially compared to delta which can offer meal tickets or um something
Agent: i appreciate your feedback our positioning in this area aims for neutral offerings and many customers appreciate the travel credit flexibility
Customer: neutral huh i guess that works for some but um not for me really
Agent: i can help clarify more about your policy if you'd like would you like me to explain your coverage limits
Customer: yes please what are the caps on uh compensation
Agent: under the current policy compensation caps depend on your overall overall travel expenses but our travel credit credit is typically around two hundred dollars
Customer: two hundred dollars i don't think that really compensates enough for major delays
Agent: i understand and many feel similarly that’s why the feedback loop from our customers helps assess these limits
Customer: is it true that some airlines have better coverage for unexpected delays
Agent: yes competitors like united and american have terms that might look attractive especially in such situations
Customer: so what if i were to switch my insurance would that affect my current status
Agent: it could potentially change your level of coverage and benefits yes your gold loyalty tier could also change with new purchases
Customer: that’s frustrating i honestly expected better from you guys coastal wings
Agent: your loyalty is important to us and i genuinely want to make sure you feel supported
Customer: i just don't see why i have to settle for limited options um when there are better ones out there
Agent: i completely get it and your perception matters however our focus is on creating consistent yet flexible offerings without overwhelming complexity
Customer: i guess i’ll uh think about it it's just concerning you know
Agent: absolutely totally understand if you have more questions about your policy or comparing options feel free to ask anytime
Customer: thanks lisa i appreciate your info i might reach out again once i decide
Agent: no problem elijah thank you for calling coastal wings take care and have a great day
===== CALL 4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t>
  </si>
  <si>
    <t>3797</t>
  </si>
  <si>
    <t>===== CALL 1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2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 CALL 3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</si>
  <si>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2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 CALL 3 =====
Agent: good afternoon thank you for calling urban escape this is james o'connor how can i assist you today
Customer: hi um this is evelyn diaz i uh wanted to um report a cleanliness issue uh in my hotel room
Agent: okay could you please provide me with um a bit more detail about the issue
Customer: well like the room it wasn't clean when i checked in and uh i expected better from urban escape you know
Agent: can you tell me if it was just the surfaces or were there like um more specific areas that caused issues
Customer: um mostly the bathroom it uh didn’t seem to be cleaned properly there were like hair and stuff
Agent: i can note that in the reservation and move forward with options on the account
Customer: i hope so i’m honestly considering uh switching to marriott next time you know
Agent: may i suggest that i offer a partial refund for your stay to address this issue
Customer: a partial refund that would be nice i guess but um why should i stay uh sorry if this happens
Agent: i can also offer you a promo code for your next booking loyalty10
Customer: okay that’s something i guess but um how can i be sure this uh won’t happen again
Agent: housekeeping can review it on their end
Customer: alright i appreciate the quick um response but it still i don’t want this happening again
Agent: that is part of the process on our side
Customer: yes absolutely i uh just hope things improve
Agent: can i confirm your booking id for the refund
Customer: sure it's bk 1234 567
Agent: thank you evelyn i’ll process the refund right away and apply the promo code loyalty10 for your next stay
Customer: okay great um do you know if i’ll automatically get the gold tier upgrade from this
Agent: yes with your frequent stays your uh upgraded to gold it comes with added benefits
Customer: that’s good to hear but um will i actually receive better service
Agent: gold members receive priority service and special offers
Customer: alright i’ll hold you to that i really hope my next experience is better
Agent: thank you for bringing this to my attention
Customer: no problem i just expect um better quality from urban escape
Agent: thank you for your patience
Customer: yeah okay i feel a bit better now knowing i’ll get that partial refund
Agent: quick resolutions tend to reduce negative feelings
Customer: right it’s just hard sometimes you know
Agent: your experience matters to us
Customer: thanks james i’ll look out for that promo code and see how my next stay goes
Agent: you’re welcome feel free um to reach out if you need anything else in the meantime
Customer: okay will do thanks again
Agent: thank you evelyn have a wonderful day and we look forward to serving you better um next time
Customer: bye</t>
  </si>
  <si>
    <t>3798</t>
  </si>
  <si>
    <t>===== CALL 1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 CALL 2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 CALL 3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</si>
  <si>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shopsquare this is olivia parker how can i assist you today
Customer: hi olivia um this is lily richardson right i’m calling about a uh significant delay in my order delivery
Agent: can you please provide your order id
Customer: sure um it's ord 3762 840
Agent: thank you let me pull that up one moment please okay i see that your order is uh with fedex
Customer: yes it's supposed to be delivered already but it hasn’t arrived yet
Agent: it looks like there’s an exception status due to weather conditions impacting the delivery routes
Customer: wait weather really uh what does that mean for my order though
Agent: it means the order won't be delivered on time due to those conditions
Customer: sounds concerning should i expect more delays in the future um like this
Agent: it can happen occasionally yes if you often face delays i’d recommend exploring um alternatives
Customer: like what are there uh different carriers i can um use for my future orders
Agent: we usually rely on fedex but um i can look into other options sometimes using a different carrier can enhance the delivery reliability especially during peak seasons
Customer: that’s good to know what about um my current order if it doesn't arrive how do i uh get a refund
Agent: if the delay persists we would issue a refund back to your credit card
Customer: yes that’s right can you guarantee that the refund will be um processed quickly though
Agent: yes if you decide to proceed with the refund we’ll ensure it’s done in a timely manner however please note um it can take a few days to reflect on your account okay
Customer: okay um that’s understandable it's just uh frustrating to wait without knowing
Agent: deliveries don't always arrive as expected
Customer: and what about any discounts or um promotions for the delays if possible
Agent: there may be some applicable promos since you’re a gold tier member
Customer: that would help um yeah i just want to make sure i get something for all this hassle right
Agent: absolutely your loyalty is um important to us i’ll make sure you’re informed about any offers that apply to you moving forward
Customer: thanks olivia i really appreciate your help with all this you know
Agent: it’s my pleasure lily if there’s anything else you need feel free to um reach out again
Customer: will do thanks again bye
===== CALL 2 =====
Agent: thank you for calling streamwave customer support uh this is alexander wright how can i assist you today
Customer: hi uh this is samuel ross i'm calling about um new features you might be offering like uh better router options
Agent: we have a range of service features available, including router upgrades.
Customer: well i i've been having some frustrations with my current speeds uh they are just not uh good enough
Agent: you're currently on our plus plan, right
Customer: yeah uh that's right i also heard that um verizon has some really um better deals
Agent: let’s see what options are available. what features from verizon are you looking at
Customer: i’m mainly interested in uh upgrades for streaming like a more um reliable router if that's possible
Agent: we’ve had several requests for better routers lately. i can give you details on the upgraded options
Customer: sure uh i just want something that um can handle multiple devices without dropping connection it’s just possibly uh you know
Agent: definitely our new models um really focus on enhancing connectivity and speed are you aware of your current speeds you’re at three hundred megabits now
Customer: yeah but it doesn’t really feel like that sometimes uh especially when everyone's online
Agent: let me review some options for bundling with your service
Customer: bundle like uh what do you mean by that
Agent: bundling services like internet with streaming options has led to better customer satisfaction and reliability
Customer: oh i see so like um combining everything
Agent: this typically does enhance stability and could offer savings. would you like me to check available bundles
Customer: yeah please do i’m um also comparing with some deals so
Agent: sure just give me a moment we can uh combine your current plan with an upgraded router
Customer: sounds good but what if uh i have more questions
Agent: that’s um no problem at all samuel you can always call back and reference your ticket id tkt eight three nine two four five six
Customer: okay cool just wanted to know that uh i’d prefer speaking to someone if i
Agent: our agents are here following strict guidelines. your concerns are in the notes
Customer: alright uh that makes sense but if there are like um issues with speed how does that work
Agent: if there are consistent speed issues, we typically recommend revisiting the plan tier or reviewing router settings
Customer: yeah so uh if something breaks down or
Agent: we’d create a service ticket and our team would address that um right away your package can impact speeds too you know
Customer: i see well this has been uh really helpful alexander
Agent: thank you samuel i look forward to assisting you further don’t hesitate to reach out if you think of anything else
===== CALL 3 =====
Agent: thank you for calling healthsecure this is olivia parker how can i assist you today
Customer: hi this is olivia richardson i'm um looking into life insurance options
Agent: sure olivia i'd be happy to help you with that could you tell me what specific features you're looking for in a life insurance policy
Customer: well i’m not really sure i just want to uh know about the different plans you offer actually can you explain a bit more
Agent: absolutely we have several tiers including the premier platinum and care plus gold plans the premier platinum offers uh extensive coverage and additional benefits umm would you like me to go into details on those
Customer: yeah that would be great what makes premier platinum better
Agent: the premier platinum um it has higher coverage limits specifically categorized under a high band which can provide more financial security for your family there’s also a lower deductible keeping your premiums manageable so uh have you had a look at that
Customer: hmm okay and what’s the deductible for that
Agent: for the premier platinum the deductible is uh classified as medium you’ll benefit from a balance between um lower upfront costs and manageable premiums you might consider it for your needs
Customer: got it and how does it compare to other insurers like i had looked at blue shield before
Agent: blue shield has some competitive offerings but at healthsecure we believe our uh benefits like exclusive support for the treatment of critical illnesses set us apart it’s uh essential to find something that aligns with your needs right
Customer: right but i’m worried about whether the features match my situation i don't want to uh pay for things i won't use i mean that's crucial
Agent: i understand your concern it’s crucial that the plan fits your needs many customers experience uh need mismatches when they don’t fully evaluate their um requirements would you like me to help assess your situation
Customer: sure that would help what do you need from me maybe my family situation too
Agent: if you could share what coverage you think um you might need we can compare that to our offerings does that sound good what about your um expectations
Customer: well ideally i want coverage that uh supports my family financially but i'm not sure how much is necessary like i think it should be a decent amount
Agent: that’s a good start generally higher coverage is better especially if you have dependents the premier platinum uh might offer that peace of mind you know maybe consider more options
Customer: okay what about the renewal terms i want to know how often i need to adjust or update my plan i mean is it constant
Agent: the renewal window is uh every forty five days it allows you to assess your coverage periodically most people find that well helpful it's important to stay updated
Customer: that sounds reasonable but selling or renewing this seems too frequent i guess it's a bit much
Agent: yes i can see how that may seem cumbersome it’s designed to keep pace with um life changes would that be a dealbreaker for you are you leaning one way
Customer: i'm not sure it might depend on the price how do your premiums compare i mean that factors in a lot for me
Agent: the premier platinum plan is priced higher due to the extensive coverage it’s essential to balance um price against your expected needs have you looked at how much you’re willing to spend like is there an upper limit
Customer: well i don’t want to go above um a certain range maybe sixty or seventy dollars a month that's my limit
Agent: that makes sense the premier platinum might be out of your budget then similar plans could be researched within that uh range as well but have you thought about adjusting that
Customer: are there discounts available like what’s out there
Agent: yes there’s a promotion right now using the code spring25 which could bring your premiums down it sounds intriguing right
Customer: that sounds interesting but uh i'd still need to see the documents before deciding like in full detail you know
Agent: of course i can send you um detailed plan documents via email what’s the best email to reach you if it’s the same that’s fine
Customer: it’s olivia richardson at gmail dot com
Agent: thanks olivia i’ll send those right away um in the meantime if you have any other questions feel free to ask is there anything else on your mind
Customer: just one more thing if i want to um compare against blue shield how soon can i make a decision it’s a bit pressing
Agent: we recommend taking at least a day to review the documents thoroughly but after that you can um sign up right away if all looks well does that sound about right
Customer: got it so much to consider how did i get here
Agent: i understand it can feel overwhelming you want to make the right choice not just about features but also about how all these um elements fit into your life and if i can help well i will
Customer: exactly i appreciate your help olivia it's been really useful to me
Agent: you're welcome olivia i’ll follow up after sending the documents just remember it's okay to ask questions anytime as you reflect on your decision keep them coming
Customer: thanks again talk soon</t>
  </si>
  <si>
    <t>3799</t>
  </si>
  <si>
    <t>===== CALL 1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 CALL 2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3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</si>
  <si>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premier resorts this is benjamin brooks how can i assist you today
Customer: hi uh this is dylan parker i i wanted to talk about my reservation
Agent: sure dylan provide me with your booking reference
Customer: yeah it's um to uh two zero one two three four
Agent: thank you let me just look that up just a moment okay i see your reservation
Customer: well i tried to apply um a promotional discount summer20 but it was denied i really need to understand why
Agent: the summer20 promo has specific restrictions and it wasn’t applicable to your booking
Customer: but uh i thought it was for everyone you know it's kinda frustrating isn’t it
Agent: would you like me to go over alternatives
Customer: yeah i’d um like to know what my options are please
Agent: well there are bundling options that might um offer better savings if you bundle um your stay with activities or upgrades then that could enhance your savings
Customer: hmm okay like um what exactly
Agent: um if you book an activity like let’s say a spa package along with your room right you could save um significantly on the overall costs
Customer: right right but oh and what about the pricing it feels a bit high
Agent: the base rates fluctuate depending on the season and occupancy
Customer: yeah okay can you tell me if there are any other promos or um offers
Agent: at the moment there aren’t um other promos directly related to your booking but um bundling can drive like some great savings really
Customer: i get that but um did i miss something were there any campaigns like emails or something sent out
Agent: i don’t see any specific campaigns noted on your account or um in our system so nothing was mentioned
Customer: hmm okay so so no campaigns huh
Agent: correct dylan it looks like um there were no recent campaigns that applied to your current reservation
Customer: that's a bit disappointing but i guess i’m still interested uh in keeping this booking
Agent: so to confirm you’re okay maintaining the booking despite the denied promo
Customer: yeah i think i’ll do that um just trying to figure out like ways to make it more affordable you know
Agent: bundling is a way to save i can send you some options after this call
Customer: that sounds good benjamin thanks for all your help
Agent: of course dylan i’ll ensure you get those details have a great day
===== CALL 2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3 =====
Agent: thank you for calling firststone bank this is ava thompson how can i um assist you today
Customer: hi ava this is sebastian cook i’m calling about a refund delay on my visa card it’s been like um kind of a long wait
Agent: i’m sorry to hear that sebastian just a moment while i pull up your account um can you please confirm your account number
Customer: sure it's acct four nine three eight two seven six
Agent: thank you just a moment while i check your details uh i see here you have a billing error related to that recent transaction
Customer: yes that’s right the charge was for something i didn’t purchase and i um reported it via phone support after i tried this app
Agent: so it seems the refund for that was um in the range of the $250 $500 band
Customer: exactly when can i expect um that refund
Agent: so after uh reviewing this the outcome is a partial refund looks like we only credited the eligible portion due to our policies
Customer: partial are you serious this is um so frustrating i don’t get it
Agent: the rationale is that we have certain criteria and unfortunately not everything um qualifies
Customer: but i thought i mean i’ve been a gold tier member doesn’t that help
Agent: you’re correct and your loyalty does impact refund handling speed but in this case the billing error was um categorized under specific guidelines
Customer: this is just ugh how long do i have to wait for this um partial refund
Agent: well usually it can take a few business days maybe up to five or so
Customer: five days that’s not acceptable i was looking forward to resolving this fast
Agent: uh did you know about our current promotion the cashback twenty
Customer: yeah i heard about that does it help um with the current issue
Agent: it uh nudges acceptance a bit yes given your loyalty it might also help with future transactions
Customer: i mean can i um at least get some assurance about the timeline
Agent: yes it’s prioritized due to your membership status and if there are further delays you can reach out directly
Customer: okay that sounds a bit better but still i just i expected quicker service
Agent: and you absolutely should have that i’ll also document this for further review
Customer: thanks just um can you confirm the transaction id for my reference
Agent: of course the reference is txn nine eight two three seven four six this should help with any follow up
Customer: great so what was what was the final refund outcome again
Agent: to clarify the final outcome is a partial refund due to the well billing error criteria you know
Customer: and the rest is what happens
Agent: the remaining amount won't be credited as it doesn’t um it doesn't meet the eligibility standards documented
Customer: that seems unjust and you guys compared chase they handle these things better
Agent: um it’s good to share how other banks may handle things
Customer: i i guess just make sure i get that refund promptly will you
Agent: yes i’ll do my best to keep everything on track uh thank you for your patience sebastian
Customer: sure i’ll look out for any updates
Agent: thank you for calling firststone bank is there anything else i can assist you with today
Customer: no just the refund updates thanks again um ava
Agent: you’re welcome have a um great day sebastian
Customer: you too bye
Agent: bye</t>
  </si>
  <si>
    <t>3800</t>
  </si>
  <si>
    <t>===== CALL 1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 CALL 2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 CALL 3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</si>
  <si>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blue shield this is alexander um wright how can i assist you today
Customer: hi um this is mark rogers i'm calling to uh explore better pricing options for my health insurance plan
Agent: sure, what coverage are you looking for
Customer: well i'm mostly concerned about getting um lower premiums but i wanna like make sure i have enough coverage too
Agent: we have several tiers available, including our care plus gold plan
Customer: uh yes i heard about that but i also got a quote from metrohealth and their prices seemed lower
Agent: our care plus gold plan provides comprehensive coverage and may compare well against metrohealth
Customer: right but i want to know if there's um a way to like get a discount or uh something
Agent: i can offer a promotional discount with the code save fifteen if you decide to go ahead with the upgrade
Customer: okay that sounds good but can you um explain what exactly the trade offs would be
Agent: with lower premiums you're looking at higher deductibles, but with the gold plan you can have a higher coverage limit for unexpected medical expenses
Customer: hmm yeah so um how does the deductible uh work in this case
Agent: for the care plus gold it’s at a medium deductible band which means you might pay more upfront but you'll have better um coverage in return
Customer: uh huh and uh how would that work if you know i have a claim
Agent: if you um have a claim the payout would be higher because you're opting for better coverage limits which typically makes a big difference right
Customer: okay i see but what if i don’t um use a lot of health services
Agent: that’s a common question you’d save on premiums but it can cost um more if you need extensive care later on a good balance is essential
Customer: right and um do you have anything that could help make this decision easier or faster
Agent: we can go through the available plans and the details step by step
Customer: yeah do that um please because i want a better understanding fast
Agent: sure the gold plan is um top tier and ensures you get high value coverage plus um the discount is an added bonus
Customer: okay and how quickly can the plan be activated
Agent: typically once everything’s processed it would activate in about um sixty days
Customer: gotcha and if i need to renew afterward what’s the process like
Agent: renewing is usually straightforward you'd get a notice when your window opens but just um keep in mind that you'll want to review any changes in premiums or coverage
Customer: uh right so can you like send me something about um the benefits again
Agent: absolutely mark i can send over all the details including the benefits and the promo code to make it easy for um you
Customer: thanks alexander that’s very helpful i think i’m ready to um proceed with the plan upgrade once i review everything
===== CALL 2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 CALL 3 =====
Agent: thank you for calling urbanlink this is alexander wright how may i assist you today
Customer: hi um this is harper long i'm uh calling um about some internet issues
Agent: sure harper can you tell me a bit um more about the issues you’re experiencing
Customer: yeah it’s uh really intermittent like i notice i mean the speed it drops and um it disconnects quite often
Agent: i see just to uh confirm you're located in texas correct
Customer: yes that’s uh right
Agent: thank you for that and um can you specify if it’s more about um speed or the reliability of the connection
Customer: it’s both i mean
Agent: right
Customer: sometimes it’s super slow and other times it just uh goes out completely
Agent: okay let me check your account details could you hold on for a moment
Customer: sure no problem
Agent: check your account details could you hold on for a moment
Customer: yeah sure sure
Agent: thank you for waiting i have your account pulled up and i see that you’re on the um one hundred meg plan is that correct
Customer: yes i signed up for that but it feels um slower than that
Agent: i can look into that actually just wanted to mention there is an active outage in your area um caused by a vendor incident
Customer: oh really that explains a lot it’s been frustrating you know
Agent: your ticket id is tkt won six three two one eight nine and we’ll follow up with you within forty eight hours
Customer: okay thank you um
Agent: to help mitigate these issues i’d recommend considering our premium plan which could offer um better speed and reliability once the issue is resolved
Customer: i've been thinking about that but um does it really make a difference
Agent: yes i believe it would
Customer: that would be good i just need something that works consistently that is fairly consistently
Agent: while i have you can you recall if you’ve seen any promotions or offers recently
Customer: i saw some ads for at&amp;t boasting better reliability they seem to offer some good deals
Agent: we definitely want to keep your business but um based on what i see those promotions typically don’t change experience unless there’s a better service quality behind them
Customer: hmm so it mostly stays the same huh
Agent: yes from the feedback um we get no significant shifts without discounts actually affecting the service
Customer: that makes sense i just hope this issue resolves quickly thanks for your help
Agent: you're welcome harper we’ll do our best to have it sorted out soon have a great day</t>
  </si>
  <si>
    <t>3801</t>
  </si>
  <si>
    <t>===== CALL 1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 CALL 2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 CALL 3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</si>
  <si>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liam lewis how can i assist you today
Customer: hi um this is henry patel i’m calling to uh compare the refund policies like between coastal wings and delta
Agent: sure thing henry just to clarify um you're looking into the refund processes for both airlines
Customer: yeah exactly i want to see which one is um easier when it comes to refunds
Agent: got it so just to confirm your route is it sea
Agent: to atl
Customer: yes that’s right sea to atl
Agent: great now coastal wings has a pretty flexible refund policy you can um get a full refund on cancellations if you request within twenty four hours of booking
Customer: oh really how does that compare to delta’s policy
Agent: well delta tends to have a more rigid policy
Agent: i think they allow refunds only under specific circumstances which can be a hassle
Customer: i see so uh if i cancel my economy class ticket with coastal wings it’s easier
Agent: exactly you’d have a much smoother experience with us compared to um delta
Customer: right and how about compensation if there’s a delay um like what do you offer
Agent: our standard compensation is let’s say travel credit for future flights in case of delays but i mean if it’s a long delay
Customer: yeah yeah i heard delta does something similar but um is that travel credit a good amount
Agent: well usually we give credit based on the length of the delay but it tends to be uh more straightforward than what delta offers
Customer: interesting i um want to make sure i know all this before making a booking
Agent: definitely since you’re planning to rebook soon uh i recommend checking our policy first since it's more favorable
Customer: so uh just a quick recap coastal wings offers um refunds easier than delta right
Agent: right you could say that we are easier for refunds in terms of flexibility and process
Customer: okay cool so if i have to rebook um would that travel credit be usable straight away
Agent: yes you can use it right after it's issued which is um another plus for our policy
Customer: wow that’s good to know uh what happens if i book a ticket and then um something changes
Agent: if your plans change just give us a shout we’ll help you navigate through the like
Agent: refund or change process
Customer: sounds good um i think that’s all i need for now
Agent: before you go did you want me to check if your booking reference pnr wx7842 is still valid
Agent: for changes
Customer: yes please that would help
Agent: okay checking now hm it looks like it uh value and you can still make changes without any issues
Customer: awesome just to confirm i’m comparing your’s and delta’s policies and it seems much easier here right
===== CALL 2 =====
Agent: thank you for calling nimbus air this is um james o'connor how can i assist you today
Customer: hi james i’m levi perez i need urgent help because my flights from miami to dallas ugh it's delayed
Agent: please provide me with your booking reference
Customer: sure it's pnr 9b7kld i'm like at the airport and i um need to find out what's going on
Agent: thank you levi let me um check that for you one moment please
Agent: okay i see your flight is unfortunately delayed due to a mechanical issue
Customer: mechanical ugh this is really frustrating i need to get to dallas soon like really soon
Agent: let me check what rebooking options are available
Customer: right please hurry what are my um options
Agent: we can offer you a few alternatives there’s another flight to dallas later um today
Customer: like when i don’t have much time
Agent: the next flight departs in about three hours
Customer: i guess it's still better than waiting um longer
Agent: great i can rebook you on that flight now just to confirm is this in uh economy
Customer: yes yes economy is uh fine just get me on that flight
Agent: all set you're now booked on the later flight and just to let you know you qualify for a meal voucher due to the um delay
Customer: a meal voucher that’s something i suppose um right
Agent: yes just present it at the court
Customer: okay perfect thanks for getting this done quickly
Agent: no problem at all as a gold member you really have like some good options
Customer: right i do appreciate that umm anything else i need to know
Agent: just a reminder your flight leaves from gate twelve i’ll send you a confirmation email um shortly
Customer: yes please send it to my email
Agent: of course can you provide the email address for confirmation
Customer: it’s levi perez at example dot com
Agent: you'll be leaving miami to dallas in three hours on that economy flight
Customer: yes i’ve got it thanks for your help
Agent: you’re welcome just to check in are you um satisfied with the rebooking process
Customer: yeah i mean under the circumstances uh it’s the best i could do
Agent: any other questions today
Customer: no that’s all just please ensure the flight is on time
Agent: i’ll definitely keep an eye on any updates thank you for calling nimbus air levi
Customer: thank you james
Agent: have a great day and safe travels
===== CALL 3 =====
Agent: thank you for calling urbanlink this is um mia hernandez how may i assist uh how may i assist you today
Customer: hi mia this is ethan kelly i'm looking to um uh upgrade my internet plan
Agent: sure ethan can i first like confirm your location you're in california right
Customer: yes that's correct in california
Agent: great and um what plan are you currently on
Customer: i'm on the um plus plan
Agent: got it so uh you're looking to upgrade what um improvements are you hoping uh to see
Customer: mainly i want better um coverage and uh faster speeds
Agent: i understand the uh premium plan offers higher um speeds would you like me can i check that for you
Customer: yes please would it be much um more expensive
Agent: i can um definitely provide that information the premium plan would give you faster speeds but let me check right your account first
Customer: okay sounds good
Agent: just to confirm your account number is acc 3487 692 right
Customer: that's right
Agent: thank you let me see so you're getting around like one hundred megabits
Customer: yeah that’s about right
Agent: the premium plan could offer you um up to three hundred megabits depending on your um setup
Customer: that sounds good but uh i have a question about my router um i think
Agent: of course what um do you want to know
Customer: well um is my current router compatible with the higher speeds
Agent: uh actually it looks like your current uh router might not support those speeds right
Customer: oh that's uh inconvenient so what do what do i do then
Agent: we can look into options for a uh compatible router would you like help uh help with that
Customer: yes i’d like that but um how much would uh a new router cost
Agent: i can find out for you but first um could i ask if you want to proceed with you know switching to the premium plan
Customer: i’m a bit hesitant like what if the costs go up too much
Agent: i totally understand your concern and um we can review all um the costs together
Customer: okay sure i um uh just want to make sure i don’t break the uh the bank
Agent: definitely that’s important just to let you know aside from the plan upgrade the hardware is a major blocker here
Customer: right the hardware i see so i need uh a new router to uh proceed
Agent: yes that’s correct your existing um router is not compatible with the faster speeds of the premium plan um really
Customer: got it so um what do i do next uh next
Agent: i can help you with some options for routers and we can also discuss pricing um before making any changes if that works for you
Customer: i’d appreciate that before i make a decision i want to talk to my family um too
Agent: of course take your time ethan just let me know um when you’re ready and we can continue
Customer: thank you mia i’ll get back to you um soon</t>
  </si>
  <si>
    <t>3802</t>
  </si>
  <si>
    <t>===== CALL 1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 CALL 2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 CALL 3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</si>
  <si>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aerolink this is liam lewis how can i assist you today
Customer: hi uh this is david ross i wanted to ask about um the refund policies for my flight
Agent: please provide me with your booking reference
Customer: it’s pnr 78g6kl i uh i need to know what uh options
Agent: i have um since my flight from sfo to jfk was canceled
Agent: because of the weather you're eligible for a refund under our policy, give me a moment
Customer: yeah sure so what's the process for that
Agent: right typically you can choose between a full refund
Agent: or uh a travel credit for future flights
Customer: oh you mean like a voucher
Agent: exactly a travel credit is like a voucher which um you can use for future bookings with us
Customer: so does delta offer something similar i mean um how do their policies compare
Agent: i’m not sure about delta specifically but uh our policy allows for quicker refunds due to weather issues
Customer: right but if i wanted to check delta's uh policy on refunds would i end up waiting longer
Agent: generally yes they might have a different timeline for processing refunds
Agent: with aerolink we aim to resolve issues quickly
Customer: hm that’s good to know so what's the like processing time to uh um get my refund
Agent: once you submit your request refunds are usually processed within um seven to ten business days
Customer: seven to ten days huh that's a bit long can’t you you know expedite it
Agent: i can mark it as urgent
Customer: yes i am i need to know if i can get back the money fast
Agent: can i confirm that you want the travel credit option
Customer: yeah okay that's fine but i uh just wanna make sure it’s simple
Agent: i’ll process that immediately
Customer: just a moment please
Agent: uh how long does it take for you to um process that paperwork
Agent: it will be processed as uh quickly as possible usually within a couple of minutes
Customer: okay i mean what if i change my mind um later
Agent: you can um certainly call us back if you need to change to a full refund within thirty days
Customer: great so is there anything additional i should uh keep in mind
Agent: just make sure to keep an eye on your email as the confirmation will be sent there once it’s all set
Customer: alright so um will i need to like provide anything else
Agent: nope just your current email address and i have that noted
Customer: okay that's um good to hear
Agent: also just to clarify this will not be compared to any other airline um as we've established our refund criteria
Customer: right i kinda figured as much
Agent: is there anything else regarding aerolink's policies you'd like to ask
Customer: no i think that covers it i just hope um it goes swiftly
Agent: absolutely i’ll ensure it’s prioritized uh we value your patience too so thank you for that
Customer: yeah let's just hope for um a smooth resolution
Agent: definitely just a minute while i finalize your request
Customer: sure take your time i mean i guess waiting is part of the process right
Agent: exactly i appreciate your um understanding all set now david
Customer: great i feel um a bit relieved now
Agent: i’m glad to hear that if anything comes up don’t hesitate to reach out again
Customer: i will thanks liam
Agent: thank you for calling aerolink david have a great day
===== CALL 2 =====
Agent: thank you for calling acme insurance this is benjamin brooks how can i um assist you today
Customer: hi i'm david roberts i’d like to uh inquire about my health policy details if that's possible
Agent: absolutely david can you please confirm your policy number um for verification
Customer: sure it's pol 7632 982
Agent: thank you for that just to confirm you're covered under the care plus silver plan correct
Customer: yes that’s right i want to know more about claims eligibility and um my deductible
Agent: for your current plan the deductible is categorized as medium and you can generally claim after that deductible is met
Customer: uh huh and can you explain the limits on claims
Agent: with the care plus silver plan your coverage limits are also medium there are specific thresholds regarding claims
Customer: that's helpful but i’m a bit concerned about the premiums what’s the trade off right here
Agent: typically lower premiums mean higher deductibles actuarially the risk is balanced that way
Customer: i see so if i were to upgrade uh how different would it be
Agent: upgrading to something like the premier platinum plan would increase your premiums but um also enhance coverage limits significantly
Customer: can you clarify how much more i’d be paying
Agent: well i can provide a rough estimate you’d be looking at approximately twenty one percent higher in monthly costs
Customer: that sounds substantial but um how does claim processing work with upgrades
Agent: yeah with the premier platinum you will have expedited processes on claims usually completed within seven days
Customer: seven days um that’s reassuring
Agent: exactly and such assurances are substantial you know how about your current plan’s claim processing do you have concerns
Customer: i've had some delays before how do i know this won't happen again
Agent: we pride ourselves on reliability you would be informed at each step of your claim’s progress
Customer: that’s that’s pretty important to me but um would you say the assurances matter more than the policy details
Agent: i’d say um both are essential however based on my experience both assurances and policy references are equally effective in building trust
Customer: okay fair enough i just want to be clear on my rights here
Agent: absolutely and you should always feel like confident about the information provided
Customer: so what’s the renewal process like for my current plan
Agent: well if you decide to renew your care plus silver plan you’ll need to notify us at least sixty days in advance
Customer: got it that seems reasonable but um what happens if i don’t renew
Agent: if you miss the renewal window your policy will lapse and you'll have to reapply
Customer: that could be a hassle
Agent: indeed it’s often better to um maintain coverage and avoid gaps in health insurance
Customer: speaking of which what if i switch to blue shield or aetna
Agent: well if you compare you might find aetna offers lower premiums but um be cautious about their claim handling
Customer: right i’ve heard both good and bad about them just want the best service
Agent: acme insurance has a solid track record
Customer: yes i've always felt that but can you tell me one more thing about claims
Agent: sure feel free to ask
Customer: during claims discussion what should i be particularly um attentive to
Agent: at that point just ensure you have all your documentation ready that’s often where customers can like disengage if they're unprepared
Customer: that makes sense i’ll prepare for that part
Agent: excellent and remember no disengagement is what we aim for
Customer: i appreciate your help benjamin just to clarify i’m sticking with my current plan right
Agent: yes it seems that way you’re making an informed choice
Customer: thanks again good to know i have options and you reassured me on a couple of points
Agent: anytime david thank you for calling acme insurance have a great day
===== CALL 3 =====
Agent: thank you for calling healthsecure this is noah williams how can i assist you today
Customer: hi noah it is sebastian kim i’m calling to uh um better understand exclusions and deductibles in my life insurance policy
Agent: sure thing sebastian we're talking about your care plus silver plan
Customer: yes that’s correct i’m a bit confused about um how exclusions work compared to uh deductibles
Agent: exclusions are conditions or circumstances that are not covered by your policy while deductibles are the amounts you have to pay out of pocket before your insurance kicks in
Customer: i think so but um could you give me an example of an exclusion right
Agent: for instance if your policy excludes pre existing conditions it means any health issues you had before getting the policy aren't covered
Customer: right so if i had uh diabetes before my policy started that wouldn’t be covered i see
Agent: regarding deductibles let’s say you have a deductible of one thousand dollars you would need to pay that amount for a claim to be activated
Customer: got it but um is it that uh like i’d pay that amount for every time i claim
Agent: generally yes each time a claim is made you hit that deductible threshold again
Customer: i see and what if my deductible is uh higher would that mean my premiums would lower uhm
Agent: that's correct higher deductibles usually mean lower premiums but uh you should weigh um what you can afford out of pocket if a situation arises you know
Customer: makes sense this is a bit clearer now but um what about coverage limits i think
Agent: coverage limits refer to the maximum amount your policy will pay for a claim if your limit is set at say five hundred thousand dollars any claim over that won't be covered
Customer: okay so it's like a cap on how much i can claim does that mean we should talk about uh the coverage limits on my plan like
Agent: for your care plus silver plan the coverage limit is medium so it offers a reasonable amount for like most situations you know
Customer: cool cool and uh just to confirm you mentioned there aren’t exclusions on my plan right i mean
Agent: yes sebastian
Customer: not really i mean um it’s becoming clearer as we talk sure
Agent: alright and regarding premium upgrades we can talk about moving to a premier platinum plan if you want more extensive coverage yeah
Customer: hm i’ll think about it but for now i think i’ll stick with the care plus silver okay
Agent: certainly just let me know if you have questions while reviewing uhm
Customer: will do so uh would you say most people like find exclusions more confusing than deductibles right
Agent: from what i see they often find them um both can be uh equally perplexing but uh additional detail often clarifies things really
Customer: that’s interesting because um i thought exclusions would be trickier right
Agent: it varies some like you find deductibles more confusing once they dive in like
Customer: yeah i could see that it seems like the terms uh make a difference in understanding you know
Agent: absolutely lexical diversity can often correlate with customer satisfaction it seems more varied explanations enhance um clarity what do you think
Customer: really so having different terms used um makes a better experience like
Agent: exactly more diverse language helps create understanding right
Customer: that’s good to know uhm just one last thing how soon would a frustrated customer typically escalate you think
Agent: frustration can complicate quickly usually if confusion persists after a few clarifying turns they might want to uh speak to a supervisor i mean
Customer: got it i appreciate your help noah i feel uh better informed do you understand
Agent: my pleasure sebastian that’s what i’m here for absolutely
Customer: yeah um if i have more questions later i’ll definitely reach out i think
Agent: please do we’re always here to help you with your insurance needs alright
Customer: will do thanks again for clarifying everything and um your explanations were simple to understand do you agree
Agent: thank you for that feedback it's always great to know when the information lands well sure
Customer: yeah for sure i appreciate your patience too you know
Agent: it’s my job sebastian have a great day ahead see you
Customer: you too bye now</t>
  </si>
  <si>
    <t>3803</t>
  </si>
  <si>
    <t>===== CALL 1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 CALL 2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3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</si>
  <si>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nimbus air this is noah williams how can i assist you today
Customer: hi noah this is addison lewis um i'm calling about the refund policy for my canceled flight from mia to dfw
Agent: sure addison i can help with that can you provide your booking reference
Customer: yeah um it's pnr 123456
Agent: thank you let me look that up * pause * okay i see that your flight cancels are you looking for information about the refund process
Customer: yes exactly i just um want to know if i’m eligible for a refund
Agent: yes if your flight is canceled by nimbus air you'll typically be eligible for a full refund * hesitation * however it depends on the fare class you purchased
Customer: right i got the economy class ticket does that mean i can get my money back
Agent: yes with an economy class ticket you are generally eligible for a refund but um you need to submit the request within a specific time frame
Customer: what’s that time frame exactly because i found it a bit confusing on your site
Agent: it's usually within fourteen days of the cancellation * hesitation * i get that it can be a bit of a hustle
Customer: fourteen days that seems like um really limiting what if i miss it i mean it’s a bit confusing
Agent: i get that addison if you miss that window you might um you might not qualify for a refund but you could receive a travel credit instead
Customer: i thought i'd get all my money back if i ask in time now i'm like kinda frustrated because i just want to know what happens
Agent: i understand and that can be really frustrating * pause * i assure you i'm here to help clarify how it works just um give me a moment
Customer: okay but can you explain this travel credit stuff
Agent: sure the travel credit acts like a voucher for future travel with nimbus air * slight pause * you can use it within a year
Customer: a year ugh that’s not very flexible what if i wanted to book a flight with um another airline
Agent: unfortunately the travel credit is just for nimbus air so it's not transferrable to other airlines like um american or delta you know what i mean
Customer: wow that really limits my options * sigh * i just wanna understand like how to get my full refund seriously
Agent: i hear you addison it's important to have clarity * hesitation * just to confirm you did book your ticket through nimbus air right
Customer: yes i did it was all done online * pause * but the refund policy info wasn’t uh clear enough
Agent: thank you for that feedback * slight pause * i’ll make sure i explain how to navigate our website better uh for future customers
Customer: that would be really helpful thanks so if i send my refund request now will it be processed quickly like quickly
Agent: yes once we receive it you should get a confirmation within a few days and then it can take up to ten business days for the refund to show up
Customer: ten days i thought it would be much faster that’s kinda slow don’t you think really don’t understand
Agent: i know it can feel slow unfortunately there are some processing delays with financial institutions like it’s pretty common
Customer: right um but what about if i sent a complaint does that help speed things up
Agent: sending a complaint might help address your concerns but it generally doesn’t affect the processing time for a refund like you know it’s just usually standard
Customer: so basically i have to just wait then * frustrated sigh * that’s disappointing you know seriously what is going on
Agent: i completely understand waiting isn’t easy and i wish there was more i could do to expedite it for you just hang tight okay
Customer: yeah i appreciate you trying * pause * so what happens if i just decide to um not take the travel credit
Agent: if you don't utilize the travel credit it expires after one year you won’t get a cash refund after that i’m afraid just to clarify
Customer: that feels unfair honestly i just want clarity you know * slight pause * how do i officially request my refund can you help me
Agent: you can request through our online portal or i can guide you through the process now if you’d like just let me know
Customer: uh yeah please guide me it just seems like a bit much will that help
Agent: of course first log into your nimbus air account once you’re in go to the refund request section * hesitation * do you need help with your login
Customer: no i can manage that part * slight pause * um i think i’m almost done now
Agent: great after you submit your request you'll receive an email confirmation just keep an eye on your inbox okay seriously
Customer: sure * hesitating * but if i don’t hear back in ten days like does it just get lost what do i do
Agent: if that happens please feel free to call us back and we’ll follow up on your request * hesitation * i really want to ensure you're taken care of for real
Customer: alright thank you noah i hope it gets resolved soon really soon
===== CALL 2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3 =====
Agent: thank you for calling streamwave customer care this is mia hernandez how can i assist you today
Customer: hi this is addison mitchell i’m having some intermittent internet connectivity issues especially when when i'm streaming
Agent: what modem are you using
Customer: well it drops um like quite a bit during shows and yeah it's really frustrating
Agent: let’s start with some troubleshooting steps can you confirm you're in new york right
Customer: yes yes that’s right new york
Agent: great thank you can you please tell me what type of modem you are using
Customer: uh it’s just a um standard modem that came with the installation i think
Agent: no problem uh let's try uh rebooting the modem can you unplug it and wait uh wait about thirty seconds
Customer: okay um okay i’ll do that now
Agent: perfect just let me know once you’ve plugged it back in
Customer: alright it's back on
Agent: awesome now let’s run a speed test together can you check what speeds you’re getting
Customer: i’m getting about uh sixty megabits per second
Agent: hmm that’s uh lower than your expected speed you’re currently on a hundred meg plan right
Customer: yes exactly and it’s just uh it’s just not reliable for streaming
Agent: is it better after rebooting
Customer: a little i guess but um it still drops during peak times like in the evening
Agent: there’s no outage reported in your area
Customer: i’ve also heard that spectrum has better reliability
Agent: they're pretty competitive
Customer: what about uh upgrading my plan would that help
Agent: the premium plan has more bandwidth
Customer: okay that sounds good how do i go about that
Agent: i’ll create a case for you your ticket id is tkt 9782 564
Customer: got it tkt 9782 564 will that cover everything we discussed
Agent: yes
Customer: thanks mia i just hope this gets resolved soon
Agent: absolutely addison we’ll do our best to to resolve your issues promptly if there's anything else feel free to reach out</t>
  </si>
  <si>
    <t>3804</t>
  </si>
  <si>
    <t>===== CALL 1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 CALL 2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 CALL 3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</si>
  <si>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acme insurance this is ava thompson how can i assist you today
Customer: hi ava this is mia walker i wanted to um discuss and review my policy renewal options
Agent: absolutely uh mia let me pull up your policy information could you please verify your policy id
Customer: sure it’s pol one two three four uh five six seven
Agent: great thank you i see here your current plan is the uh care plus gold
Customer: yes that’s correct i’m concerned um about the renewal options and if there are any changes to my health coverage
Agent: your renewal window is actually umm forty five days from today
Customer: so do i need to make a decision ah soon
Agent: yes exactly you wanna make sure to finalize everything before that deadline
Customer: what are the options available for my um policy renewal
Agent: well you can either stick with the care plus gold or consider other plans as well
Customer: what about my deductible is it changing
Agent: your current deductible is set at umm medium if you want we could look at options to lower your premium but that would increase your deductible
Customer: i’ve heard that uh higher deductibles can lead to um less coverage is that true
Agent: typically yes higher deductibles mean you pay more out of pocket if you claim but ah your premiums uh they could be lower
Customer: that sounds really risky i’d rather keep the coverage limits high
Agent: there are a few plan settings we can review on the account
Customer: yes i can’t afford any surprises um with healthcare costs
Agent: absolutely mia now there are renewal incentives we can discuss too like the memberplus promotion
Customer: memberplus what’s that about
Agent: it gives you um some discounts on premiums if you renew certain plans including uh yours
Customer: that sounds helpful what happens if um i don’t renew
Agent: if you don’t renew you’d uh lose your current coverage i mean your plan will be canceled once the renewal period ends
Customer: wow i see and can i get hmm a quote comparing it to say blue shield
Agent: i can pull general pricing information, though competitor quotes can vary
Customer: right i’ve heard that depending on the plan it can be quite different
Agent: exactly okay so based on our discussions it sounds like your decision is still pending
Customer: yes i still need to think it over
Agent: no problem at all just remember the forty five day umm window and feel free to uh reach back out if you have more questions
Customer: i will thanks by the way does uh lexical diversity in conversations affect satisfaction
Agent: that’s an interesting thought but from what we see um there’s actually no correlation that i know of
Customer: huh that’s surprising what about emotional cues umm
Agent: well sometimes cues like feeling denied can actually lead to drop offs in conversations
Customer: oh that sounds serious i don’t want my coverage to get denied
Agent: we can go over the renewal details and make sure the account information is current
Customer: perfect that would be really helpful
Agent: alright just to recap the renewal window is forty five days and the decision is pending for now
Customer: yes thank you so much for your help ava
Agent: you’re welcome mia don’t hesitate um to call back if you have more questions
Customer: will do bye
===== CALL 2 =====
Agent: thank you for calling luxstay hotels um this is david martinez how can i assist you uh today
Customer: hi david this is sophia foster i’m uh calling to inquire about any um promo codes for my upcoming stay in chicago
Agent: what's the booking ID
Customer: yes it’s for a stay next week um i’m wondering if there’s anything i can uh apply to like reduce the rate
Agent: absolutely we have um currently a promo code loyalty ten that you can use it applies a uh ten percent discount to your booking
Customer: oh that sounds good so uh how can i uh apply it to my booking
Agent: give me the booking ID
Customer: yes it’s bk six five seven eight one two three
Agent: thank you just one moment while i apply loyalty ten to your booking
Customer: sure take your time please
Agent: okay i’ve applied the promo code loyalty ten you should see the updated rate uh now
Customer: wow that looks greatly i’m uh happy with that discount
Agent: since you’re a gold member you might also be eligible for an upgrade
Customer: right i um did want to ask about that can i get like a deluxe room instead
Agent: yes, deluxe room upgrade is available. should i add it
Customer: yes please that would be fantastic
Agent: got it i’ll uh upgrade your booking to a deluxe room right away
Customer: great thank you
Agent: you’re welcome i’ll also make sure uh everything is confirmed in your email
Customer: my email is sophia dot foster at example dot com just to confirm
Agent: okay
Customer: by the way do you have any uh other promotions or upgrades available
Agent: currently we don’t have additional promotions
Customer: that's good to know i appreciate um the transparency
Agent: no problem
Customer: and this upgraded room sounds wonderful
Agent: i’ll make sure you have a delightful stay uh at our chicago location with a deluxe room
Customer: thank you david you’ve been really helpful
Agent: i’m happy to assist sophia just to recap uh your promo code is applied and uh the deluxe room is confirmed
Customer: yes everything sounds right can’t wait for my stay
Agent: we look forward to uh welcoming you soon at luxstay hotels chicago
Customer: thank you again bye
===== CALL 3 =====
Agent: thank you for calling aetnacare this is olivia parker how can i assist you today
Customer: hi uh this is dylan clark i wanted to um ask about my claim refund it seems to be like delayed
Agent: sure dylan can you please uh provide me with your policy id so i can look it up
Customer: yeah it's pol 1234 564
Agent: thank you let me just uh verify that okay i found your details your claim um verification is under review for the health insurance
Customer: right but like i really need that refund i mean it's been weeks now
Agent: the standard processing time for refunds is about forty five days
Customer: forty five days that's like way too long why is it taking so um much time
Agent: it usually takes time to finalize the claims and ensure eligibility
Customer: eligible for what i just need my money back for the care plus silver plan
Agent: for the care plus silver refunds depend on the claim results sometimes discrepancies can slow things down
Customer: discrepancies what discrepancies this is getting so ridiculous
Agent: i can contact the claims department to expedite the process for you
Customer: can you just do that like right now i can't wait longer
Agent: i will certainly do my best just a moment while i uh put in the request
Customer: uh okay but i have heard that unitedcare is faster
Agent: aetnacare typically ensures thorough processing for quality assurance
Customer: quality assurance that sounds um vague i just want clarity on my claim
Agent: regarding your policy i’m checking on the refund's eligibility based on our guidelines
Customer: and what does that mean for me
Agent: just that uh if everything is in line we should be able to process it soon but it won't be um immediate
Customer: so you're saying it might still take um more time
Agent: yes it might still take more time can i have your updated contact info to keep you posted
Customer: sure it's um my phone number is four oh seven six two three eight four nine five
Agent: thank you so just to confirm that’s four oh seven six two three eight four nine five right
Customer: exactly just let me know if anything changes um okay
Agent: absolutely i’ll keep you in the loop once again i’m sorry for the delay and i’m expediting this for you
Customer: thanks olivia i hope to hear back soon
Agent: you’re welcome dylan have a great day and thank you for your patience</t>
  </si>
  <si>
    <t>3805</t>
  </si>
  <si>
    <t>===== CALL 1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 CALL 2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 CALL 3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</si>
  <si>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uh beachfront suites this is sarah johnson how can i assist you today
Customer: hi um my name is logan wood and i uh i have a um problem with my reservation
Agent: what seems to be the issue
Customer: well i i think i’m double booked for um my stay in new york city right
Agent: let me check the reservation. can i have your booking id
Customer: sure um it’s bk 1234 567
Agent: thank you logan just a moment while i pull up your uh reservation
Customer: yeah um sure
Agent: i see a mismatch with the name on the reservation can you confirm the name again
Customer: right it’s i think it’s logan wood it should be under that i guess
Agent: there’s a different last name on the booking records
Customer: oh um what can we do about that like can we fix this
Agent: i can rebook the reservation
Customer: rebook it like uh to another room or um at the same place
Agent: not to another room just correcting the reservation
Customer: got it um i’d appreciate that
Agent: great i’ll um book you into a deluxe room all set for your uh stay in new york city
Customer: deluxe that sounds good yeah
Agent: your name will be updated to logan wood on this booking
Customer: yes that’s right i think
Agent: alright let me finalize that for you just a moment
Customer: yeah take your time no rush
Agent: okay everything is now um updated here’s your new booking id
Customer: what’s that again
Agent: your new booking id is bk 1234 567 same as before
Customer: alright got it thanks i really appreciate it
Agent: is there anything else you need
Customer: um no just um thanks for the quick help
Agent: anytime just a quick note if you have any other issues regarding your um stay feel free to reach out okay
Customer: yeah i’ll do that um definitely
Agent: thank you for calling um beachfront suites enjoy your stay in new york city
Customer: thank you bye see you soon
===== CALL 2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 CALL 3 =====
Agent: euh thank you for calling styleloop this is emily carter how can i assist you today
Customer: hi emily i'm levi lee i i received a damaged item in my recent order ord 3782 912 and i need help with this
Agent: can you tell me which item was damaged
Customer: it was an apparel item a sweater there was a tear in it
Agent: okay
Customer: yes that’s correct i'm kinda upset about it you know
Agent: i’ll initiate a replacement order for you right now
Customer: that sounds good but i'm not sure i how this compares to fabwear’s policy
Agent: however let’s focus on getting your replacement sorted first
Customer: okay i just just want to make sure i understand everything
Agent: i’m going to email you a prepaid return label which you can use to send the damaged sweater back
Customer: thanks when should i expect the replacement
Agent: the replacement will be shipped via fedex and should arrive within three to five business days you know
Customer: great and i presume my order value is still covered under my gold loyalty tier
Agent: yes absolutely you’re eligible for that tier and it helps with your replacements as well
Customer: okay that’s comforting to know thank you
Agent: you're welcome also if you euh prefer i can offer you store credit instead of a replacement
Customer: no the replacement is definitely what i’d prefer right
Agent: you’ll receive a prepaid label via email and the replacement will ship out soon
Customer: perfect can i expect an email confirmation for the replacement
Agent: yes you’ll get that email confirmation shortly after our call ends is there anything else you’d like to discuss today
Customer: that covers it i really appreciate how you handled this emily
Agent: thank you levi i’m glad i could assist you know if you have any further issues feel free to reach out
Customer: definitely i’ll keep that in mind
Agent: alright have a great day and thank you for being a loyal customer of styleloop
Customer: thanks emily you too</t>
  </si>
  <si>
    <t>3806</t>
  </si>
  <si>
    <t>===== CALL 1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 CALL 2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3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</si>
  <si>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metrojet this is benjamin brooks how can i assist you today
Customer: hi um this is amelia murphy i need help with uh a flight delay i guess
Agent: sure amelia can i please have your booking reference
Customer: uh yeah it's pnr ab123
Agent: thank you for that let me quickly verify your details so um you're traveling from seattle to atlanta on the sea to atl route correct
Customer: yes that’s right
Agent: okay i see here you’re flying economy class i’m seeing a delay due to uh weather conditions
Customer: weather seriously that's um frustrating
Agent: Weather can be unpredictable.
Customer: right but this affects my plans you know
Agent: You might be eligible for some compensation options.
Customer: compensation what are you talking about
Agent: we can offer meal vouchers to help with your wait time would that help to ease your frustration
Customer: um i guess that would be okay but
Agent: it’s tough when things don’t go as planned the meal voucher could um um reduce some negative feelings about the wait
Customer: yeah i hope it’s just i expected better service
Agent: i get that you’re a silver tier member right there might be some uh flexibility advantages here too
Customer: right silver does that mean anything now
Agent: If there's a cancellation we'll prioritize you for rebooking.
Customer: um that would be nice what about the uhm delay duration
Agent: I can’t give an exact time. Compensation is a great way to reduce those negative feelings.
Customer: okay but does this always help what if i had like um a different airline
Agent: well with metrojet we aim to maintain a good relationship it's kind of um complicated when compared to delta or others regarding policies
Customer: huh i see it’s still kind of uh up in the air for me
Agent: i totally understand amelia we appreciate your patience during this inconvenience let’s stay in touch alright
===== CALL 2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3 =====
Agent: thank you for calling streamwave support this is liam lewis um how can i assist you today
Customer: hi liam this is olivia hernandez uh i’m having recurring wifi disconnections
Agent: when did you first notice the disconnections
Customer: um it started last week it keeps dropping out especially when i'm working from home
Agent: okay so just to confirm you're in florida right
Customer: yes that's correct florida
Agent: great thanks for confirming uh let’s see to help me troubleshoot can you uh tell me what type of equipment you’re currently using
Customer: i have a router i mean i’m not sure what model but it’s uh the one streamwave provided
Agent: check if there are any lights indicating issues on the router
Customer: the lights seem okay i mean um the power light is solid but uh the wifi one um it blinks
Agent: alright that blinking light could indicate intermittent connectivity can i have your account id um to pull up your service details
Customer: sure it's acc 1546 201
Agent: thank you olivia let me pull that up it looks like you're on our plus plan with a hundred mega speed
Customer: right that’s what i have but um i feel like it’s not enough
Agent: sometimes depending on your usage that might feel uh limiting can i ask how many devices um are typically connected
Customer: um i have two laptops and a couple uh of phones connected most of the time
Agent: oh that makes sense let’s try a remote reset of your router to see if it stabilizes the connection
Customer: okay but you think this will um fix the disconnections
Agent: it usually helps just give me a moment i'll initiate that reset now
Customer: sure go ahead
Agent: alright it’s resetting now you should see the lights cycle
Customer: yeah i can see that
Agent: i’ve also checked our system uh there are no outages in your area right now
Customer: okay that’s good to know
Agent: if the issue persists uh we might need to look at your equipment further maybe consider an upgrade
Customer: upgrade like to a different model or um plan
Agent: potentially a different model yes and a higher tier could improve performance
Customer: hmm i’ve been hearing spectrum is offering uh better deals
Agent: yes they’ve been competitive i can understand why you might be considering them
Customer: just i want um reliable service you know
Agent: absolutely that’s key after the reset how’s the connection feeling
Customer: um it’s stable for now but i worry it won't last
Agent: that's understandable if you experience further drops we can create a support ticket um like tkt 3284 216 to escalate the issue
Customer: sure let’s do that if it happens again
Agent: sounds good remember if you see fluctuations uh it might help to note when they happen
Customer: got it is there anything else um i should do
Agent: just keep monitoring the connection how about any marketing campaigns you’ve seen from us
Customer: honestly i don’t really pay attention to them
Agent: understood thank you for your time today olivia have a great day</t>
  </si>
  <si>
    <t>3807</t>
  </si>
  <si>
    <t>===== CALL 1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 CALL 2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</si>
  <si>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aetnacare this is daniel kim how can i assist you today
Customer: hi daniel this is john wood i'm looking to um actually um renew my auto insurance policy
Agent: sure john let me just um uh confirm some details with you can like you please provide your last name
Customer: it's wood w o o d
Agent: thank you john wood i see your policy here with the number pol one two three uh four five six seven is that correct
Customer: yes that’s right uh huh
Agent: great now um let's go over your current policy details you have the care plus silver plan correct
Customer: yep the care plus silver i'm hoping to make some adjustments adjustments if possible
Agent: absolutely we can um uh discuss that are you uhh looking to change your coverage or maybe adjust your deductible
Customer: i think i think i need to look at both my current deductible is medium but i want to see if uh going higher might save me on the uh premium
Agent: um let me see what we we can do if you go for a high deductible it could um lower your premiums significantly
Customer: right but uh what about um coverage limits
Agent: your current coverage limit is high reducing that would uh also impact your premium you know
Customer: okay so you mean um what are the trade offs here
Agent: uh really well with a higher deductible you'd pay more out of pocket in the event of a claim but you could save um let's see twenty five percent on the premium
Customer: twenty six percent huh that sounds tempting
Agent: yes plus you could continue with the uh high coverage limit but let's see uh let me check if i have other options too
Customer: okay what about loyalty benefits do i get anything for uh being a long time customer you know
Agent: um loyalty benefits are available but i don’t really have specific details on any savings uhh associated with that right now
Customer: so not really uh discussed then
Agent: correct we didn’t go into detail on that today so do you want to consider the um this adjustment
Customer: yes yes let's go for the high deductible option option
Agent: perfect i’ll adjust that for you um your renewal window is thirty days just so um you’re aware
Customer: thirty days that’s fine uh huh so am i still getting the care plus silver plan
Agent: yes you will maintain um the care plus silver plan with those adjustments just to clarify
Customer: and um what will the new premium be be
Agent: i’ll calculate that for you now just uh a minute please
Customer: sure i can wait wait
Agent: okay um with the high deductible and keeping the coverage high your new premium will be um let’s see around four hundred and twenty five dollars
Customer: that’s uh that’s a good amount lower than before
Agent: yes it is now uh i’ll need you to confirm the changes for the renewal today
Customer: yes please let’s uh go ahead and do it
Agent: alright so just to confirm you want to renew with a high deductible on the care plus silver plan right
Customer: correct that sounds right
Agent: okay i have you down for that that i appreciate your patience as we discussed everything you know
Customer: no problem daniel thanks for uh clarifying everything
Agent: thank you john your renewal is confirmed you should receive an email damn confirmation shortly
Customer: great
Agent: is there anything else i can help you with today
Customer: uhh i think that covers it really
Agent: alright well thank you for calling aetnacare john have a wonderful day day
Customer: thanks you too daniel bye uh
Agent: goodbye
===== CALL 2 =====
Agent: thank you for calling connectnet this is emily carter how can i assist you today
Customer: hi um emily this is mia bennett uh i’m calling about a network outage i’m uh experiencing
Agent: could you please confirm your location
Customer: sure so i’m in new york
Agent: great thank you now i um need to check some details can you provide me with your account id
Customer: yeah it’s ack 7194 211 uh sorry i meant acc 7194 211
Agent: perfect let me take a look here just a moment um i see that there’s an active outage affecting your area
Customer: really what’s causing it
Agent: it looks like it’s a weather related disruption it’s um caused by harsh weather conditions
Customer: oh wow that’s uh so frustrating how long is it going to take to fix
Agent: the estimated resolution time is about three to five hours
Customer: three to five hours seriously that’s really long i mean do you guys ever do uh proactive maintenance or something
Agent: yes we do maintenance frequently but sometimes unforeseen weather can uh lead to outages like this
Customer: i see i’ve been thinking how does connectnet compare to um spectrum during outages
Agent: well i can’t speak for um spectrum specifically but we strive to minimize outages and um improve response times
Customer: okay but what if this happens again i mean my service isn’t reliable with um these issues popping up
Agent: we offer different plans you’re currently on our plus plan which could be upgraded if you’d like more reliability
Customer: right so what’s the difference uh like do i get better service or something
Agent: yes upgrading could um provide you with faster speeds and prioritized uh service during outages
Customer: what kind of speeds uh are we looking at
Agent: currently you’re on the one hundred meg plan but we have options up to one gigabit that could help during peak times
Customer: that sounds better but will it really uh resolve the um issues i’m having
Agent: it can definitely help more bandwidth means better performance especially when many devices are um using the internet
Customer: yeah but is there a guarantee i don’t want to pay more if the reliability doesn’t improve
Agent: while we can’t provide explicit guarantees due to external factors our upgrades do improve service stability
Customer: alright i guess that makes sense but i’m still a bit skeptical
Agent: that’s understandable transparency is key and we want to keep you informed about service changes uh and improvements
Customer: okay so what’s next then
Agent: if you’d like i can help you process an upgrade to the one gigabit plan would that interest you
Customer: let me think about it for a second uh yes let’s go for it
Agent: excellent choice i’ll get that processed for you and you know remember if you need assistance with anything else don’t hesitate to call back
Customer: thanks emily i appreciate your help</t>
  </si>
  <si>
    <t>3808</t>
  </si>
  <si>
    <t>===== CALL 1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 CALL 2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</si>
  <si>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primestreet this is michael roberts how can i assist you today
Customer: hi um this is ava rogers i received a uh defective item
Agent: could you please tell me the order id for that
Customer: sure it's ord 5432 987
Agent: thank you just a moment let me pull that up *pause* okay i see it the item was marked as delivered
Customer: yes exactly it looked fine but then um i opened it and it was just um not working at all
Agent: we can offer a replacement for defective items
Customer: would that like um solve the issue right away
Agent: yes it will i’ll process that replacement *pause* the replacement is available and can be shipped out via fedex
Customer: oh great that’s good to hear
Agent: i'll also provide you with a prepaid return label for the defective item *typing sounds*
Customer: okay that sounds perfect
Agent: you should receive that via email shortly
Customer: yes right it is
Agent: would you prefer a rapid acknowledgment for this process to lower any escalation
Customer: yes i’d prefer that yeah i just want it resolved quickly
Agent: *typing sounds* we’ll get that submitted
Customer: thank you michael i really appreciate your help
Agent: just to recap we’re getting a replacement sent out and you'll get the return label soon
Customer: right and i just have to send back the defective item
Agent: exactly just um uh place the defective item back in the original packaging and stick that label on it
Customer: got it
Agent: and if you’re um looking for anything else feel free to ask it’s important we assist you completely
Customer: um no that’s everything right now you know thank you
Agent: great i’ll summarize everything in the email too just to make it clear
Customer: perfect i really appreciate that
Agent: my pleasure *pause* if you have any issues you can always reach back out okay
Customer: i will thank you michael
Agent: thank you for calling primestreet ava have a wonderful day
Customer: you too bye
===== CALL 2 =====
Agent: thank you for calling luxstay hotels this is lisa chen how can i assist you today
Customer: hi lisa this is abigail bennett i’m calling about a um looking for an upgrade for my booking in chicago
Agent: can you provide me with your booking id
Customer: yes it’s bk 2381 742
Agent: thank you just a moment while i pull that up um okay i see your reservation
Customer: yes like i’d like to know what options are available and if any bundled amenities are included
Agent: we have a deluxe room option with complimentary breakfast and late check out
Customer: yes that sounds appealing are there any more amenities included
Agent: for that package you’d also get free wi fi and a discount on um spa services this is really popular among our guests
Customer: that’s nice but um i heard hilton also has similar options how does your pricing uh compare
Agent: our deluxe room starts at two hundred and fifty dollars per night with the bundle you save an additional twenty percent
Customer: and if i applied um a promo code would that help
Agent: if you’re a loyalty member using the promo code summer20 would give an extra discount
Customer: i’ve heard great um feedback about the bundling making upgrades more successful is that true
Agent: yes it generally is most guests prefer bundled options this significantly increases um the likelihood of upgrades
Customer: interesting does faster um knowledge of requests help prevent issues too
Agent: it does when we um acknowledge requests quickly it often leads to smoother resolutions and fewer um escalations
Customer: that makes sense what agent behaviors do you think are important for positive outcomes
Agent: well prompt assistance and clear communication are key addressing any concerns immediately um correlates with better resolutions
Customer: could you um summarize again the benefits of the deluxe bundle
Agent: the deluxe bundle includes breakfast late check out free wi fi and a discount on spa services
Customer: sounds perfect can you give me the total price with the um promotion applied
Agent: with the promo code summer20 your total for the three nights would come to six hundred dollars
Customer: and that’s including all the amenities um we discussed
Agent: yes exactly all upgrades and amenities are included in that price it’s a great deal
Customer: okay i think i’m ready to um proceed
Agent: great decision abigail let me finalize your upgrade do you um need me to repeat any of the details while i process this
Customer: no i’ve got it thank you
Agent: you’re welcome just a moment all set you’re confirmed for the deluxe room with the bundled amenities
Customer: awesome thank you lisa is there anything else um i need to do
Agent: no you’re all set just bring your confirmation email when you check in okay
Customer: i appreciate your help this has been um easy
Agent: i’m glad to hear that enjoy your stay at luxstay hotels in chicago abigail
Customer: i will bye
Agent: bye have a great day
Customer: you too
Agent: thank you
Agent: bye</t>
  </si>
  <si>
    <t>3809</t>
  </si>
  <si>
    <t>===== CALL 1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 CALL 2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</si>
  <si>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northpeak financial um this is sophia patel how can i help you today
Customer: hi um this is aiden torres i've uh noticed some suspicious transactions on my checking account
Agent: can you tell me the um the amount of those transactions
Customer: yeah there are a couple um one’s over two hundred um dollars and
Agent: oh so uh it’s um in the two hundred to five hundred range
Customer: exactly um just uh it makes me really anxious you know
Agent: can i have your um account id for verification
Customer: sure my account ends in three four
Agent: can you um confirm the full account id for me
Customer: uh yeah it’s a c c t four eight seven five one two three four
Agent: thank you now uh for my records can you confirm the last four digits um of your ssn
Customer: uh it’s nigh eight seven nine
Agent: thank you aiden that’s uh partial verification complete actually sounds like we need to have a fraud investigation on this
Customer: yes absolutely um please do what are the next steps
Agent: we’ll um need to flag those transactions for um further review
Customer: will i uh be protected during this process
Agent: yes we have fraud protection measures in place
Customer: that’s good to hear um it’s so frustrating honestly
Agent: you mentioned something about um being with citibank
Customer: yeah i noticed they have um much better fraud alerts
Agent: i see well let’s ensure your northpeak financial account um is secure here uh did you recognize any of these charges
Customer: no um not at all it's all unexpected it feels like a mess
Agent: just to uh confirm no transactions should be authorized right
Customer: right i didn’t authorize any of this
Agent: got it we’ll um proceed with the fraud dispute just so you know full identification verification is pending but we’ll start processing the issues
Customer: how long will that take
Agent: typically we resolve these disputes within um five to ten business days
Customer: okay that’s not too long but i just um want it fixed right now
Agent: we’ll um expedite the process as best we can aiden
Customer: yeah i might um feel a bit lost without updates
Agent: i’ll make a note to keep you updated regularly um
Customer: thanks sophia i appreciate that
Agent: no problem i’ll outline everything we discussed in an email um also include some best practices for account security
Customer: great i want to um make sure this doesn’t happen again
Agent: absolutely being alert is um key to preventing fraud
Customer: is there anything else
Agent: not at this moment we’ll reach out soon with updates once everything is processed
Customer: okay thank you i’ll um stay on the line for that
===== CALL 2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t>
  </si>
  <si>
    <t>3810</t>
  </si>
  <si>
    <t>===== CALL 1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 CALL 2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</si>
  <si>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urbanlink this is david martinez how may i assist you today
Customer: hi david this is mark perez i’m having some uh internet connectivity issues um my connection just dropped
Agent: okay texas
Customer: yes that’s correct i’m in texas
Agent: okay let me check um if there’s any active outage one moment please
Agent: um it looks like there’s uh no outage reported in texas right now are you using a modem or a router
Customer: i’ve got a modem it’s the one you provided um when i signed up
Agent: great let’s try rebooting the modem could you unplug it for um about thirty seconds then plug it back in
Customer: sure i can do that one second
Agent: thank you just let me know when it’s um back on
Customer: okay uh it’s plugged back in now
Agent: alright can you check if the lights are solid
Customer: um yeah i see the lights are solid now
Agent: perfect uh let’s check your connection speed could you open a browser uh and try loading a page
Customer: uh okay it seems to be working yeah everything’s back to normal
Agent: awesome the reboot was the most uh effective step here just to confirm you were uh on a hundred meg plan right
Customer: yes that’s um right
Agent: and you’re on a cable line as well
Customer: correct it’s cable
Agent: good to know now focusing on the uh benefits of your plan um our plus plan offers high seed access for multiple devices great for streaming
Customer: yeah i’ve noticed that the coverage is pretty solid too
Agent: absolutely the coverage limits on the plus plan are designed to maximize um performance
Customer: mostly just browsing um streaming shows but i do have um issues sometimes during peak hours
Agent: the benefit of the plus plan is that it manages bandwidth nicely
Customer: okay but i still feel like spe uh spectrum might be offering better deals
Agent: our plan is tailored for um high demand households
Customer: true i just want to make sure i’m um getting the best deal
Agent: should i have um a look at your coverage options again
Customer: if you can do that that’d be great
Agent: sure thing let me pull up your account information just a moment please
Agent: okay i see you’re on the plus plan which is um really suitable for your needs especially with a hundred meg speed
Customer: that sounds good then i just want to avoid any um uh issues in the future
Agent: power cycling the modem can um resolve many connection issues just like today
Customer: got it i’ll keep that in mind
Agent: if you do experience problems don’t hesitate to um reach out your ticket id is tkt 9876 543 if needed
Customer: thanks so is that case close then
Agent: yes the case is now resolved but uh feel free to contact us for further support
Customer: will do thanks for your help today david
Agent: you’re welcome mark have a great day
Customer: you too bye
Agent: goodbye take care
===== CALL 2 =====
Agent: thank you for calling uh northpeak financial uh this is benjamin brooks how can i assist you today
Customer: hi uh my name is um addison brooks i wanted to um verify uh the results of my loan pre qualification
Agent: of course addison just to um confirm could you please provide me with your full name uh and the state you're calling from
Customer: sure it's addison brooks uh and i'm in california
Agent: thank you addison let me uh pull up your details on the loan application just a moment uh please
Agent: alright i see here uh that your loan pre qualification was processed
Customer: yes that’s what i’m uh trying to find out did it make a difference
Agent: uh based on our records the answer is no change pre qualification neither improved nor harmed your acceptance odds
Customer: okay um i was hoping it would have uh helped but uh what about the other factors like were there any um specific criteria that affect acceptance
Agent: yes several uh factors can influence uh acceptance such as your credit score income and uh exciting debts
Customer: got it and uh you know i've heard from a friend that um chase bank has better rates is that true
Agent: i can’t uh speak to uh competitions but northpeak financial does um offer competitive rates for personal loans
Customer: right that makes sense so uh do you think there's a correlation uh between linguistic diversity in customer feedback and satisfaction
Agent: actually studies have shown uh a positive correlation the more diverse the feedback uh often's the higher the satisfaction levels
Customer: interesting that uh kind of makes sense i guess
Agent: yes i uh think so too it’s uh key to understanding customer needs better
Customer: so uh how many turns do you think it usually uh takes to uh resolve these issues
Agent: well from our records most interactions are resolved in uh under five agent turns like this call
Customer: oh wow that’s quick so uh the process seems efficient then
Agent: exactly and this helps ensure that customers are uh satisfied with their experiences
Customer: yeah i uh appreciate that it really helps to uh know what to expect moving forward
Agent: i'm glad to hear that addison is there uh anything else um i can help you with today
Customer: not at the moment i just wanted the info on the pre qualification so uh to recap no impact on acceptance chances uh right
Agent: correct no change on that front if you have any other questions later feel free to call uh
Customer: sure i’ll keep uh that in mind thanks for your help benjamin
Agent: you're welcome addison have a great day
Customer: you too bye
Agent: bye
Agent: completed
Agent: call analysis
Agent: begin review of conversation
Agent: key points pre qualification results and customer satisfaction insights
Agent: new follow up opportunities for customers needing clarity
Agent: exit call</t>
  </si>
  <si>
    <t>3811</t>
  </si>
  <si>
    <t>===== CALL 1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 CALL 2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</si>
  <si>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beachfront suites this is david martinez how can i assist you today
Customer: hi um this is liam watson i’m calling to inquire about upgrade options
Agent: may i know the dates of your stay
Customer: uh yeah it’s from march tenth to um march fifteenth i was looking into possibly upgrading my room
Agent: great let me check the available options for you just a moment please
Customer: sure thanks
Agent: so uh you currently have a standard room we have some lovely suites available would you like details on those
Customer: yes i’d like to know about the suites actually um what do they include
Agent: the suites um they come with a sofa area uh and complimentary breakfast you might like consider a bundled upgrade that includes um spa access
Customer: oh really uh what’s the cost of that bundled upgrade
Agent: the bundle for the suite with breakfast and spa access is um about too hundred fifty dollars per night
Customer: that’s um a bit steep are there any promotions
Agent: yes you could use promo code loyalty ten which gives you an additional ten percent off since you’re a gold member
Customer: okay that makes it more manageable but uh how much would that bring it down to
Agent: that would bring the price down to about two hundred twenty five dollars per night
Customer: yeah uh let me think for a moment so uh you said it includes spa access and breakfast right
Agent: yes
Customer: alright i think i’ll take it can you confirm the total again
Agent: sure so that's uh two hundred twenty five dollars per night and total for five nights would be um won thousand one hundred twenty five dollars
Customer: okay and can you also send me a confirmation email once it’s done
Agent: could you please confirm your email address for me
Customer: it’s uh liam dot watson example dot com
Agent: perfect i’ve got that down let’s finalize this upgrade so just to confirm you are okay with the upgrade to the suite for uh one thousand one hundred twenty five dollars
Customer: yup
===== CALL 2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t>
  </si>
  <si>
    <t>3812</t>
  </si>
  <si>
    <t>===== CALL 1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 CALL 2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</si>
  <si>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olivia parker how may i assist you today
Customer: hi olivia this is emily bell i’m calling regarding a promotion i saw advertised for upcoming stays
Agent: can you provide some details about the promotion
Customer: well i wanted to know if uh i could apply any promo promo code for you know discounts on my booking
Agent: did you have a specific booking reference maybe
Customer: no um not yet it's just an inquiry about potential discounts i haven't booked you know anything
Agent: currently no promo code is applied at the time of booking
Customer: right what about um benefits i could get even without uh a promo code
Agent: well through our loyalty program we do offer several perks especially for gold members
Customer: oh i am gold so what kind of benefits like are there
Agent: as a gold member you could accumulate points for free nights early check in and access to exclusive campaigns that might might improve your overall experience
Customer: that sounds good but uh do you think these campaigns actually help customers you know
Agent: yes even without discounts our campaigns have led to improved outcomes for many guests and they provide a more personalized experience
Customer: really like um how successful are they you know
Agent: well we um often find that guests who participate in our campaigns report higher satisfaction even when uh no promo code was used during their stay
Customer: interesting but i'm a bit confused are promo codes um really essential for a good resolution like
Agent: no promo was used during previous bookings yet many customers felt positively resolved with the promotions alone
Customer: so uh that means like promo codes don’t always mean better outcomes right
Agent: that seems to be the trend we are noticing we could discuss current campaigns
Customer: yes please what campaigns do you have now by the way
Agent: right now um we have campaigns focusing on long stays and seasonal offers participants often share their uh satisfaction feedback
Customer: i see do you think promotions can shift outcomes even without discounts like
Agent: absolutely in fact our data suggests that promotions do uh and can lead to improved outcomes for guests sharing their experiences on platforms often
Customer: great that’s um good to know
Agent: i’d recommend checking our website for more details on the ongoing campaigns and possible loyalty perks
Customer: i will just to clarify um no promo code needed then
Agent: exactly um emily we just need to book and you can still enjoy the benefits for sure
Customer: okay i’m feeling much um better about this thank you
Agent: you’re very welcome is there anything else you need
Customer: um just one last thing what’s your uh location in new york city
Agent: our hotel is centrally located in new york city and um easy to reach from major tourist attractions
Customer: sounds perfect can i like book um over the phone
Agent: yes definitely i can assist you with that right now you know
Customer: cool what do i need to do um
Agent: let’s start with your ideal dates when do you plan to stay uh
Customer: i’m looking at next month um probably around the fifteenth
Agent: wonderful how long are you planning to stay um
Customer: about uh five nights
Agent: great i can check the availability for you right away okay
Customer: yes please
Agent: just one moment while i pull um that up okay
Customer: of course take your um time
Agent: okay i’ve found some options for you our deluxe rooms are um available during those dates
Customer: perfect let’s book one
===== CALL 2 =====
Agent: thank you for calling blue shield this is alexander wright how can i assist you today
Customer: hi alexander this is owen rogers i’m calling to uh talk about my auto insurance policy renewal
Agent: sure owen i see you're due for um renewal soon your current policy is the care plus gold right
Customer: yes that’s right but um i’ve been hearing about some offers from unitedcare and i’m uh a bit concerned about the lack of incentives here
Agent: what specific offers did unitedcare mention
Customer: they mentioned lower premiums and some additional perks you know i mean it’s getting really competitive out there
Agent: definitely the auto insurance market uh is quite competitive just to reassure you blue shield offers comprehensive coverage which might not um be available elsewhere
Customer: uh right but can you tell me about the advantages of my current uh plan by the way
Agent: with the care plus gold you’re looking at a high coverage limit band which is um beneficial for extensive claims
Customer: right but without any incentive what's uh the retention risk
Agent: well owen studies show without incentives uh there’s a high retention risk customers tend to churn when they don't feel valued like with perks
Customer: high retention risk huh uh that doesn’t sound great
Agent: maintaining continuous coverage with us is crucial
Customer: absolutely i just um want to make sure i’m making the right choice here especially with my renewal window in thirty days
Agent: yes and renewing before your policy expires guarantees you ongoing benefits i mean without a um lapse in coverage
Customer: that makes sense has my deductible uh changed at all
Agent: no your deductible remains in the medium band this keeps your premiums manageable while still um providing robust coverage
Customer: okay that’s good to hear but can they offer me any sort of discount or promotion like
Agent: we do have promotions available like um the spring twenty six discount which can help lower your premium if you are eligible
Customer: that sounds helpful but do you think that will improve my satisfaction score
Agent: discounts generally correlate with customer satisfaction it’s about reassurance and feeling valued um but increasing lexical diversity doesn’t typically show a strong correlation
Customer: mhm so basically it’s about how you make me feel in the conversation not just the words used
Agent: exactly reassurance and addressing your needs matter more than um just varying the vocabulary
Customer: alright so if i proceed how long will it take for me to receive um the updated information
Agent: once we finalize your renewal you should receive the new policy details um within the next few business weeks via email
Customer: cool i’m ready to proceed with the renewal then
Agent: great choice owen let’s finalize the details so you stay protected um without any gaps in coverage
Customer: sounds good alexander let’s do it</t>
  </si>
  <si>
    <t>3813</t>
  </si>
  <si>
    <t>===== CALL 1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 CALL 2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</si>
  <si>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 CALL 2 =====
Agent: thank you for calling harborwest this is chloe adams uh how may i assist you today
Customer: hi chloe uh this is victoria cook i’m calling about a refund that i’ve been waiting for
Agent: okay victoria can you help me with your a count number please
Customer: sure it’s acct eight nine four seven three two five six
Agent: thank you and could you um confirm your transaction id as well
Customer: yes it’s txn four five seven eight nine three two one
Agent: perfect victoria so i see you're in california can you tell me what refund you’re referring to
Customer: it’s for a billing error i um noticed on my visa card i’d expect it to have processed by now
Agent: refunds can take some time depending on the merchant involved let me check the status
Customer: right but how long should it typically take
Agent: generally it’s merchant dependent which means it varies
Customer: okay but i need to know if it’s within the fifty to two hundred range what should i expect
Agent: for that amount typically it should like take around five to seven business days
Customer: five to seven days that's quite a wait i thought it would be fasterer
Agent: once the merchant processes um the review we track the dispute status and notify you
Customer: but what if the merchant is slow how do i find out if they're dragging their feet
Agent: if there are delays that can happen with merchants
Customer: that makes sense but chase bank did offer better rewards can you explain this to me
Agent: absolutely their rewards are attractive but what’s important is like choosing what benefits align with your needs
Customer: i’m already a platinum relationship customer i um expect better service
Agent: platinum relationship is noted on the account
Customer: so who decides when i get my refund then
Agent: that would be the merchant victoria they control the refund issuance and we just track the proceedings
Customer: ugh that seems a bit ridiculous so i’m just waiting
Agent: it’s still in process
Customer: can you tell me y'know more about the product features uh pricing seems unclear
Agent: pricing is a significant aspect of our offerings it governs many elements of refunds and disputes
Customer: right but i expected clearer guidelines on refunds when i signed up
Agent: typically around this time of year we highlight various features more prominently
Customer: so can you follow up with me on on my refund status
Agent: yes definitely would you prefer phone or email
Customer: phone is fine just keep me in the loop
Agent: sure thing i’ll call you at this number as soon as i have any information
Customer: thank you i appreciate that but just know it’s concerning
Agent: okay we aim for timely resolutions
Customer: perfect so what’s the usual time frame again
Agent: as mentioned once the merchant approves you could see it within five to seven days
Customer: okay thanks again i will wait for your call
Agent: you're welcome thank you for your patience victoria
Customer: sure thing buh
Agent: bye have a great day</t>
  </si>
  <si>
    <t>3814</t>
  </si>
  <si>
    <t>===== CALL 1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2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</si>
  <si>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2 =====
Agent: thank you for calling kaiser plus this is liam lewis how can i assist you today
Customer: hi liam this is liam long i'm calling to understand some of the um terms in my home insurance policy
Agent: sure what specific terms are you um finding confusing
Customer: well um i um keep hearing about deductibles and i'm not really sure how those uh work especially when it comes to claims
Agent: basically uh it's the amount you pay out of pocket before your insurance kicks in
Customer: right right but uh how does that play out um during a claim
Agent: so if you have a claim and um let’s say your deductible is um one thousand dollars um you have to cover that uh amount first
Customer: hmm that's um that makes it sound a bit complicated like does that mean um i sometimes won't get uh any help if my claim is less than the deductible
Agent: exactly if your claim is less than your deductible there's well no payout for you which can be quite um frustrating
Customer: yeah that's confusing i mean why would i want a policy where i uh i’m not getting any help um you know
Agent: maybe um we could discuss uh different plans like um changing to a care plus silver plan might offer a different deductible structure
Customer: okay that sounds worth exploring what's the deductible like with the care plus silver plan um
Agent: the deductible is um like medium for that plan like which means it balances out lower premiums with uh a reasonable deductible
Customer: and um how does that affect like my premiums are they um lower
Agent: yes typically lower premiums mean a um higher deductible usually but with the care plus silver it's uh more balanced
Customer: i just don’t want to end up uh confused again can you explain um if i have a claim and um it ends up being less than the deductible
Agent: if your claim is less say like four hundred dollars you wouldn’t get um any reimbursement as you have to pay the deductible first
Customer: got it so um if i had another plan would the deductibles be uh less confusing
Agent: some plans do have clearer options for example um blue shield might offer a no deductible option but it can have um higher premiums
Customer: hmm okay i need time to think about that so uh could i just stay with kaiser plus for now
Agent: absolutely if you want i can uh set a reminder for your policy renewal in forty five days to review options again
Customer: that would be helpful thanks but what happens if i wait until then to decide
Agent: well if you don’t renew there can be um consequences for um coverage gaps or um increased premiums later on
Customer: oh wow that sounds stressful i don’t want to deal with uh that
Agent: insurance can feel daunting i suggest reviewing all your options before making a final decision
Customer: yes i definitely need that uh i still feel a bit out of the loop here
Agent: policies can vary widely and um it’s important to ask questions
Customer: you’re right um what are the next steps um
Agent: i can send you an email with all the details we discussed along with your current renewal options uh
Customer: that would be great could you uh also include um that discount code what was it called again
Agent: sure it’s save seventeen i can add that in for your renewal definitely
Customer: perfect i'll keep an eye out um for it just to ask how long does it take for um the policy changes to go into effect
Agent: usually the changes are quick after the renewal or um we can process them as soon as you confirm
Customer: okay that sounds easy enough i guess i'm feeling a bit better about this um now
Agent: i'm glad to hear that liam it’s all about understanding right um
Customer: yes thanks for your patience and um clarity on all this today</t>
  </si>
  <si>
    <t>3815</t>
  </si>
  <si>
    <t>===== CALL 1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 CALL 2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</si>
  <si>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blue shield uh this is ethan clark how can i assist you today
Customer: hi um this is ethan morgan i wanted to talk about a claim refund ya know um after my recent review
Agent: could you provide me with your policy number for verification
Customer: uh yeah it's pol 6845 913 so um i just wanted like if i can get a refund after the claim review
Agent: thank you for that ethan let me pull up your information just a moment please
Customer: yeah okay uh so um
Agent: alright i've got your claim here it's related to your life insurance policy
Customer: yes that's right i'm really worried because um i heard some things about claim um denials
Agent: our records show that you've applied for a refund after the review of your claim.
Customer: yeah but how often um uh refunds actually happen after a claim review
Agent: full refunds are typically granted upon positive review results.
Customer: that's good to hear so my claim was it approved for a full um refund then
Agent: yes based on your claim's review you are eligible for a full refund
Customer: uh great uh but how do i know this uh won’t affect my policy moving forward
Agent: your refund shouldn’t impact your policy status.
Customer: yes that's the one but um i heard that aetna offers like uh better deals on claims sometimes
Agent: aetna has some competitive offers, and our refund process is straightforward.
Customer: right i just want to make sure everything is um clear so i won’t have any issues later
Agent: there shouldn’t be any issues. you’ll receive a confirmation shortly regarding the refund.
Customer: okay that’s a relief so uh just to double check what’s the next step
Agent: you'll receive an email and your refund will be processed within ten business days.
Customer: alright yeah that sounds good um i’ve had a couple of friends who were denied by you guys though is that like common
Agent: denials can happen if claims don’t meet certain criteria.
Customer: yeah i see so um does that mean my friends just uh didn't meet those requirements
Agent: that could be the case.
Customer: okay that's helpful thanks for explaining all of this ethan
Agent: you’re always welcome ethan i’m glad to help is there anything else you need today
===== CALL 2 =====
Agent: thanks for calling acme insurance this is david martinez
Customer: hi uh this is grace diaz
Agent: i see um how can i assist you today like what do you need
Customer: i’m calling to inquire um wait about health insurance plans and um pricing options
Agent: sure grace i can help with that are you looking for a specific um type of health insurance
Customer: well i’m mainly interested in uh health insurance plans
Agent: okay i want to just understand the coverage details better i think it’s really important
Customer: yes that's right oh new york
Agent: great um if you’re really open to it i can recommend the care plus gold plan which has a um deductible of twenty five hundred dollars and a coverage limit of one million dollars
Customer: uh i’ve heard about that plan but um can you tell me more about the pricing
Agent: absolutely i mean the deductible sometimes that's concerning but uh higher deductibles often mean lower premiums
Customer: right but i i still feel the deductible is a bit high
Agent: i understand your concern grace but if you look at the like overall value the benefits um tend to outweigh the higher deductible
Customer: hmm can you um explain how that works
Agent: sure basically the coverage limits help ensure that even with a higher deductible um much of your medical expenses are still covered comprehensively
Customer: okay but uh wouldn’t i end up paying more out of pocket before anything gets covered
Agent: that’s a fair point however you know you'll find that many customers appreciate the balance it brings
Customer: uh how does it compare with other plans like um what about the benefits
Agent: comparing benefits to metrohealth i can say acme’s plan includes um preventative care at no extra cost unlike some of their uh offerings
Customer: right but um i really need to consider the costs thoroughly
Agent: i understand just to clarify considering the benefits might um actually help you see that it’s worth the investment
Customer: hmm i’m not sure i still have this cost hanging over my mind
Agent: i hear you grace it’s important to feel comfortable would you like um to talk about the payment options that could make this easier
Customer: yeah what do those look like
Agent: you can opt for monthly payments which can lighten the short term financial impact or even um prepaid plans for further savings
Customer: uh that could work i guess but i still need some assurance um about the coverage
Agent: absolutely remember the coverage limit here is pretty high and many customers find that reassuring once they understand the plan fully
Customer: okay i’d like to proceed with the care plus gold plan then
Agent: awesome choice grace i’ll get that started for you right away</t>
  </si>
  <si>
    <t>3816</t>
  </si>
  <si>
    <t>=====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3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4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 CALL 5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</si>
  <si>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skybridge airlines this is mia hernandez how can i assist you today victoria
Customer: hi mia i wanted to talk about um my recent experience with your refund policies compared to well delta airlines
Agent: can you provide me with your booking reference
Customer: sure it’s pnr four seven three eight two nine
Agent: thank you so you mentioned comparing to delta airlines what specifically are you concerned about
Customer: yeah i well um i had a flight from sfo to jfk and i i had to change it because the fares were just too high with you guys
Agent: okay
Customer: yes delta’s refund policy seems um way better i mean they have lower fares and more flexibility than you guys
Agent: our policies are different from delta’s
Customer: well for starters if i have to cancel they um offer a full refund whereas actually i feel skybridge not does that easily
Agent: our policy is to offer a travel credit for cancellations instead of direct refunds
Customer: right but with delta at least i could get my cash back it just feels like i’m uh stuck with you know credit that i might not use
Agent: those are just the current premium economy fare terms
Customer: exactly and the fare class options um they’re just not appealing why should i you know pay more for less flexibility
Agent: our pricing is competitive
Customer: yes it’s just frustrating i’m a gold tier member and i thought it would count for something
Agent: gold tier status doesn’t change the cancellation policy
Customer: i just feel like comparing you guys to delta it’s like they’re really um more customer focused with these policies
Agent: competing brands often highlight their strengths in customer service especially regarding refunds
Customer: yes and honestly hearing that makes me think more about switching to them
Agent: if delta’s refund policy matters to you then that would explain it
Customer: it’s definitely a huge factor i mean who wouldn’t prefer a straightforward refund over um credits that feel useless
Agent: i can note the experience
Customer: yes also like the customer service aspect every time i call you guys i end up more confused about my options
Agent: the options are listed in the fare rules
Customer: exactly if um only your policies were clearer i think more people would want to stick with skybridge
Agent: thank you for that insight unfortunately without specific campaigns highlighted it’s hard to link them to conversions
Customer: right i didn’t hear anything about campaigns being mentioned at all
Agent: that’s correct as for your uh frustration lingering before this call how long has it been since your last flight
Customer: been about a week i just thought calling now would help clarify things quickly um you know
Agent: this line is mainly for recording feedback on policies
Customer: well that’s reassuring but i’m still feeling like i need a solution pretty soon
Agent: any changes would happen later if the company updates them
Customer: okay but like i said delta’s looking real good right now
Agent: your feedback will be taken seriously by our teams
Customer: thank you but i really need more than just assurances
Agent: alright go ahead
Customer: i guess um i just wanted to know if there’s anything more immediate you can offer as compensation for my last flight
===== CALL 2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
===== CALL 3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4 =====
Agent: thank you for calling metrojet this is noah williams how can i assist you today
Customer: hi uh this is logan price i need to um rebook my flight there’s been a like delay
Agent: i'm sorry to hear that logan um can i have your booking reference please
Customer: sure it uh it's pnr dash one two three four five six
Agent: thank you i see your booking now so uh can you tell me the uh reason for your delay
Customer: it’s due to um weather i think i'm actually at the airport right now so it’s pretty urgent
Agent: absolutely i understand the urgency let me check available rebooking options for you one moment please
Agent: okay um it looks like we can rebook you from lax to oar would that work for you
Customer: yes but my connecting plans they’re getting tight how soon can i uh leave
Agent: i can get you on a flight uh in about an hour does that um sound okay
Customer: hmm yeah that could work but uh what about options if i miss this one
Agent: right i can offer you alternative routes if needed if you miss it then we you know can always look for the next available
Customer: okay um could i get a meal voucher or something because of this delay
Agent: unfortunately i can’t offer a meal voucher but i can like provide a hotel stay if you need it
Customer: oh really that's um good to know i might need that
Agent: just to confirm you're interested in the rebooking and possibly the hotel stay um right
Customer: yes i definitely want to rebook and let's keep the hotel option handy please
Agent: great so um confirming your rebooking from lax to ord in the economy class is that like correct
Customer: yes that’s what i had what if um can you tell me about the promo options
Agent: yes we do have some promotions but they're not too different really at least not without discounts um for this class
Customer: just um to confirm i’m okay with my current fare class no upgrades necessary
Agent: understood i’ll finalize that for you just to recap the new itinerary is set for lax to ord uh leaving in an hour
Customer: perfect and the hotel if i don’t um make it right
Agent: yes exactly if there's any issue we have that hotel stay option ready
Customer: alright thanks and you’re sure that this rebooking option uh it won’t change
Agent: no changes after this it’s confirmed as is so you are um good to go
Customer: okay that’s a relief i really can’t afford to um miss it
Agent: i completely understand logan we want to make sure you uh arrive as planned
Customer: uh do you think um quick question do promotions like really help with outcomes
Agent: well um they certainly increased customer satisfaction in our recent campaigns so it's a bit improved yes
Customer: got it so no difference without them then
Agent: exactly we noticed not much shifts um unless there's a financial discount involved
Customer: right that makes sense just thinking about everything
Agent: yes it’s a lot to juggle but the important thing is that your rebooking is all set and ready
Customer: i appreciate it noah what were the next steps now
Agent: you will receive an email confirmation shortly and uh keep your uh itinerary available just in case you need to show um security
Customer: okay i can do that thanks for your help
Agent: you’re very welcome is there anything else i can assist you with um today
Customer: no that’s all for now thanks again
Agent: thank you for calling metrojet logan have a safe journey
===== CALL 5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t>
  </si>
  <si>
    <t>3817</t>
  </si>
  <si>
    <t>===== CALL 1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 CALL 2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3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 CALL 4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 CALL 5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</si>
  <si>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james o'connor how can i assist you today
Customer: hi this is aiden wright i um wanted to uh clarify some um exclusions and deductibles with my health insurance policy
Agent: sure aiden just to um confirm you're inquiring about the um healthsecure policy right
Customer: yes that's correct it's um the care plus gold plan
Agent: got it so what specific aspects of the um exclusions or uh deductibles are you um finding confusing
Customer: well i keep seeing these terms um but i'm not really sure which things are uh excluded or how the um dedu deductible works you know
Agent: sure i can help with that generally to clarify neither exclusions nor deductibles um seem to be confusing for customers
Customer: oh uh really i thought um i thought some people found them um pretty tricky
Agent: not from our feedback no it's usually uh quite straightforward for most can you tell me um if there’s a specific exclusion you have in mind
Customer: um i guess i'm curious if things like uh pre existing conditions um are covered
Agent: ah pre existing conditions are actually um excluded from coverage aiden but um we do have a uh waiting period that might allow some benefits um later on
Customer: so uh can you explain the deductible a bit more uh how does that affect what i need to um pay
Agent: sure with the care plus gold you have a um medium deductible that means you’ll pay a certain amount out of pocket before um coverage kicks in
Customer: um how much is that exactly
Agent: it's um two thousand dollars for in network services and once you hit that then your um benefits begin to take effect
Customer: okay so like i have to um pay that all at once
Agent: ah no you can um pay that cumulatively over the year as you uh you know utilize services
Customer: right i see so um what if i were to need something expensive like um surgery
Agent: then um you would be responsible for the deductible uh first after that healthsecure would cover most costs depending on your um coverage limits
Customer: um you mean that there are limits on what’s covered
Agent: yes that's correct for this plan you have um a high coverage limit on most services
Customer: okay and again so neither exclusions nor deductibles seem to um cause confusion for customers generally
Agent: exactly that's what we've found customers typically seem to understand the basics without um many questions
Customer: hmm uh that’s interesting so um how do you know that
Agent: we conduct um regular feedback sessions and um surveys to gauge customer understanding and concerns
Customer: got it but i mean um what about uh specific product features are they mostly um overlooked
Agent: no specific product features were discussed uh really most customers just focus on key areas like um coverage and costs
Customer: so um what’s the point of offering uh all these features if no one uses them
Agent: it’s mainly to provide options for varying needs but it seems customers don’t dive deeply into those um details
Customer: right that makes sense so if something comes up i just um reach out
Agent: yes and faster acknowledgment of your queries usually helps clear things more quickly um by the way
Customer: do you think that um really affects escalation though
Agent: actually we’ve observed it has no change in escalation dynamics during calls really
Customer: oh that’s um kind of surprising i thought um quicker responses would help
Agent: it does help but usually the issues are more um complex than just the response time
Customer: i see so just to clarify exclusions um they don’t confuse people
Agent: nope they don't neither exclusions nor deductibles have really been confusing to customers based on our data
Customer: um okay that’s good to know thanks for clarifying
Agent: you’re welcome aiden is there anything else i can assist you with today
Customer: no i think that covers it just wanted to um make sure i understood it all
Agent: great thanks for calling um healthsecure have a wonderful day aiden
Customer: you too uh bye
===== CALL 2 =====
Agent: thank you for calling firststone bank this is liam lewis how can i assist you today
Customer: hi um this is amelia reed and i'm calling to request an increase in my credit limit
Agent: alright amelia i can help with that can i please have your account 23847261
Customer: sure it’s um acct 23847261
Agent: great thank you so you're looking for a credit limit increase can you tell me a bit about why you're requesting this
Customer: well i’ve been uh using my credit card a lot lately for you know expenses and i need a um higher limit like to accommodate that
Agent: i understand just to clarify as part of the review we check factors like your payment history and current limits among others
Customer: yes i've definitely been uh paying on time and all that what else do you need
Agent: just a moment while i check your current limit okay it looks like you're currently at uh twenty five hundred dollars
Customer: right and i want uh to increase that is that possible
Agent: i can check that for you however i must inform you that unfortunately this request might be um denied based on our criteria especially your recent spending patterns and um credit utilization
Customer: denied but i need that limit what are the um reasons for that
Agent: well the primary reasons are um related to your credit limit usage and overall account standing it seems your um credit utilization is higher than we typically allow
Customer: can't you like uh make an exception this is really important to me
Agent: i totally understand your frustration amelia to improve your eligibility in the future consider reducing your um outstanding balances and ensuring a solid payment history
Customer: okay so what are my options then
Agent: one option would be to maintain a lower um credit utilization and we can revisit your request in a few months after you make some adjustments
Customer: that sounds reasonable i guess but um how long will it take to get back to this
Agent: typically we recommend waiting about um three to six months before requesting an increase again after you've made those changes
Customer: and what about uh my current benefits i mean are they affected
Agent: your current benefits remain unless there are um significant changes to your account you'll retain the existing coverage limits so no worries there
Customer: so just to um be clear my request is definitely denied for now
Agent: yes that's correct the decision on your credit limit request is unfortunately denied at this time
Customer: ugh i see so it's all about those uh coverage limits right
Agent: exactly coverage limits play a major role in our decision making especially for um credit inquiries
Customer: okay that makes sense can we talk about um how to ensure this doesn’t happen again
Agent: of course improving your credit score and making sure you keep your utilization low can really help with future requests
Customer: yeah i get that it's frustrating though
Agent: i hear you amelia it can be challenging dealing with um credit limits and policies
Customer: so can we um set a follow up for a few months from now maybe
Agent: i can definitely advise you to check back in about um three months after you’ve made those adjustments
Customer: alright thank you for your help liam
Agent: you're welcome amelia thank you for your patience today
Customer: yeah i'll talk to you later i guess bye
Agent: bye amelia have a great day
===== CALL 3 =====
Agent: thank you for calling homehaven this is ava thompson how can i assist you today
Customer: hi ava this is noah kelly i received the wrong item
Agent: i’m sorry to hear that noah can you please um provide your order id
Customer: sure it’s ord one two three four five six seven eight
Agent: thank you let me pull that up um so i see your order was supposed to be like furniture but i’m not really sure what you received on your end
Customer: yes it’s a uh completely wrong item i needed the um sofa but i got a table instead
Agent: okay um our return policy um allows for uh returns like you know within thirty days of delivery
Customer: yeah but the details on the policy uh are kinda vague what does that mean for my situation
Agent: um you can check the policy details on the website but generally you would need to return it and we would process your refund uh typically to your original payment method within uh seven to fourteen business days
Customer: so i still have to ship it back and what if i don’t want the table at all
Agent: yes you do need to ship it back um i think we can send you a return label um via email but you’d have to follow the steps in the policy page
Customer: right but it seems like i’m going through a lot of hoops here for you know an error that wasn’t like my fault
Agent: okay
Customer: and just to clarify the shipping status like said it was delivered but it was incorrect
Agent: if it shows delivered then it was delivered according to the tracking
Customer: so what if i want my refund faster can it be expedited
Agent: unfortunately um refunds typically follow that standard timeline i can't promise faster processing due to um policy
Customer: that’s like really disappointing i’ve shopped with homehaven for a while but this has been frustrating
Agent: yeah um the policy is what it is
Customer: honestly i might just look at amazon uh next time if this keeps happening
Agent: i understand competitors like amazon offer quick shipping it's definitely um something to consider
Customer: for sure i just want things sorted without this back and forth
Agent: so do you want me to email you the return label or not
Customer: yes please just make sure it’s correct this time
Agent: i’ll do my best noah um let me get that email out to you right away
Customer: i really hope it has clear instructions because um i just really don’t want any more confusion
Agent: what’s your email
Customer: just to my email please noah kelly at gmail dot com
Agent: got it okay i’ve noted that down i’ll send the return info shortly
Customer: thanks ava but um i still feel personally unanswered on some policy details
Agent: okay noted
Customer: alright i guess i’ll wait for the email thanks again ava
===== CALL 4 =====
Agent: thank you for calling luxstay hotels um this is ethan clark how can i assist um you today
Customer: hi um this is madison walker i’m calling to uh inquire about um any promotional discounts and loyalty offers available for bookings like in chicago
Agent: sure we have seasonal promotions and we also have loyalty offers for repeat guests
Customer: oh can you explain um the difference between uh seasonal and loyalty um promos
Agent: absolutely seasonal promotions um typically change based on uh the time of year while loyalty offers are aimed at um repeat customers you know to reward them um for their loyalty
Customer: so um which of those uh promo types are uh most requested
Agent: actually uh both types are quite popular uh depending on customer preferences there isn’t um a clear like winner between them
Customer: that’s interesting i wonder if like these types of promotions um shift outcomes even uh without any discounts
Agent: well i’ve noticed um that promotions without discounts sometimes uh can backfire customers feel there’s less value when discounts are absent you know
Customer: ah i see so um the promotions are really effective only when there are like discounts involved huh
Agent: exactly it seems customers really respond to um perceived value so without that discount um the outcome worsened
Customer: what about um upselling uh do varied phrasings really improve upsell outcomes
Agent: um in this case we like haven’t explicitly tried uh varied phrasing during our upsells so i um can’t say for sure if it helps
Customer: oh okay so no specific attempts made um there
Agent: right but it’s definitely something we could explore um more in the future
Customer: i guess it could make a difference um if you tailored the language a bit
Agent: yes that’s a possibility
Customer: well i saw something online about a promo code um loyalty ten right
Agent: yes that’s um one of our loyalty codes it uh provides a discount on eligible bookings for repeat customers like um yourself
Customer: great does it apply to um bookings in chicago
Agent: yes definitely the loyalty ten promo code um works for all our luxstay locations including uh chicago
Customer: that's perfect but are there other promotions available besides that like
Agent: we have seasonal promotions that change throughout the year depending on holidays or events
Customer: mhm like what kind of seasonal promos are you talking about
Agent: for example uh right now we have summer specials they might include um reduced rates for specific uh room types like the deluxe you know
Customer: ah a deluxe room sounds um nice
Agent: yes it is quite popular are you thinking about making a booking um madison
Customer: i might but um what do you recommend
Agent: i’d suggest checking out the deluxe room with the loyalty ten promo code that um would give you the most value for um your stay
Customer: sounds good how do i apply that code exactly
Agent: once you make your booking um online just enter loyalty ten at the checkout it’s uh pretty straightforward
Customer: and um you mentioned earlier about how loyalty promotions are like just as popular as seasonal ones right
Agent: yes they’re both equally requested um but it does hinge on like what the customer is specifically looking for uh at that time
Customer: got it i appreciate that insight um ethan
Agent: is there anything else
Customer: yeah if it’s not too much trouble can you tell me about um check in times and
Agent: absolutely check in starts at uh three pm and check out is usually by um eleven am
Customer: great i think that covers everything um for now
Agent: okay don’t forget to use that promo code
Customer: i won’t forget thanks again for your help um ethan
Agent: you’re welcome madison enjoy your stay at luxstay in chicago
Customer: thank you um bye
Agent: bye
===== CALL 5 =====
Agent: thank you for calling connectnet this is um priya nair uh could i have your name please
Customer: yeah it's john roberts
Agent: great john can you please confirm uh your location which is in new york right
Customer: yes i'm in new york
Agent: thanks for confirming that how can i assist you today
Customer: i’m uh calling because i’m um experiencing a network outage like
Agent: i see just to clarify are you on our plus plan
Customer: yeah i am on that um plan
Agent: okay let me check that for you um i noticed we have an active outage affecting uh connectnet customers in your area
Customer: an outage what’s uh causing it
Agent: it's due to um an upstream vendor incident
Customer: a vendor issue that's um frustrating
Agent: i understand how disappointing that can be when did you uh first notice the outage
Customer: it started this morning right around eight i think
Agent: got it i’ll make a note of that if you can hang on for just a moment let me see um if i can find more details
Customer: sure but how long is this going to actually take
Agent: uh the resolution timeline is still being determined but i’ll check for updates
Customer: okay i mean i need my service back um soon
Agent: absolutely john i’ll do my best to get you the quickest answers um in the meantime may i verify your account id is it acc one two three four five six seven
Customer: yeah that’s it um
Agent: thank you let’s see it appears that this outage is indeed related to a vendor issue i apologize for the inconvenience
Customer: how often does this happen i mean is this common
Agent: um it really depends typically the causes vary but i can assure you we uh are actively working on this
Customer: right but isn't there a way to avoid these outages
Agent: well unfortunately some factors like vendor issues are out of our hands but we strive to minimize them
Customer: uh so when do you expect service to be back
Agent: at this point i can't give you uh a specific time but i can take down your details to ensure follow up once it's resolved
Customer: can you open a ticket for this
Agent: yes of course your ticket id will be tkt nine eight seven six five four three
Customer: all right what happens next i mean
Agent: once the outage is resolved you’ll receive a notification via your registered email uh
Customer: and um can i get some sort of compensation for this mess
Agent: i completely understand your concern john usually we review such requests um post restoration of service
Customer: so i have to wait then
Agent: yes correct but i’ll um ensure my team prioritizes any follow up actions
Customer: okay but during verification earlier i felt like there was a delay in response does that lead to escalations
Agent: ah um in my experience no quick acknowledgment often leads to escalations i apologize for that
Customer: right i can see that it’s just frustrating
Agent: i get it and i appreciate um your patience while we work through this
Customer: is there any way i can reach back for updates uh
Agent: certainly you can call back anytime and we will reference your ticket id for quick access
Customer: thanks for your help priya</t>
  </si>
  <si>
    <t>3818</t>
  </si>
  <si>
    <t>===== CALL 1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2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3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4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5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 CALL 6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7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</si>
  <si>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home haven um this is chloe adams how can i assist you today
Customer: hi um chloe this is john patel i’m calling because i uh didn’t receive any delivery notification for my order
Agent: can you uh please provide me with your order id
Customer: sure it's i mean it's ord 4567 890
Agent: thank you let me check that for you one moment please uh okay it looks like your order is currently marked as in transit but delayed
Customer: delayed um i wasn’t told anything about that i only found out by checking uh the order status myself
Agent: unfortunately no proactive delivery alert was sent regarding the delay
Customer: that's really frustrating i mean how can a company like home haven you know not send alerts for delivery delays
Agent: delays can happen sometimes
Customer: right i feel like i should have been uh informed it took me like time to even find out about this
Agent: we’re currently looking into how to improve our notification system
Customer: if you had sent a notification we wouldn’t be having this um conversation
Agent: you’re absolutely right proactive notifications can really uh help reduce escalations um like yours
Customer: yes it’s important i mean this might drive me to like consider shopping elsewhere uh like amazon for faster delivery
Agent: let me check what else i can find out
Customer: i hope so i really just want my order um delivered already
Agent: absolutely john i will make sure your delivery status is accurately updated just a moment please uh okay it says we expect it to arrive soon
Customer: but what does soon even mean umm it’s already late
Agent: i do apologize for the uncertainty
Customer: look i just want some assurance that this won’t happen again you know especially with proactive notifications in the future
Agent: i’ll bring this feedback to our team
Customer: makes sense if it happens again i might have to really reconsider uh my options
Agent: i understand and i truly hope next time will be um much smoother
Customer: is there any way i can um get a refund if this continues
Agent: refunds would go back to your original payment method uh which is a credit card in this case but i hope we can resolve this without it
Customer: yeah hopefully it’s just a moderate value order you know makes it worse
Agent: delivery delays do happen from time to time
Customer: exactly i mean why um can’t home haven just prioritize this better
Agent: our team is working on making improvements delays like this are not something we want um for our customers
Customer: well thank you for acknowledging that still i need clarity on when i um can expect my delivery
Agent: i can check again and see if there’s an exact delivery date available
Customer: okay well please do that i don’t want to have to call back again about this
Agent: of course i will keep you in the loop and ensure all of this gets resolved
Customer: thanks chloe i appreciate your help but i really hope improvements are uh made soon
Agent: thank you for your patience john we will work hard to improve our um service have a great day
===== CALL 2 =====
Agent: hello thank you for calling urbancart this is noah williams how can i assist you today
Customer: hi noah this is olivia hernandez i’m calling about a delayed shipment
Agent: i’m sorry to hear that olivia can you please um oh provide me with your order id so i can look into this for you
Customer: certainly it’s ord 8974 253
Agent: thank you let me check on that okay it looks like your order is delayed um do some transit issues
Customer: uh really that’s um oh that's frustrating when should i expect it
Agent: i understand how that feels and i apologize for the inconvenience the estimated delivery timeframe has been pushed back but i can provide you with the latest updates if you’d like
Customer: yes please i need to know when it will get here
Agent: the new delivery status indicates it should arrive within um two to three oh no i mean two to three business days
Customer: that’s still a bit longer than i um hoped for
Agent: i totally get that sometimes these delays can happen unexpectedly we do really appreciate your patience
Customer: right i accepted that the shipment would be delayed but having um concrete details helps
Agent: exactly i can also provide you tracking details through fedex if that would help
Customer: yeah that would be great
Agent: here we go you can uh track your shipment online with the tracking number just visit the um fedex website
Customer: okay i will do that but can i ask about like the exclusions on the product
Agent: of course the exclusions vary with each apparel item but i can provide specifics
Customer: um yes please i want to make sure nothing is uh missing from my order
Agent: it’s always good to double check i can tell you that our um gold tier members often get like more comprehensive coverage on returns and exchanges
Customer: i am a gold member actually does that change anything
Agent: yes it does you have benefits like um reduced shipping fees and quicker processing on exchanges
Customer: that’s reassuring but you know these delays have really stressed me out it’s like uhm with the acknowledgment that things are late it shouldn’t um add to the frustration
Agent: i hear you olivia sometimes faster acknowledgment of issues can ironically increase stress before a resolution is you know provided
Customer: exactly and do you think that would happen with more clarity on what's going on with the um shipment
Agent: yes absolutely it’s really important to keep customers informed especially with shipping details
Customer: well i'm glad i called then but i hope urbancart can work on those delays
Agent: we’re working on improving our services i assure you you can always reach out if you need further assistance regarding this or any other product features
Customer: thank you for the help today noah i just hope future experiences will be um smoother
Agent: thank you for your understanding olivia and for being a loyal customer have a great day
===== CALL 3 =====
Agent: thank you for calling homehaven this is mia hernández um how can i assist you today
Customer: hi mia this is henry graham i’m uh calling to ask about your return policies um for loyalty members
Agent: hi henry returns for loyalty members follow the same policy as everyone else
Customer: yes exactly i thought being a gold member um would offer some advantages i’ve heard uh conflicting information you know
Agent: yes at homehaven we apply the standard return policy for all customers
Customer: oh really i was uh expecting something um different like a faster return process
Agent: that’s the policy
Customer: that doesn’t seem fair i mean loyalty should um count for something right
Agent: loyalty is important to us but the return policy is the same for everyone
Customer: what do you um mean by expedite
Agent: well um for instance you could visit a local store to you know process your return directly that way um it might be quicker than uh shipping it back
Customer: i see but you’d think there’d be something in place for loyalty members um like faster handling or something
Agent: we value our customers it’s just that we like have to maintain consistency in our policies
Customer: right so um what if i return it online will um it take longer then
Agent: if you return it online it typically takes a few business days for processing once we um receive the item but that’s you know standard
Customer: just frustrating i expected better from homehaven especially since i’ve been a member for like a while now
Agent: are there any specific items you’re looking to return
Customer: yes i have an order it’s um the product ordered under id ord eight nine two three four five six
Agent: thank you um for that information i’ll make a note of that were you satisfied with the product quality
Customer: yeah the product was okay but um just the return process is what i’m unhappy about
Agent: customers often expect more lenience with returns especially loyalty members but all returns follow the same policy
Customer: exactly it feels um like the loyalty program doesn’t really mean much right in terms of returns
Agent: all returns follow the same policy
Customer: well i guess i’ll have to deal with it um what’s the next step for my return then
Agent: if you’d like to return it online you can go to our website or um go to our physical store
Customer: let’s go with the online return option um then
Agent: great choice so once you fill out your return form on our website you’ll be um able to print a label
Customer: how long does it take for the label to be um processed
Agent: typically the label is generated like immediately after submission just don’t forget to send it via um fedex for tracking
Customer: okay sounds good thank you for the info but i um still feel a little let down about the entire policy situation
Agent: that’s our current policy on returns
Customer: i hope so too i’d hate to take my business elsewhere like uh wayfair
Agent: absolutely i really appreciate your loyalty um can i help with anything else today
Customer: no i think that’s it for now just need to figure out my return you know
Agent: okay sounds good please feel free to call back if you have any other questions about returns or um the loyalty program
Customer: will do thanks for your help um mia
Agent: you’re welcome henry have a great day
Customer: you too bye
Agent: goodbye
===== CALL 4 =====
Agent: thank you for calling acme insurance this is daniel kim how can i assist you today
Customer: hi daniel this is sophia cooper i wanted to talk uh about switching my insurance i'm uh not really satisfied with metrohealth anymore
Agent: acme insurance has different plans available if you want to look at options
Customer: well um the premiums are kinda high and i'm just not really getting enough coverage
Agent: we offer plans with different coverage limits and pricing are you interested in seeing some options
Customer: yes definitely but i wanna make sure it's better uh than what i have now
Agent: absolutely we have a plan called care plus gold that might be a great fit it has lower deductibles
Customer: lower deductibles interesting uh what are the coverage limits for that
Agent: the coverage limit for care plus gold is categorized as high um which offers more comprehensive protection
Customer: that sounds good but what's the deductible band up like um how much do i uh have to pay out of pocket
Agent: for care plus gold the deductible band is medium um so it's quite manageable
Customer: right right um and how soon can i switch uh over
Agent: you can switch right away the renewal window for our policies is forty five days
Customer: that’s pretty quick i guess i need to check how my current policy would handle that
Agent: you’ll need to check your current policy for any cancellation penalties
Customer: yeah i hope not they can be pretty rigid um about that sort of thing
Agent: it's common so um are you thinking of going with the care plus gold plan then
Customer: i’m leaning towards that but how do i uh know i’m making the right choice
Agent: well if i may our customers um have rated us highly in terms of satisfaction compared to competitors
Customer: that’s good to know but still i don’t wanna uh regret changing
Agent: people switch for different reasons
Customer: really so you’re saying um win back attempts work then
Agent: exactly we’ve had a lot of success with win back scenarios by switching you might save some money too
Customer: okay that’s reassuring but what if i have to uh file a claim
Agent: claims are straightforward with us just um provide your policy id and we’ll handle it from there
Customer: speaking of policy id um do i get a brand new one with this plan
Agent: yes you will your new policy id will come uh as soon as you finalize the switch
Customer: perfect and if i need to confirm anything um what’s the best way to reach you
Agent: you can call this number back for account questions
Customer: that’s great one last um question do i get a discount or something for switching
Agent: we do have a new move discount that can apply it’s called newmove
Customer: oh nice i didn't think about that it might help with the premiums
Agent: yes absolutely discounts can uh make a significant difference
Customer: i think i’m sold daniel let’s do this
Agent: great choice sophia i’ll start the process and send you the details shortly
Customer: thank you so much i’m looking forward to being with acme insurance
===== CALL 5 =====
Agent: thank you for calling skybridge airlines this is mia hernandez how can i assist you today
Customer: hi uh this is aiden adams i wanted to uh inquire about um the perks in the loyalty program
Agent: of course aiden i see you're a gold member right
Customer: yes that's correct but um honestly i've been kinda disappointed uh with my recent experiences
Agent: i'm sorry to hear that aiden i really appreciate your loyalty can you tell me what um specific issues you've encountered
Customer: well uh there was a delay on my last flight from miami to dallas and i didn't get any um lounge access benefits which would’ve really helped
Agent: i understand how that could um impact your experience our lounge access upgrades are specifically designed for loyal customers like yourself
Customer: really i thought it was only for elite tiers i mean like isn't that mainly for uh platinum members
Agent: no actually um gold members like you can enjoy lounge uh access too especially during flight delays it's one of the perks to you know help keep our loyal customers happy
Customer: oh well that would have definitely improved things so um what else do you have for loyal customers that might um help smooth over such frustrations
Agent: in addition to lounge access we offer priority boarding and um additional baggage allowances for uh gold members these perks really aim to um enhance your travel experience
Customer: that’s good to know but i’m uh really looking for something that would uh directly alleviate these you know the annoying moments like delays
Agent: i hear you aiden the lounge access in particular can be a great escape um during disruptions it really softens the blow of delays don’t you think
Customer: yeah definitely um being able to relax would be better but i've seen delta’s uh loyalty perks and they seem um pretty good
Agent: delta does have some strong offerings however remember access to our lounges is about more comfort um and better service when you're stuck
Customer: right i get that but um sometimes it's hard not to compare just really i i wish i knew how to make the best of um what i have
Agent: it sounds like understanding these perks better would help you maximize your benefits would you like um detailed examples of uh members feedback who've used lounge access
Customer: yes i would actually it would definitely help boost my confidence a bit you know
Agent: sure many of our gold member reported that lounge access significantly reduced their frustration during um travel mishaps it’s designed to offer um a comfortable place to wait
Customer: that sounds great but what about um actual policy alignments like do these perks cover all scenarios
Agent: well most perks are in place to assist with common issues however if there’s a specific policy question i can clarify let me know
Customer: just um if there are any sort of vague areas you know on how these perks apply
Agent: generally our approach has been to clearly define perks without adding unnecessary policy citations that way you get a straightforward understanding
Customer: okay that’s good so do you think this will um actually help retain uh me as a customer
Agent: absolutely aiden we aim to make sure our perks develop long term retention rates and um ensuring loyalty is a priority for us
Customer: alright i hope to see some improvements then thanks for the info mia
Agent: you’re welcome aiden thank you for your loyalty with skybridge airlines if any more questions arise um don’t hesitate to call back
===== CALL 6 =====
Agent: thank you for calling nimbus air this is chloe adams how can i uh help you today
Customer: uh hi chloe this is luke patel i’m calling about my um refund for a delayed flight
Agent: booking reference please
Customer: yes it's pnr 3j5n7k but um i just want to confirm my eligibility for the uh refund uh because the flight was delayed due to weather right
Agent: yes that’s correct the flight from sfo to jfk was um delayed because of weather conditions which is often uh a tricky situation for refunds
Customer: well i've seen competitors like delta um having different um policies regarding refunds for delays why is nimbus air's policy not like as clear
Agent: our refund policy states that for delays caused by weather refunds aren't always automatic but we can offer travel credits as compensation
Customer: wait travel credits what does that mean exactly can i uh get cash back or something
Agent: cash refunds are not typical in cases like these especially considering it was a weather delay
Customer: ugh that’s really frustrating so i’m um basically just getting a credit
Agent: yes that's right you may receive a travel credit that can be used on a future flight
Customer: okay but um how long does it take for this credit is there any like expiration date
Agent: typically it takes about seven to ten business days for the credit to um process and it should be valid for usually one year from the uh date of issue
Customer: that’s not bad i guess but why can’t you just do a cash refund um that seems more fair
Agent: our policies are set to protect the airline
Customer: right right but i um have friends who got cash back from delta for their weather delays why can't nimbus like do better
Agent: each airline has its own guidelines
Customer: uh i really don’t want to wait for travel credits what if i um need to make a new booking soon
Agent: cash refunds are not within our policy for the flight delay you experienced
Customer: so i’m really stuck with um a credit that's just not acceptable for me honestly
Agent: that's the policy for this situation
Customer: i’m just uh frustrated that i have to take a credit while others get cash it feels really unfair
Agent: you will receive instructions for redeeming the travel credit by email
Customer: yeah i guess that would help but shouldn’t there be more transparency uh in the policies
Agent: the policy is available on our website
Customer: well it’s good to know my voice counts i just wish um i could get the same from nimbus as others do
Agent: for future bookings the same credit process applies
Customer: alright so how do i use this travel credit once i get it
Agent: great question you'll receive an email with the details and a code and you can apply it at checkout on our um website or through our app
Customer: got it i just um want to make sure it’s hassle free
Agent: the details will be in the email
Customer: thanks for that i know i’m sounding really impatient but i just need clarity on things you know
Agent: it's company policy
Customer: okay um so just to recap i’ll get a travel credit for this delay right
Agent: yes that's correct a travel credit for your next booking will be um processed within seven to ten business days
Customer: thanks chloe i appreciate you explaining that even if it's still uh a bit frustrating
Agent: you're welcome luke i’m here to help anytime please don’t hesitate to call back if you need uh further assistance
===== CALL 7 =====
Agent: thank you for calling shopsquare this is um olivia parker how can i assist you today
Customer: hi uh this is joseph campbell i'm uh calling about a delayed delivery for my order um i think it was number ord four three two one seven eight nine
Agent: let me just check that for you joseph just a moment okay
Agent: alright i see your order it was supposed to arrive um yesterday but it’s uh marked as delayed i apologize for the inconvenience you know
Customer: right i mean uh i was expecting it to come on time i’ve also noticed you know uh that amazon tends to deliver much faster what’s uh the reason for the delay
Agent: yes i understand your frustration and um this is due to a carrier delay with fedex actually they’ve been experiencing some um logistical issues recently
Customer: i see so um what does that mean for my delivery will it be arriving soon
Agent: it is um scheduled to arrive tomorrow we've been sending proactive notifications but uh i’m afraid they didn’t seem to make a difference this time like in sentiment right
Customer: so the notifications didn’t really help uh does that mean like proactive notifications don't actually reduce escalation
Agent: unfortunately yes they didn’t seem to affect the outcome here so uh i would say no change in that regard actually
Customer: that’s not great to hear i mean uh shouldn’t you be working uh really working to improve that
Agent: absolutely joseph we’re always looking to improve our processes just to confirm can i get your um address in il to ensure we update delivery details properly
Customer: sure it’s um fifteen twenty three maple street springfield il
Agent: thank you so just to recap your order is on the way arriving tomorrow will there be um anything else i can assist you with today
Customer: yeah i guess that that’s about it i just hope it gets here soon you know
Agent: of course and i understand the importance of timely delivery this is a um temporary delay and no refund is um issued as the delivery is still expected tomorrow
Customer: alright thanks for the confirmation i appreciate you helping me through this uh all of it i mean
Agent: my pleasure we appreciate your understanding joseph just in case can you remind me of your order number
Customer: just curious do you have a direct contact or um support line if this happens again
Agent: yes absolutely you can reach us anytime at one eight hundred four five six seven eight nine and we’re here to help uh really
Customer: great thanks i’ll keep that in mind definitely um really
Agent: anytime um i also want to remind you to check your uh email for any updates regarding your delivery
Customer: will do please just make sure to keep that uh carrier issue in mind next time
Agent: definitely we’ll look into that
Customer: okay that’ll be all for now
Agent: thank you for calling shopsquare again joseph have a great day
Customer: you too bye
Agent: bye
Agent: end of call</t>
  </si>
  <si>
    <t>3819</t>
  </si>
  <si>
    <t>===== CALL 1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 CALL 2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 CALL 3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 CALL 4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5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6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 CALL 7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</si>
  <si>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healthsecure this is jackson rivera how can i assist you today
Customer: hi jackson this is gabriel sanders i’m calling about a claim under my life insurance policy
Agent: sure uh gabriel can you please provide me with your policy id
Customer: yes uh it's pol 1234 567
Agent: thank you for that i’ll just um just pull up your account one moment please
Agent: alright i see your policy here it seems like you have a coverage limit of ten thousand dollars is that correct
Customer: yes that's um right but i’m not sure if there's a uh deductible that applies can you help me with that
Agent: absolutely i can check that for you your deductible band is listed as medium
Customer: medium uh so how does that work exactly
Agent: with a medium deductible you may see a portion deducted from your claim payout uh let’s see if your claim meets the eligibility criteria
Customer: okay and my claim is currently pending what does that mean for me
Agent: a pending status means that we’re still uh reviewing the details of your claim it hasn’t been approved or denied just yet
Customer: i see how long does that usually take
Agent: typically it can take about uh three weeks you should receive a notification once a decision is made
Customer: three weeks i really hope it’s approved this has been quite stressful you know
Agent: okay gabriel the claim is still pending, so you’ll just need to wait for the review to finish
Customer: thank you for saying that i just um i need clarity on this the money is important
Agent: well that’s the current status on the claim
Customer: so can you tell me what share of claims get approved versus uh denied
Agent: well generally it uh varies unfortunately i can't share specific percentages here but i can tell you that claims are um comprehensively reviewed
Customer: alright but um what about my claim what’s the likelihood of it getting denied
Agent: based on your provided details i’d say it’s uh hard to determine at this stage we need to finalize the review first
Customer: that sounds fair is there anything i can do to you know speed things up
Agent: no, if it’s in review then it just stays in review until the team finishes
Customer: i did send everything already just waiting on you guys now
Agent: thanks for that i appreciate your um patience
Customer: sure but i’ve been considering other options too like blue shield
Agent: i understand you’re uh looking at other quotes it’s always good to compare
Customer: yeah and they have uh some competitive plans
Agent: they do but if we can resolve that satisfactorily it may change your mind about staying
Customer: that's true um i might be more inclined if it’s all works out
Agent: well if you have questions about policy upgrades like moving to care plus gold i can help with that later
Customer: i appreciate it but let’s focus on this claim first
Agent: right, the claim is pending
Customer: thanks for understanding it’s just um waiting is not easy
Agent: yes, you’ll have to wait for the outcome
Customer: an apology does help i just want to know how this is uh going to end
Agent: and you will just hang tight while we review we'll notify you as soon as possible
Customer: sounds good i’ll be waiting then
Agent: anything else
Customer: no that’s um about it for now thank you jackson
Agent: you’re welcome gabriel have a great day
Customer: you too goodbye
===== CALL 2 =====
Agent: thank you for calling acme insurance this is ava thompson how can i assist you today
Customer: hi um this is amelia wood i um wanted uh to clarify some details about my auto policy
Agent: the details are in your policy documents
Customer: well i’ve been reviewing the coverage and uh i’m i’m just uh not sure what it all entails
Agent: your essential bronze plan covers a range of things and the limits are set at a high band for liability
Customer: right i see but what um what about the um premiums they feel a bit high
Agent: the premiums for your plan are fixed
Customer: yeah options there what are my options like ahh
Agent: you have a medium deductible currently um lowering it could increase ahh your premium
Customer: hmm i don't really want to um pay more i just want to find a balance you know
Agent: there may be other plans
Customer: like another plan option
Agent: yes perhaps looking into a silver tier which has different coverage uh levels right
Customer: okay i just want um to make sure heh yeah i’m um just thinking i’m getting the best value
Agent: transparency is key when choosing coverage
Customer: right but does that really correlate with better um resolutions
Agent: well honestly i would say there’s um no correlation in this case even with transparency some ahh outcomes um remain unchanged
Customer: oh that’s um disappointing to hear
Agent: those are just the plan terms
Customer: so um what if i decide not to um switch plans
Agent: that’s um completely fine you can uh remain with your um current essential bronze plan
Customer: yeah i just don’t want to feel um stuck with high premiums
Agent: there aren’t specific products that might lower costs unless you change packages
Customer: okay that uh makes sense
Agent: and if you want to touch on the coverage keep in mind that any adjustments may affect your levels as um well right
Customer: well if i stick to this plan um like what about renewals
Agent: your policy is up for uh renewal in thirty days you can revisit options then
Customer: i see and are there um any discounts i could apply uhh
Agent: currently you can use the code save fifteen um if you decide to make changes right
Customer: great i’d um love to save some money if i could
Agent: just keep that in mind while weighing your options
Customer: and and just to confirm my policy number is uh pol nine eight two three four five six
Agent: correct amelia uh that’s all um set
Customer: okay so if i don’t make any changes now um what happens
Agent: you’ll renew as usual but um if your uh circumstances change we can always discuss adjustments then right
Customer: thanks for all your help ava it’s nice to have clarity
Agent: you’re welcome
Customer: at least i know um what’s ahead for my coverage
Agent: is there anything else
Customer: no that's all for now and just to clarify
Agent: alright thank you for calling acme insurance amelia have a great day
Customer: you too bye
Agent: bye
Customer: uh bye now
===== CALL 3 =====
Agent: thank you for calling acme insurance this is liam lewis how can i assist you today
Customer: hi liam this is carter roberts i wanted to explore some life insurance options um specifically if there are any upgrades or uh additional coverage opportunities
Agent: we have a variety of plans
Customer: well uh i'm particularly looking at you know something more comprehensive i mean maybe um an upgrade
Agent: you might want to consider our premier platinum plan it offers substantial coverage and some additional benefits
Customer: that sounds um interesting what uh are the key differences from the lower tiers like um could you break it down for me
Agent: sure so with the premier platinum you have a higher coverage limit um compared to the gold and silver tiers it really does provide better financial protection
Customer: right but what um about the premiums i heard they are higher
Agent: the premiums for the premier platinum plan are a bit higher due to the extensive coverage however we often offer bundling discounts
Customer: yes please what would i be saving with a uh bundle
Agent: if you bundle additional policies say for example like home or auto you could save um up to fifteen percent that’s actually one of our more popular offers
Customer: wow okay so that’s the uh save fifteen promotion right
Agent: exactly if you enroll in that it provides significant value um you know
Customer: and uh how long does that promotion last
Agent: the save fifteen offer is available for sixty um days from the date of your inquiry
Customer: alright but tell me more about uh the benefits of the platinum plan like what's included
Agent: with the premier platinum you receive uh high limits on critical illnesses and um the option for additional riders that add extra coverage
Customer: that's um helpful can you clarify um the renewal process for this plan
Agent: renewals occur every year and you'll receive a notice uh thirty days prior to renewal
Customer: oh and would i have to like present any documents at renewal
Agent: typically no most renewals are automatic unless there’s a need for um additional info based on claims or changes
Customer: i see um have there been instances where uh the responses were vague on this topic
Agent: not really most agents stick to policy aligned responses we’re trained to provide clear and accurate information
Customer: okay um that’s good to know how like often do policies get revised
Agent: policies are typically reviewed annually but any significant changes you’ll be notified promptly um you know
Customer: right and um is there a way to compare this to like other brands uh blue shield
Agent: yes you can compare it, and acme insurance offers competitive rates and benefits in many cases
Customer: alright then um i've got some information to think about you know
Agent: sure take your time carter if you have further questions just give us a ring back okay
Customer: thanks liam i appreciate your help
===== CALL 4 =====
Agent: thank you for calling premier resorts this is benjamin brooks how can i assist you today
Customer: hi uh benjamin this is mark walker i’m calling because my stay in chicago was just um unsatisfied
Agent: okay, what’s your booking number
Customer: well when i checked in the room wasn’t clean there were you know um details that were just off
Agent: alright have you already spoken to someone at the property about it
Customer: no i haven’t done that yet i just uh thought calling would like really be the fastest way to resolve it
Agent: i can offer you some compensation for the inconvenience would that be acceptable to you
Customer: yes i think that would help honestly i um love staying at premier resorts but this experience has been really frustrating
Agent: how about i apply a discount for your next stay you can use the code cleanroom10
Customer: that sounds good but um will the quantity improve next time
Agent: we note guest feedback and address issues through the hotel team
Customer: ok but i just want to make sure that the cleanliness is like prioritized
Agent: can i ask how often these sorts of issues have happened in past stays
Customer: well i’ve had a couple of minor issues before but this one was like really noticeable and um unacceptable for a premier brand
Agent: we want our responses to be aligned with our policies so your feedback is crucial
Customer: yeah i’m just really frustrated because i know premier can do better
Agent: your comments will be added to the report
Customer: alright i just hope this gets fixed quick
Agent: we’re actively working on improving our services can i ask one last thing um what would you suggest as a better experience
Customer: honestly quicker response times would be great like if a room isn’t clean fixing it faster would you know really help
Agent: that’s feedback we can log
Customer: right and service should be consistent you know
Agent: consistency is important, yes
Customer: i mean i know it’s not easy you know
Agent: are there any other concerns
Customer: no just this cleanliness issue really threw me off
Agent: cleanliness standards are part of our normal process
Customer: great thanks for that i hope this makes a difference
Agent: it will mark and remember the promo code cleanroom10 for your next booking
Customer: yeah i wrote that down
Agent: anything else
Customer: um just one thing will my next uh stay be guaranteed like clean
Agent: i can’t guarantee specific room conditions in advance, but the hotel follows its standard procedures
Customer: alright i appreciate it
Agent: thank you for your understanding mark your loyalty is um truly valued
Customer: thanks benjamin i’ll keep an eye out for changes
Agent: please do and if you notice anything uh don’t hesitate to reach out again
Customer: will do
Agent: thank you for calling premier resorts today mark we look forward to seeing you on your next visit
Customer: bye benjamin
===== CALL 5 =====
Agent: thank you for calling luxstay hotels in chicago this is chloe adams how can i assist you today
Customer: hi chloe this is noah bennett i was wondering if um if i could inquire about upgrading to a deluxe room
Agent: one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well availability often has a lot to do um with demand from guests uh especially during peak seasons like now
Customer: i see um i’ve heard that marriott sometimes has uh better options for upgrades do they
Agent: marriott may have different upgrade options our platinum status can affect upgrades depending on availability
Customer: right right so being a platinum member helps only if rooms um are available
Agent: correct.
Customer: hmm okay what if um i wanted to know about any current promotions would that uh influence my chances of an upgrade
Agent: unfortunately there's currently uh no active discount or promo codes available for your booking that would help in this situation noah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 does provide some advantages but again the main constraint uh we're facing is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engaging with our loyalty um campaigns can provide bonus points that help with future upgrade requests
Customer: campaigns oh like notifications about specials i'm not really seeing any of those lately
Agent: exactly uh it helps to keep an eye on your email and app notifications about upcoming campaigns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it’s a common situation.
Customer: yeah that sounds about right i want to stay loyal but
Agent: definitely it’s about balancing expectations sometimes a chat about another stay can help too
Customer: right so um is there someone i could talk to about my loyalty concerns
Agent: i can put in a note.
Customer: sure um any little bit helps i suppose just tell them i'm feeling a bit neglected
Agent: i will make a note.
Customer: so no upgrade today huh
Agent: uh i’m really sorry availability just isn't um coming through at this moment for a deluxe room
Customer: alright thanks for um clearing that up chloe
Agent: you’re welcome noah if there's anything else don’t hesitate to reach out have a great day
===== CALL 6 =====
Agent: thank you for calling kaiser plus this is jackson rivera how can i assist you today
Customer: hi um this is emily cooper i'm calling to understand the refund policies after a claim um review for my life insurance policy
Agent: kaiser plus, jackson here—go ahead with your question.
Customer: yes that’s right i want to know how like often refunds uh happen after claims are reviewed
Agent: refunds are rare. i can’t say how often they happen or outline the conditions.
Customer: really so they don’t happen uh often like what conditions are um we talking about here
Agent: it depends, and i don’t have the refund criteria in front of me.
Customer: i see what kind of details do you need uh for the verification process
Agent: policy id.
Customer: sure it's pol 1234 567
Agent: date of birth.
Customer: it's march thirtieth nineteen eighty eight
Agent: refunds are handled case by case by claims. i can’t confirm what applies to you.
Customer: uh this sounds complicated so when do customers usually like disengage um during this verification
Agent: yes often customers um feel lost during the verification part it's like a uh common drop off point
Customer: ugh i can see why so if i don’t meet those conditions does that mean i um just get nothing
Agent: unfortunately yes if the claim doesn't fulfill those requirements no refund full or partial would be processed
Customer: that really concerns me can we talk um about the features of my uh policy like what options do i have
Agent: your plan is the care plus gold. let’s discuss pricing and coverage limits.
Customer: pricing is like a big thing for me yeah what’s the premium like for this plan
Agent: um the premium for the care plus gold is competitive but keep in mind you have a medium deductible band which uh ties directly into your out of pocket costs
Customer: and what about the coverage limits are they high i need to know what i’m working with
Agent: yes your coverage limit is categorized as high which means you have um excellent protection if a claim is uh ever needed
Customer: okay that’s good can i ask more about um claim payout scenarios like uh what happens if i need to file for one
Agent: sure thing when you file a claim it goes through a review process if approved the payout um depends on the covered amount under your policy
Customer: so if i don’t get the full amount can i expect a partial refund
Agent: i can’t confirm whether a partial refund would apply; that determination is made during the claim review and isn’t something i’m able to guarantee or verify here
Customer: well that’s a bit frustrating how do we like ensure i’m not missing out on something
Agent: you can look for promotions—spring25 may apply for renewal discounts.
Customer: discounts that sounds like a reason to stick with um kaiser plus over uh metrohealth
Agent: exactly staying with us can often lead to um better deals competing products just don’t offer the same level of service
Customer: alright but um what happens if i want to upgrade my plan
Agent: you can upgrade whenever it’s a simple process just keep us informed and we can tailor the policy to your changing needs
Customer: okay i get it still i’m slightly worried about potential issues with this claim review
Agent: i can’t weigh in on the claim review outcome from here.
Customer: yeah i just want to be sure i’m covered adequately it’s uh stressful enough already
Agent: if you have more questions, call back.
Customer: thanks jackson you've been helpful even if it’s not the answer i wanted
Agent: you're welcome i appreciate your understanding we’re just a call away if you need assistance
Customer: okay bye for now
===== CALL 7 =====
Agent: thank you for calling coastal wings this is ava thompson how can i assist you today
Customer: hi uh this is sebastian howard uh i’m calling about a fare change on my um bos to lax itinerary
Agent: i can help with that uh sebastian can you please provide your booking reference
Customer: sure it’s uh pnr 7b93xz i’m really super frustrated about um this change
Agent: i understand your frustration sebastian let me check the details of your booking right now
Customer: yeah i just uh i don’t get why my fare changed unexpectedly you know
Agent: i see here that there was a fare adjustment for your premium economy booking i can offer some alternative dates or fare classes if you’d like
Customer: alternative options huh well what do you mean by that like
Agent: we could change your itinerary to different dates that might have um more favorable pricing how does that sound
Customer: i mean uh okay but i’m still like a little annoyed with coastal wings about this
Agent: i totally get that sebastian let me see if i can find a fare that meets um your expectations
Customer: right i uh just want to make sure i’m not uh paying a lot more jetblue has better options too
Agent: i understand the price sensitivity here and i’ll ensure we find a competitive option for you
Customer: yeah please do that um what are the options you have
Agent: we have flights available on similar dates let me confirm any specific dates in mind
Customer: uh how about next week if you have that
Agent: let’s see yes we do have several flight options available for that week
Customer: okay but are they like in premium economy
Agent: yes several of them are um in premium economy do you want to hear all the options
Customer: uh sure just get to the uh good stuff okay
Agent: absolutely we have flights departing on um tuesday and thursday next week
Customer: what’s the fare difference then
Agent: the fare for tuesday is um four hundred fifty dollers and for thursday it’s about five hundred dollars
Customer: hm that’s quite a change what’s the deal uh there
Agent: i can check if there are ways to reduce the fare but those are the current prices
Customer: so um can i uh get a refund on this
Agent: unfortunately refund eligibility for premium economy might not cover fare differences but i can look into it
Customer: that’s well disappointing
Agent: i completely understand this can be frustrating would you like to proceed with one of the new dates
Customer: uhm let me think the uh tuesday flight sounds yeah reasonable
Agent: great choice sebastian i’ll book you for the tuesday premium economy flight
Customer: thanks but like what if this happens again
Agent: i’ll make a note to keep you informed and you can always reach out if you see fare changes
Customer: alright that sounds uh fair enough
Agent: thank you for your understanding sebastian i’ll finalize this now and you’ll receive a confirmation shortly
Customer: okay thanks for your help alice</t>
  </si>
  <si>
    <t>3820</t>
  </si>
  <si>
    <t>===== CALL 1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 CALL 2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 CALL 3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4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5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</si>
  <si>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nimbus air this is isabella nguyen how can i assist you today
Customer: hi um this is ava walker i'm um calling about my flight there seems to be a delay
Agent: i’m sorry uh to hear that ava can you uh provide your flight um route
Customer: yes it’s from miami to uh dallas fort worth um mia to dfw
Agent: thank you one moment while i check that for you
Agent: okay i see your flight is delayed the cause of the delay is due to air traffic ctrl restrictions
Customer: air traffic ctrl seriously what does that even mean
Agent: yes um it’s common for well atc to manage air traffic it's uh affecting several flights today
Customer: i get that but this is really frustrating i like have things to do in um dallas you know
Agent: i understand your frustration ava i can uh help you with that
Customer: so what can be done i um need to know how long the delay will be
Agent: it's um tough to say exactly but delays like this can usually change from one to several hours
Customer: okay but can’t you like fix this i’ve got um plans later
Agent: i completely get it we can like explore some options for compensation like meal vouchers or travel credits
Customer: wait how does that even work i um don’t want to waste my time
Agent: it’s quite simple ava if your flight is delayed for over three hours you’re eligible for um a meal voucher
Customer: but uh i’m at the airport now i don’t um want to sit around
Agent: i see if you provide me um your booking reference i can expedite um the process
Customer: sure it’s pnr ab1234 so um what’s gonna happen next
Agent: thanks ava i’ll check your eligibility for um the meal voucher right now
Agent: okay you're eligible i will send you a voucher over email it should arrive shortly
Customer: great and um can you update me about my flight status um also
Agent: absolutely i will continuously check updates and keep you informed
Customer: so like what can i do if it’s um delayed more than that
Agent: if it’s further delayed we may be able to provide you with uh more travel credits which can help for a future flight
Customer: that sounds fair i guess but still this is um disappointing
Agent: i understand ava it's truly frustrating when delays occur i'm here to help you through this
Customer: thanks i appreciate that but you know it’s still annoying to deal with
Agent: i get it delays can really upset travel plans is there anything else i can assist you with today
Customer: um nope just like want uh a confirmation of that meal voucher and updates right
Agent: you’ll receive an email confirmation um of the meal voucher shortly and i’ll send you updates on your flight as soon as i have more details
Customer: okay i'll keep my phone ready for alerts i guess
Agent: perfect i'll make sure you’re informed thank you for your patience during this
Customer: alright just hoping to get to dallas like soon
Agent: i’ll do my best to help you just hang tight please
Customer: thanks um angela
Agent: you’re welcome ava if you need anything else don’t hesitate to call back
Customer: okay i really appreciate your help today
Agent: thank you for calling nimbus air we’re here to assist you whenever needed goodbye
===== CALL 2 =====
Agent: thank you for calling acme insurance this is priya nair how can i assist you today
Customer: hi priya this is wyatt cox i wanted to check on my home insurance claim
Agent: of course wyatt i can definitely help with that so uh what specifically would you like to know
Customer: well it's just it's pending pendingly and i'm a bit anxious about the status
Agent: i understand uh your concern is completely valid let’s see um could you confirm your policy number for me
Customer: it's pol four five six seven eight um one
Agent: thank you just a moment while i pull that up
Customer: sure i filed it for property damage from um that storm last month
Agent: okay yes i see your claim here the um deductible on your care plus silver plan is uh medium
Customer: right but i thought it might be i dunno affecting my payout
Agent: yes it can impact how much you receive particularly with high coverage limits what’s your main concern about it
Customer: just that uh i need the funds you know to uh cover repairs
Agent: i totally get that wyatt and your claim is still under review just so you know we aim to resolve these within um i believe two weeks typically
Customer: that’s good to hear but uh i'm really hoping it's approved
Agent: of course an approval would definitely help just to clarify your um policy is up for renewal in forty five days
Customer: uh yeah i get that but still pending feels so uncertain
Agent: i can understand the frustration i really want to reassure you that we’re doing everything we can to expedite the process
Customer: um i appreciate that have many claims like mine been you know approved recently
Agent: that’s a great question while i can’t provide exact stats many uh claims get approved after thorough reviews uh so yours might too
Customer: but how often are claims like denied
Agent: well uh typically it could vary some are denied yes but many with corrections others are approved once all the details are reviewed
Customer: okay and if it’s pending that means it hasn’t been denied yet
Agent: exactly wyatt pending means it's uh still under consideration you’re in the clear for now
Customer: um that’s a relief just really gotta get things sorted before winter hits you know
Agent: absolutely i can see how that'd be stressful and once processed we’ll notify you right away so you'll know um what to expect
Customer: got it i’m thankful for your help with this
Agent: you’re welcome is there anything else regarding your policy or should i provide more details on the renewal timeline
Customer: uh can you do both
Agent: sure so aside from your claim we should keep an eye on um the upcoming renewal forty five days
Customer: right and what do i need to do for that
Agent: just confirm if you want to uh stick with the same coverage or maybe explore changes
Customer: changes uh could i up my coverage
Agent: we can definitely discuss that higher coverage limits are available but it may adjust your premiums
Customer: how much um more would that be
Agent: it really depends on the specifics but uh if i can recommend an estimate we’d need to first calculate your needs
Customer: okay that makes sense let’s do that after my claim’s sorted
Agent: perfect plan i’ll keep your details on file and contact you as soon as there’s any update
Customer: sounds good to me thanks priya for everything
Agent: anytime wyatt have a great day and take care
===== CALL 3 =====
Agent: thank you for calling luxstay hotels this is james o'connor how can i assist you today
Customer: hi um i'm gabriel nguyen i uh wanted to report an issue with my um recent stay in las vegas
Agent: i'm really sorry to hear that gabriel what seems to be the um issue with your stay
Customer: well i found a couple of problems with uh the amenities in my suite it wasn't up to the uh usual standard you know
Agent: i totally understand we really value your feedback can you tell me more about what specifically um was wrong
Customer: yeah um the hot tub was like not working and also um the coffee machine was kinda dirty i usually like overlook these things cause i'm a long time gold tier member
Agent: thank you for being a loyal gold tier member gabriel we appreciate your loyalty to luxstay hotels so um just want to make sure i get this right you're saying the hot tub and the coffee machine um were issues
Customer: yes that's right normally i wouldn't um escalate this but it was uh frustrating this time
Agent: i can understand that um completely let me see how we can resolve this for you would you um be open to some form of like compensation
Customer: sure i guess uh some sort of discount would help you know
Agent: absolutely i want to make this right since you're a loyal customer i'd like to offer you a discount code uh loyalty10 for your next booking with us
Customer: oh that sounds good i really appreciate that you're making me feel um a bit better about the situation
Agent: i'm glad to hear that gabriel we value your loyalty and always want to ensure you have a great experience so um have you had a chance to like think about your next stay
Customer: not really uh but i was planning on booking another suite for my next trip maybe
Agent: that’s great is there a specific time you’re looking at for your next visit to las vegas
Customer: probably um sometime in like the spring maybe march or april
Agent: perfect it sounds like a lovely time to visit just to confirm that's um march or april uh next year
Customer: yes um i meant next year sorry about that
Agent: no problem at all um yeah and your booking id from your last stay was uh bk 2023 745 right
Customer: that's correct
Agent: thank you and um just to clarify gabriel would you mind confirming your email address for any follow up
Customer: sure it's um gabriel nguyen at gmail dot com
Agent: got it so um just to summarize we’ve issued you the loyalty10 discount code for your next booking and confirmed your email is there anything else you'd like to discuss
Customer: no i think that's um it i'm just glad we could sort this out without escalating it further
Agent: absolutely and it’s great to hear you're not feeling the need to escalate your feedback is uh incredibly valuable to us
Customer: right i mean i’d usually just switch to hilton or um something but i really like luxstay and i uh want to stick with you guys
Agent: that means a lot gabriel we genuinely appreciate your loyalty it's customers like you who help us um improve
Customer: yeah i mean i uh can overlook minor issues i know every hotel has their uh has their days you know
Agent: exactly loyal customers often are more forgiving as you've shown today so i really appreciate your understanding
Customer: for sure i’m always um willing to give feedback but also stay with like the brand i trust
Agent: that’s a fantastic approach gabriel is there anything else you want to um share about your stay or experiences with luxstay hotels
Customer: well um not really just looking forward to using the um discount code
Agent: awesome you can use that loyalty10 code at your next booking for a discount and it’s valid for um up to three months
Customer: great thanks again james this definitely makes me feel um a lot better
Agent: you’re very welcome gabriel i’m glad we could help address your concerns today
Customer: yeah i appreciate the um quick resolution it really makes a difference
Agent: thank you for your understanding if you need anything else don’t hesitate to call us back have a wonderful day
Customer: you too bye
===== CALL 4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5 =====
Agent: thank you for calling uh cozyinn in los angeles this is james o'connor how can i um assist you today harper
Customer: hi james i'm um calling because there seems to be a uh double booking under my name it’s um a reservation for uh cozyinn in los angeles
Agent: i’m sorry to hear that um harper let me just verify your uh information could you provide me with your last name
Customer: sure it’s um kim
Agent: thank you harper kim and can you please provide uh your booking id if you have it handy
Customer: yes it’s bk 7352 448
Agent: great i see your booking here it looks like there was a um uh mix up probably a double booking issue let me correct that for you
Customer: okay thanks i was worried i’d have to like um make a new reservation or something
Agent: no no you won't need to um lead another reservation i'm uh correcting this right now
Customer: that’s a relief i considered switching to uh marriott if this couldn’t be resolved quickly
Agent: i completely understand your uh concern cozyinn definitely prides itself on providing personalized service
Customer: yeah i just really want uh it sorted out
Agent: absolutely the double booking error is being corrected as we uh speak you’ll be all set without any um additional you won’t have to um worry about it anymore
Customer: thanks james so um how do you usually manage these kinds of errors
Agent: well in situations like this we um check the booking details and then we make the um necessary adjustments without needing a new reservation that’s how uh we resolve double booking issues effectively
Customer: that sounds good but um i hope this isn’t a different issue
Agent: it can happen occasionally but we are equipped to handle it with um efficiency also i can assure you this won’t happen to you in the future
Customer: good to know i’d hate to deal with another wrong um booking
Agent: right and just to confirm the arrow has been fully corrected you’ll receive a follow up email confirming your booking shortly
Customer: perfect thank you i appreciate the help
Agent: you’re welcome harper if there's anything else um feel free to let me know
Customer: i think that covers it so um just to confirm it’s all set
Agent: yes everything is confirmed your reservation is intact no double booking anymore cozyinn is um looking forward to hosting you
Customer: awesome thanks again james
Agent: thank you for choosing cozyinn have a great day um harper
Customer: you too bye
Agent: bye
Customer: oh and just a quick question you said something about uh service perks
Agent: uh yes we provide various perks like um complimentary breakfast and upgraded amenities for our guests
Customer: cute how do those work exactly
Agent: so um if you’d like to extend your stay or upgrade i can explain the details for any um upsells while keeping your current rate
Customer: that sounds um tempting actually but no new phrasing right
Agent: correct no varied phrasings were used but i'd be glad to help with all options
Customer: i appreciate it but i really just want to get this sorted first um booking wise
Agent: understood your booking is first priority harper later on we can discuss upsells if you want
Customer: yes definitely let’s stick to that for now
Agent: absolutely your satisfaction is um our priority let me know if any concerns crop up later
Customer: will do thanks
Agent: alright have a great day again harper</t>
  </si>
  <si>
    <t>3821</t>
  </si>
  <si>
    <t>===== CALL 1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 CALL 2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 CALL 3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 CALL 4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5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</si>
  <si>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urbancart this is michael roberts how can um i assist you today
Customer: hi michael it’s you know gabriel richardson i’m really unhappy with the uh loyalty perks i’ve been getting
Agent: i’m sorry to hear that gabriel can uh you tell me more about what specifically is bothering you
Customer: well i thought being an elite member would mean more like um better perks you know
Agent: absolutely i understand you expected more what perks are you like unhappy with specifically
Customer: for starters i’ve just been seeing like basic discounts i expected something better especially compared to what star march offers
Agent: i see star march does have some huh competitive points can you elaborate on what they offer that caught your attention
Customer: they have free priority shipping and i’ve been facing these delivery delays with urbancart it’s just so frustrating
Agent: i understand delays can be really frustrating especially with a delivery expected um three days later than promised
Customer: yes and it keeps happening i’ve had issues with several orders lately
Agent: that’s um definitely not the experience we want for you i can offer you a promo code loyal20 for your next purchase
Customer: loyal20 really i don’t think that’s gonna really um cut it to be honest
Agent: i understand it might not feel sufficient it’s just uh one of the perks available in our loyalty program
Customer: surely um there has to be like something more appealing like a different reward structure
Agent: unfortunately the current structure is what we have and i wish we could like do more to enhance it
Customer: it um just feels like a poor incentive for being loyal what about refunds for the delays
Agent: typically we offer store credit for such issues but it seems like um you're looking for something like immediate
Customer: store credit isn’t what i want i'm like just looking for solutions not more delays or technical jargon
Agent: i understand your frustration gabriel would you uh like me to look into any specific recent order for you to help address these delays
Customer: i guess you um could check order number ord 1284 456
Agent: sure let me pull that up just a moment please
Customer: alright
Agent: thanks for waiting it appears that the order is delayed as we discussed uh and it does look like fedex is handling the situation
Customer: fedex huh they haven’t really been reliable lately either
Agent: i understand how recent delivery issues have been uh frustrating we’re actively working with partners to improve this
Customer: yeah but uh it’s still my problem isn’t it so what can urbancart like do to better help me
Agent: that’s a fair point unfortunately the perks like loyal20 or store credit don’t seem to satisfy you um which i completely understand
Customer: no they don’t it feels like i’ve um hit a wall here
Agent: i’m sorry to hear that it seems we might not have the right solutions today
Customer: exactly where’s the added value in being a loyal customer if nothing like changes
Agent: i completely agree loyalty needs to be rewarded more um appropriately it’s frustrating
Customer: so is there any like real way to escalate this i don’t want to just settle for nothing
Agent: currently i don’t have options for additional perks other than discussing further with our team
Customer: so basically no important changes will come from this
Agent: unfortunately no it sounds like none of um the perks will really address your concerns right now
Customer: thanks for your time but i’m still dissatisfied i hope something um changes
Agent: i appreciate your feedback gabriel thank you for your call and i hope we can like improve your experience
===== CALL 2 =====
Agent: thank you for calling kaiser plus this is chloe adams how can i assist you today
Customer: hi chloe it's natalie brooks i'm uh calling to inquire about options for lowering my auto insurance deductible
Agent: sure natalie i can help with that can i start um by confirming your current coverage limits
Customer: um yeah so i have high coverage limits but um i'm worried about how they might you know affect my premiums
Agent: i understand lowering your deductible can indeed impact your premium let’s um talk about how those uh adjustments could work for you
Customer: right so what would be the um specific options to to lower my deductible
Agent: well we offer a medium deductible that can uh help lower your monthly payments this means uh your pay out for claims would be
Customer: i see but how does that compare you know to competitors like unitedcare
Agent: with unitedcare they have different deductible options but they often have actually um higher premiums for lower deductibles
Customer: hmm okay so can you clarify what the coverage limits would look like if i lower the deductible with kaiser plus um
Agent: sure if you were to go with a medium deductible you could um still enjoy high coverage limits which is you know great uh for your um peace of mind
Customer: peace of mind is definitely important i just want um to make sure i'm not uh losing coverage if i make this change
Agent: totally understand natalie early on though many customers feel unsure about deductibles and coverage just um confirm that lowering it won't uh compromise your high limits
Customer: okay so let’s say i lower my deductible what would my new premium look like
Agent: well um generally speaking lowering to a medium deductible could uh save you around let’s say twenty five to thirty percent on your premium
Customer: twenty five to thirty percent that sounds significant but what about um potential claims and payouts
Agent: right if you file a claim with a medium deductible the trade off is um you’ll have a bit more out of pocket expense upfront when you claim okay
Customer: got it and i want um to feel confident that what i'm hearing is policy aligned are there like specifics i should consider
Agent: well each policy can differ slightly it’s best to keep in mind that uh not every competitor aligns their offers the same way
Customer: you mean some details might not be clear cut like um how often is that the case
Agent: um it really depends we’ve had feedback that some responses uh can be off topic at times which can cause confusion for customers
Customer: right that's concerning i'd like everything to be clear so um can we just stick to the kaiser plus details
Agent: absolutely natalie focusing on what kaiser plus offers will definitely keep us on track
Customer: but seriously chloe do other companies ever you know sway your customers away from kaiser plus
Agent: ah not really at the indicative level there aren’t many campaign mentions that lead to a large conversion from our current policyholders um
Customer: that’s good to know so what are the next steps if i decide to uh request a change
Agent: you’d just need to formally submit a request through our online portal or i can assist you right now um
Customer: could you like help me with that now it just feels a bit um complicated
Agent: sure i’ll walk you through it just give me a moment um okay
Customer: sure take your time
Agent: alright um let’s proceed by confirming your current policy number
Customer: oh right the policy number is four five six seven eight nine zero
Agent: okay and now let’s look into your options um it seems you currently have a premium of about four hundred dollars per month
Customer: okay so um now what would that be if i lowered my deductible
Agent: let’s see lowering your deductible to that medium level might bring it down to around let's say three hundred dollars
Customer: three hundred hmm that's appealing but i still feel nervous about everything matching up um
Agent: i get that natalie it’s important to understand each part and you know there’s a lot to consider
Customer: definitely okay i think um could you send me an email with everything we've discussed
Agent: of course i’ll summarize everything and send it to you is this the right address natalie dot brooks at gmail dot com
===== CALL 3 =====
Agent: thank you for calling skybridge airlines this is priya nair how can i assist you today
Customer: hi this is sophia clark i’m uh calling about a delay on my flight from lax to ord
Agent: i’m sorry to hear that sophia uh let me let me look into that for you can you please provide your booking reference
Customer: yes it’s pin 8793l2
Agent: thank you one moment please alright it looks like your flight has been um delayed normally uh due to air traffic control restrictions
Customer: oh really that’s frustrating i have a connecting flight am i can’t miss
Agent: i understand sophia yeah that’s certainly stressful let me see what options we have for you
Customer: i need to know if i can get like a meal voucher or something
Agent: yes i can offer you a meal voucher for the delay and um we can also uh look into rebooking your flight
Customer: a meal voucher is that all i uh was hoping for more since my whole itinerary it’s messed up
Agent: i totally i completely understand your concern and i apologize um for the inconvenience we can also assist you with rebooking options based on your urgency
Customer: yes i need to rebook quickly what are my uh choices
Agent: let me check that i see several options available uh however i should mention i noticed that delta offers indirect flights without delays
Customer: exactly i was just uh about to say that they’re faster and more reliable
Agent: i can see how that could be um appealing but as a gold member with skybridge airlines you do have some advantages for um rebooking with us
Customer: gold member perks aren’t aren’t going to make me happier if i miss my next flight
Agent: i totally get that um and i'm here to help you avoid that situation would you like um would you like me to prioritize rebooking under urgency
Customer: yes please do just get it done
Agent: absolutely i’ll do my best uh to secure a seat for you does any particular time work best for you uh to rebook
Customer: uh the sooner the better i don’t want to be stuck at the airport forever
Agent: understood i’m looking for the nearest available flights okay there’s one departing shortly would that work
Customer: yes please i just can’t deal with uh more delays
Agent: i’m confirming that now can you hold for just one moment
Customer: sure but hurry up
Agent: thank you for your patience i’ve rebooked you on a flight leaving in forty minutes
Customer: great what about my luggage uh is that going to um make it
Agent: your luggage should transfer automatically i mean since we’re still within skybridge airlines
Customer: okay um that’s a relief but how can i prevent this uh from happening again
Agent: unfortunately air traffic control restrictions are a common like cause of delay it’s often cited in a lot of instances
Customer: so atc is the main issue huh
Agent: yes that’s correct atc delays happen frequently uh i recommend staying up to date through our alerts for future flights
Customer: yeah i'll have to do that thanks i guess
Agent: of course i’m happy to help is there anything else um regarding your travel that i can assist you with
Customer: no i just want to get on that flight
Agent: absolutely i’ve secured your spot and um you should receive confirmation shortly via email
Customer: thanks i will look for that
Agent: thank you for choosing skybridge airlines sophia safe travels
Customer: bye
===== CALL 4 =====
Agent: hello thank you for calling blue shield this is alexander wright how can i assist you today
Customer: hi alexander i'm mark morgan and i'm looking to upgrade my auto insurance plan
Agent: great to hear from you mark so you’re interested in um enhancing uh your coverage and possibly oh reducing your deductibles
Customer: exactly i want something with more coverage um and lower uh deductible expenses you know
Agent: absolutely i can help you with that are you currently on the care plus silver plan
Customer: yes that’s right what can you offer uh like to upgrade me to
Agent: well i recommend the care plus gold plan it’s got higher coverage limits and a lower deductible um so that’s great
Customer: hmm how much higher is the coverage compared to my what do you call it uh the current silver tier
Agent: the gold plan offers significantly higher coverage limits um actually up to like a hundred thousand for liability which is quite a step up
Customer: wow and um what about the claims processing what’s um the difference
Agent: claims are processed much faster with the gold tier as well typically um within about two to three business days rather than a week
Customer: that sounds promising but i’m curious how it stacks up against other providers like kaiser
Agent: good question mark while kaiser offers competitive rates um our gold plan provides better overall coverage together with faster service
Customer: got it but uh can you share the deductibles for that plan
Agent: sure the gold plan has um a medium deductible which offers a nice balance for your premiums um while keeping coverage high
Customer: okay and just to clarify if i switch to this gold plan what’s my premium looking like
Agent: your premium will uh increase slightly yes but not by much it will be around um about thirty percent more than the silver plan
Customer: thirty percent isn’t that um like a bit steep compared to kaiser’s pricing
Agent: i understand the concern but with higher coverage limits it adds um more value in the long run ah especially if you need to file a claim
Customer: right but uh if i get into an accident would it really be worth it
Agent: definitely with the gold plan's features you’re generally much better off trust me many customers have needed that coverage boost um you know
Customer: hmm i see your point it’s just that my um budget is tight you know
Agent: i completely understand mark many customers feel that way but let’s weigh the benefits here fewer out of pocket costs when you use your um insurance
Customer: makes sense but is there any other plan that offers similar cover uh like coverage for less
Agent: unfortunately um not without compromising coverage the gold option is really our best uh offering for that balance
Customer: okay but can you explain more about the claims process like um is there ah support available
Agent: of course we provide around the clock support for claims you’ll have access um to a dedicated claims advisor which is a major plus
Customer: that’s great but still kaiser does offer um attractive pricing like what if i wanted to bundle other insurance
Agent: bundling is a great idea we can offer discounts if you choose to um combine auto with say like home insurance would you like to hear more about that
Customer: sure i’d like to compare before um making a decision
Agent: definitely let’s see bundling could um reduce your overall premium by about ten percent a good option uh it’s worth considering
Customer: that could help but tell me alexander just how many um benefits come with upgrading
Agent: when you uh when you upgrade the immense benefits include not just enhanced coverage but also exclusive access to our claims concierge service
Customer: concierge service how does that um work exactly
Agent: it’s simple you get fast tracked claims processing help directly from our team and even um updates while your claim is in progress very helpful
Customer: sounds good but uh i still need time to think okay
Agent: of course take your time but just so you know i can hold your current premium for a few more days we're flexible okay
Customer: yeah that helps just um i might still call kaiser too
Agent: that’s totally fine mark but remember our offer includes solid coverage definitely more value um than the others
Customer: right right you’re making good points i just don’t want to rush you know
Agent: understandable uh should i send you a detailed comparison so you can review it before deciding
Customer: yes please do that i’ll review it and get back to you
Agent: perfect i’ll email you that comparison my email is um alexander dot wright at blueshield dot com
Customer: got it thank you alexander i really appreciate your help today
Agent: you’re welcome mark i look forward to your call back have a great day
===== CALL 5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t>
  </si>
  <si>
    <t>3822</t>
  </si>
  <si>
    <t>===== CALL 1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 CALL 2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3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4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5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 CALL 6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 CALL 7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</si>
  <si>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 CALL 2 =====
Agent: hello thank you for calling luxstay hotels this is noah williams uh how can i assist you uh today
Customer: hi noah this is elijah ward i’m interested in um understanding how luxstay hotels builds brand loyalty what perks do you offer to like retain your loyal customers
Agent: sure elijah at luxstay hotels we offer various perks like uh discounts that really encourage our loyal customers to return
Customer: discounts that's interesting can you um tell me more about what those look like
Agent: absolutely for our loyal customers we provide a uh range of discounts on room rates particularly for members of our loyalty programs uh they can vary based on what tier you're in
Customer: okay and do these loyalty programs also offer upgrades or other perks like uhh what about the gold tier
Agent: yes exactly the gold tier offers special benefits including um room upgrades and priority check in we uh really try to enhance your experience
Customer: got it i’ve seen uh other places like hilton offering similar things how does hmm your program compare
Agent: good question on top of competitive discounts luxstay hotels emphasizes personalized um service which can set us apart we aim to make every stay memorable
Customer: personalized service sounds great so with the loyalty program are the agent replies like yours um kinda repetitive when explaining these details
Agent: well there might be some medium repetition to uh ensure consistency but we always aim to personalize those interactions based on um customer needs
Customer: that makes sense and when you mention promotions do you find they shift outcomes without um discount
Agent: uh no we currently don’t run promotions without discounts so that’s not offered our primary focus remains on the uh discounts
Customer: so if i'm interested um what kind of discounts can i uh expect as a new gold member
Agent: as a new gold member elijah you’ll enjoy about um twenty percent off the regular rates and access to exclusive uh offers
Customer: wow twenty present is significant what about the uh premium locations like los angeles do these discounts apply there too
Agent: yes they do the discounts apply to all our properties including our uh exceptional hotels in los angeles
Customer: fantastic what about uh i mean are there any additional quirks that might encourage repeat visits
Agent: along with discounts we have member exclusive events and oh complimentary breakfast for gold members it’s like all about enhancing the guest experience
Customer: nice so could you say that these rewards are key to retaining customers like just the perks uh really encourage repeat stays
Agent: exactly discounts and additional perks are essential for retaining loyal customers driving repeat business um significantly
Customer: and if i have more questions will i always get a personalized response
Agent: yes every agent is trained to provide personalized responses though there may be a bit of overlap in how we explain um things to maintain clarity
Customer: understood so if i were to look at maybe switching um should i consider luxstay over others like hilton
Agent: definitely luxstay hotels prioritizes customer satisfaction alongside hmm great perks this commitment often leads to higher loyalty
Customer: you’ve convinced me so noah is there an easy way for me to get started with the gold tier
Agent: yes you can sign up directly on our website or i can assist you uhh through this call it’s quite a straightforward process
Customer: uh could you assist me now i would love to get started right away
Agent: of course let me take you through some initial details um could you please verify your like email for the registration
Customer: sure it's elijah ward at example dot com
Agent: great now let’s take a moment to set your account up you’ll receive all the perks soon
Customer: thanks noah this sounds perfect
Agent: you’re welcome elijah and uh remember if you have any questions down the road don’t hesitate to reach out
Customer: i will thanks again
Agent: thank you for calling luxstay hotels have a great day
===== CALL 3 =====
Agent: thank you for calling aerolink this is michael roberts uh how can i assist you today
Customer: hi um michael this is david gomez i’m calling about a flight delay on uh my route from sfo to jfk
Agent: i’m sorry to hear that david can you tell me your booking reference to um look into this for you
Customer: sure it’s pnr 3f6g8k i'm really anxious uh here my flight was supposed to leave quite a while ago
Agent: thank you for that so let me check it looks like there’s a mechanical uh issue causing the delay
Customer: mechanical uh issue that’s frustrating so how long is the delay expected to be
Agent: uh right now we don’t have an exact time but i can check for alternate flights uh right
Customer: yes please i really need to uh get on a different flight like right now
Agent: okay just give me a moment i see a couple of options with delta that leave shortly
Customer: delta are they really that good what are um my options here
Agent: yes they have similar services uh i can book you on one of their flights it departs in about thirty minutes
Customer: thirty um minutes that’s cutting it close i mean i what if i miss it
Agent: i understand your concern david i can ensure that you’re rebooked quickly so you won’t miss it
Customer: and um what about compensation for the delay am i uh entitled to anything for this
Agent: yes absolutely i can offer you a meal voucher due to the delay and we can um discuss more options
Customer: right i guess that’s not much but it’s something
Agent: exactly it’s just a little something to help you out if you want um i can send that immediately
Customer: yes that works i just need to grab something to eat if i’m going to be stuck here
Agent: of course i’ll arrange for that you’ll be on a flight with delta and the meal voucher will uh cover your next meal
Customer: okay do you um have to still check for pricing first
Agent: no i can confirm your booking without without check in fees you're already a valued customer silver loyalty tier helps
Customer: that sounds good so uh silver tier finally pays off
Agent: it does um let me just finalize this for you sorry for the inconvenience david
Customer: not the best experience but okay just uh keep moving i guess
Agent: right and your flight with delta will be at uh gate fifty at ten fifteen
Customer: i hope i can make it is my bag going to transfer um automatically to the new flights
Agent: yes it'll transfer over don’t worry just focus on getting to the gate in time okay
Customer: okay that’s okay i just want to ensure everything’s um in order
Agent: everything is in place just um relax a bit it’ll be fine
Customer: i really appreciate your help michael even if it’s been um a bit of a hassle
Agent: no problem david just to confirm uh you're rebooked on delta and your meal voucher is um sent to your email
Customer: awesome i really need to take a breather now
Agent: and uh thank you for your patience today is there anything else i can assist with
Customer: no that’s everything for now i’ll just head to the gate
Agent: perfect safe travels david and thank you for choosing aerolink
Customer: thanks michael have a great day
Agent: you too bye
===== CALL 4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5 =====
Agent: thank you for calling kaiser plan um this is michael roberts how can i assist you today
Customer: hi um this is harper uh howard i like want to compare um my life insurance options like against a uh competitor
Agent: absolutely harper i can help with that just before we dive in could you tell me oh which competitor you’re looking at
Customer: yeah it's blue shield they have these uh lower premium rates but i'm unsure um about the coverage
Agent: i understand it’s definitely important to compare um coverage as well as premiums just to clarify uh what are you currently paying
Customer: right now um i'm paying uh too much like a medium mhm deductible and a high coverage limit but uh it's just uh frustrating
Agent: i can hear your frustration many customers um express similar concerns when looking at different policies let’s um start by discussing the care plus gold uh plan we offer
Customer: okay but i just um want to know how it stacks up like against blue shield you know
Agent: certainly the care plus gold plan has a medium deductible right similar to what you're used to but we offer like um some unique features can you tell me what specific features like are important to you
Customer: i mean i just want a good value um is there a chance to save on premiums ah here
Agent: well our care plus gold plan does provide um competitive rates however it’s crucial to look at coverage limits first for example we typically offer a high uh coverage limit
Customer: high coverage is great um but i uh i just feel like um i might not be you know getting as much with kaiser uh plan as i could with blue shield
Agent: i get that harper you want to feel confident in your choice just to confirm have you had any outreach from blue shield maybe uh win back attempts
Customer: no there’s been zero um win back attempts from them i’m just looking to compare
Agent: got it that’s important right it sounds like you haven't had any compelling offers um recently
Customer: exactly and i feel like if there were better options uh they'd reach out
Agent: yes that’s a fair expectation when it comes to features would you be um willing to consider how our plan might uh fit your needs
Customer: sure but i don’t want to jump into anything without knowing the savings um you know
Agent: absolutely just um i’ll get to that so with the care plus gold plan you’d expect uh to see a reduction in premiums if you switch from a higher tier
Customer: but i i need details like will it have a um what’s the deductible band again
Agent: right the deductible band for care plus gold is medium it enables lower premiums while still giving you good coverage
Customer: okay but what about um on the other side blue shield seems to offer way more flexibility
Agent: i see where you're coming from harper when we compare it’s essential to note blue shield might have different claims processes
Customer: it’s just hard to trust my current provider right now honestly
Agent: i completely understand trust is key let's focus on the features of the care plus plan and see if it uh eases your mind
Customer: yeah i just don’t see how this will um work for me honestly
Agent: i appreciate your candidness let’s break down the specifics like what kind of coverage do you um need
Customer: well i want like comprehensive coverage for my family um but i worry premiums will go um up
Agent: that’s a common fear with our high coverage limits your premiums are um generally stable
Customer: but um if i’m considering like switching what can i expect in terms of uh the claims process
Agent: great question our claims process is straightforward if you ever need to file we aim to assist quickly
Customer: i don’t know uh i'm just feeling like it might be too much of a hassle
Agent: i hear you it can feel overwhelming many customers felt the same until they made uh the switch and saw the benefits first hand
Customer: yeah but without any win back offers from blue shield i'm still skeptical
Agent: understood but just to clarify since no win back attempts were made ah it shows a lack of engagement from them about your dissatisfaction
Customer: right and that’s why i’m calling you but still
Agent: i completely get your concerns switching um can be daunting but i’m here to answer any
Customer: i just need more time to think it over um like maybe compare prices again later
Agent: absolutely take your time harper if you need to reach out i'm right here thank you for calling kaiser plus
===== CALL 6 =====
Agent: thank you for calling metro capital this is benjamin brooks how can i assist you today
Customer: hi benjamin my name is lillian mitchell and uh i'm calling about a delayed refund it's been a couple of weeks now and i'm getting a bit worried
Agent: i understand lillian so let me verify your account details first uh could you please provide the last four digits of your account number
Customer: sure it's nine four three zero
Agent: thank you just a moment okay i see your account ending in uh what's the ah eight nine four could you confirm that
Customer: yes that's correct
Agent: alright lillian now can you tell me the transaction id for the refund
Customer: yes uh it’s txn 48291023 i thought the refund would be processed by now
Agent: thank you for that i see here that this refund is related to a billing error just to let you know um refunds typically take about uh three to five business days
Customer: three to five business days but um it's already been longer than that
Agent: i get that it’s frustrating um but we’re working on it so if today is uh that means you should see it by um next week right
Customer: that still feels delayed i really need that money back
Agent: absolutely and i understand i’ll make sure to um escalate this to ensure we stick to the timeline i mentioned would that help
Customer: yes it would please do that
Agent: great so just to confirm your refund for the amount in the um fifty to two hundred dollar range should be processed shortly
Customer: yes please just keep me posted
Agent: i can do that would you prefer a call or an email to follow up on this
Customer: email is better for me
Agent: got it i’ll send you an e mail once the refund is processed give me your email address please
Customer: it's lillian_mitchell at gmail dot com
Agent: thank you lillian i’ll document that so the refund process started um last week and it really should be resolved soon uh sorry again for the delay
Customer: okay i appreciate that
Agent: and um just to reiterate you will receive the refund within the three to five business day timeframe or i'll follow up with you via email if there are any changes
Customer: yes that sounds good
Agent: excellent now is there anything else i can assist you with today
Customer: um well i noticed that i haven’t received any communication around my policy renewal
Agent: okay let’s look into that your renewal is coming up soon uh let me check your file
Customer: i’d like to make sure i don’t lose coverage
Agent: totally understandable the um policy renewal notice was sent out however it might be stuck in the system
Customer: right but how can i be sure it’s processed on time
Agent: i can see that we’re usually pretty good about notifying customers but uh i will follow up on your renewal and ensure the notification gets sent again
Customer: please do that’d be really helpful
Agent: absolutely okay just to summarize your issues you have a refund pending that should be processed in three to five business days and um i’ll resend your renewal notice as well
Customer: yes thank you for that
Agent: you’re welcome lillian i really appreciate your patience today
Customer: thanks for being so helpful
Agent: glad to assist lillian if you need anything else just don't hesitate to contact us have a great day
===== CALL 7 =====
Agent: thank you for calling skybird airlines this is david martinez uh how can i assist you today
Customer: hi david this is madison diaz i wanted to well um i wanted to discuss the uh refund policies comparing you know skybird airlines with american airlines
Agent: sure madison so um you’re looking to understand the ease of uh the refund process between the two airlines
Customer: exactly yeah i’ve heard that american airlines is a bit um lengthy right when it comes to refunds
Agent: right i can provide you with an overview just uh to confirm are we comparing the mia to dfw route
Customer: yes that’s right mia to dfw uh i mean is it really that different
Agent: okay for skybird airlines we typically process refunds within five to seven business days how does that align with what you’ve experienced with american airlines
Customer: well um i’ve had a frustrating experience like it felt like it took forever forever with them uh like you know it took over two weeks for a simple refund
Agent: i see so um very different experiences there our policy is quite streamlined
Customer: yeah but do you think that’s across the board i mean you know for all airlines
Agent: well i’d say that overall the refund processes um between skybird and american airlines are quite equal when we look at the basics
Customer: hm okay what about promotions do they um shift outcomes like can a good promotion make things better
Agent: interestingly while promotions can uh attract customers they sometimes can you know actually backfire or worsen overall experiences
Customer: ah got it like so more promotions might not mean better services
Agent: precisely madison it really depends on um execution and regarding um product features were there any specific aspects uh you wanted to know about
Customer: actually i didn’t really think about features just like how effective you know the refund policies are
Agent: understood in this context there aren’t any particular product features discussed meaningfully it’s more about the processes at hand
Customer: that makes sense so you’ve said the processes are equal but how does skybird handle um disputes if they arise
Agent: we um have a dedicated customer service team for refund inquiries it’s usually handled promptly once a complaint is filed
Customer: and um is there any advantage over american airlines um in that regard
Agent: well generally our team aims to resolve any disputes more quickly the speed of service is overall crucial you know
Customer: that’s good to hear but um i’ve had issues before and like waiting that long shouldn’t you know just happen
Agent: i completely understand your frustration madison it’s essential for airlines um to prioritize customer satisfaction
Customer: for sure just those wait times are ridiculous you know
Agent: yeah and that’s why we work hard to maintain a streamlined process so um would you say your experience with american airlines has um made you wary of you know flying with them again
Customer: a bit yeah i mean i want to get a refund quickly not to wait around you know
Agent: understandable may i ask if any promotions you’ve seen from american airlines uh influenced your um choices as a customer
Customer: hmm they did have promotions recently but i don’t think they made things better maybe even worse for me honestly
Agent: that aligns um with what we see promotions without good service can lead to negative outcomes
Customer: definitely um so could you tell me again what’s the typical time frame for uh refunds
Agent: for us at skybird it’s five to seven business days and it’s really designed to be efficient and well overall helpful
Customer: and if there are any complications how should i um expect to resolve those
Agent: you’d uh reach out to our customer service directly and they guide you through any issues that might arise
Customer: okay that’s uh seems straightforward and does um every department handle refunds the same way
Agent: yes all departments follow the same protocol to um ensure consistency and equality in service
Customer: that’s good to know um thanks so um in conclusion it sounds like i should be prepared for similar experiences you know between the two airlines
Agent: yes based on what we’ve discussed it appears both airlines have uh similar refund processes overall
Customer: got it david you’ve been uh really helpful in clarifying things
Agent: i’m glad to hear that madison do you have any other questions or um anything else you’d like to know
Customer: no that’s all for now thanks again for your help
Agent: you’re welcome if you have any future questions please feel uh free to reach out to us at skybird airlines have a great day
Customer: you too bye</t>
  </si>
  <si>
    <t>3823</t>
  </si>
  <si>
    <t>===== CALL 1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2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 CALL 3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 CALL 4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 CALL 5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6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7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</si>
  <si>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demonstrate active listening by confirming understanding
and responding to the customer’s questions, concerns, and issues?
Sub-criteria: - The agent acknowledges the customer’s issues, concerns, or questions. 
- The agent confirms understanding of the customer’s issue.
- The agent explicitly indicates readiness to assist with the customer’s concerns.
=== TRANSCRIPTS ===
===== CALL 1 =====
Agent: thank you for calling aetnacare this is sophia patel how can i assist you today
Customer: hi um i’m like amelia mitchell i uh wanted to clarify some details about my comb insurance policy
Agent: sure amelia what specifically do you need help with regarding your deals
Customer: well i’m confused about the exclusions and like uh the deductibles you know what do those actually mean for me
Agent: i can definitely help with that so exclusions refer to specific events or scenarios that aren’t covered by your policy while deductibles are the amount you must pay out of pocket before your coverage kicks in
Customer: um okay but can you give an example of exclusions i’m not like totally clear on that i mean um tell me
Agent: absolutely for instance um natural disasters like earthquakes or uh certain structural damages might be excluded if they're not listed in your policy
Customer: got it but that sounds kinda risky you know what if something happens
Agent: right it can be concerning however some policies may offer optional coverage for such exclusions but it's good to check your specific plan details
Customer: uh huh so what about deductibles like how does that affect my premiums you know
Agent: great question generally a higher deductible will lower your premium and vice versa you see it’s a trade off you can save on monthly payments but you'll pay more if you need to file a claim
Customer: hmm i see but if i go with a medium deductible what’s that like really gonna mean for me i mean uh how's that gonna affect me
Agent: with a medium deductible you’ll strike a balance your premiums won't be too high but um you still have a fair amount to weigh if you have to file a claim
Customer: i think i understand sort of but can you remind me what my current deductible is just um checking
Agent: yes your current deductible is um set at five hundred dollars is that too high for you or is it fine
Customer: that's fine i guess but i just want to make sure i’m not missing anything about those exclusions like uh what's the deal
Agent: of course exclusions really are more confusing since they often relate to substantial risks so many customers find them challenging to navigate so i totally get that
Customer: right so what if i wanted to change my coverage to cover um those exclusions what would be my options i mean how would that work
Agent: you could consider upgrading to a different plan that includes coverage for those risks like the care plus silver this would offer you broader protection perhaps
Customer: could that raise my premiums a lot i mean do you think so
Agent: uh it might yes we can look at the specifics together if you like but expect a uh variable increase depending on your um needs
Customer: okay um can you send me info via email about the coverage and um exclusions i should think about like you know
Agent: definitely i’ll send you a detailed email explaining everything including your current coverage what's your email address please
Customer: it's uh amelia mitchell at gmail dot com
Agent: thank you i’ll follow up with that shortly and um just to confirm
Customer: and just to double check when’s my policy renewal again i mean uh just checking
Agent: your renewal window is in sixty days you'll receive a reminder shortly before yes
Customer: cool thanks i really appreciate it you know that's awesome
Agent: you’re welcome i’m glad to assist remember exclusions can sometimes feel misleading and that gets customers confused
Customer: yeah like maybe just clear communication next time is that too much to ask it’s so complicated
Agent: not at all amelia i'll make sure to clarify everything in the email you can count on it
Customer: great that would help also um if i decide to switch to a company like blue shield is that complicated i mean will i really have issues
Agent: switching can be straightforward though you might face some coverage gaps during the transition i can help guide you through that if needed alright
Customer: thanks but i think i’ll stick for now with aetnacare especially after hearing about these exclusions more clearly you know
Agent: that's good to hear and remember our memberplus code can offer you a discount if you decide to upgrade
Customer: okay i’ll keep that in mind this has been helpful like really
Agent: i’m happy to help just remember to review the exclusions it’s really a key part of understanding your coverage alright
Customer: yes i will it’s um definitely been a learning curve for me you know
Agent: it usually is policy details can be tricky especially when it comes to those exclusions it’s a lot to take in
Customer: true so how many turns have we had like just curious
Agent: i believe we've had about um eleven distinct exchanges you know
Customer: wow that many seems like quite a bit for a call huh
Agent: yes but it's all part of making sure you understand your policy fully it’s essential
Customer: ha fair enough thank you again for your help it's been great
Agent: you're very welcome amelia be on the lookout for my email shortly it's coming soon
===== CALL 2 =====
Agent: thank you uh for calling urbanlink this is mia hernandez how can i assist you today
Customer: hi uh mia i’m ethan roberts i called because i'm pretty dissatisfied i think with my current plan
Agent: i’m really sorry to hear that ethan what specific um concerns do you have about your plan
Customer: well i feel like i'm not really um getting good value for the price like the service seems unstable it's i’m considering switching
Agent: i understand so just to confirm uh you’re currently on our basic plan correct
Customer: no actually um i’m actually on the premium plan but it still doesn’t uh it doesn’t live up to what i expected
Agent: thank you for clarifying that can you tell me a bit more about the issues you like you’ve been experiencing with the service
Customer: it just feels inconsistent like sometimes uh my internet slows down drastically it's really frustrating
Agent: i really apologize for that may i ask so what kind of device are you using like a router or um a modem
Customer: i’m using a router like the one you sent me
Agent: okay and you're located in california uh right
Customer: yes that's right
Agent: thanks ethan so let's see if we can uh improve your experience
Customer: i really hope so cause i heard that um comcast has a better offer
Agent: oh i see so you're considering um comcast
Customer: yeah they quoted me a lower price for more stable like service
Agent: i understand would you uh would you be willing to hear about any retention offers we might have for urbanlink
Customer: sure i’m open to hearing uh what you have
Agent: great so we could upgrade you to a plan that offers uh enhanced speed you’d be looking at higher speeds uh let’s say around three hundred megabits per second
Customer: that sounds interesting but um will that actually fix uh the issues i'm facing
Agent: it should definitely help uh however we can check uh if there are any local outages affecting you right now i'm not showing an outage like it’s fine uh in your area currently
Customer: that's good to hear
Agent: so um the premium plan uh i mentioned could really work much better for you would you consider uh upgrading
Customer: it really depends on the like uh the price difference
Agent: let me check that for you uh alright it would increase your monthly bill by just a little
Customer: uh how much
Agent: it would be an additional twenty five dollars per month
Customer: okay that’s manageable i um guess
Agent: and um if you decide to stay with urbanlink i can also guarantee a fixed rate for the next twelve months
Customer: that’s a plus um at least
Agent: exactly so if i can get you set up on that premium plan do you feel that would align better with your like needs
Customer: yes i think so uh yeah that would work
Agent: awesome just to confirm uh you’re happy with that arrangement right
Customer: yeah just um hoping that it works uh as promised
Agent: i assure you ethan our team will ensure the upgrade is smooth and effective let's go ahead uh and set that up
Customer: sounds good
Agent: to finalize could you confirm your billing address
Customer: sure um it’s fifteen twenty three maple street sacramento ca
Agent: thank you i’m processing the upgrade now this should resolve your uh concerns moving forward
Customer: i really appreciate that mia
Agent: you’re welcome is there anything else i can help you with
Customer: no that’s all for right now
Agent: thank you for choosing urbanlink have a great day ethan
===== CALL 3 =====
Agent: thank you for calling caiser plus this is ava thompson how can i assist you today
Customer: hi ava this is harper mitchell i'm looking to discuss my health insurance coverage
Agent: sure harper can you um tell me uh what specific aspects you’d like to cover
Customer: well i really want to uh know more about the deductible costs um they seem pretty high to me
Agent: i understand um the deductible can be a concern let’s see your current plan has like a medium deductible which is set at
Customer: yes right um i just feel like uh it’s a bit too high for what i think i need are there like other options available
Agent: yes that's definitely so we actually have the care plus silver plan which offers um different terms
Customer: okay what does that involve um in terms of costs and coverage
Agent: the care plus silver plan has uh a lower deductible and you know the coverage limits are higher um i think it might be a good fit for you
Customer: hmm okay but sorry i’m just uh not sure about switching can you explain uh why i should even consider it
Agent: absolutely this plan um tends to provide better value especially for uh preventative care it could save you like money in the long run
Customer: but what if i need to you know file a claim will it cover everything
Agent: yes with the care plus silver plan you would have um higher coverage limits so significant claims would be uhh you know more adequately addressed
Customer: i’m just worried about the premium increase you know i can’t uh afford to pay much more than than i already do
Agent: i understand harper the premiums are slightly higher um but that’s balanced by the potential savings on out of pocket expenses with like lower deductibles
Customer: okay but i still um don’t really feel comfortable with those numbers
Agent: yeah i get that it might be helpful to uh to look at your current plan versus the care plus silver maybe side by side
Customer: sure um can you like send me something written i want to see you know it all clearly
Agent: of course i’ll just need uh your email to provide a detailed comparison after our call
Customer: it’s harper underscore mitchell at gmail dot com
Agent: great harper now um while we’re discussing are there any specific coverages you’re most concerned about
Customer: i really just need to know about the um hospitalization benefits last time it was a bit confusing
Agent: yes um hospitalization benefits under the care plus silver plan offer extensive coverage there’s a co pay for hospital visits which is uh manageable
Customer: okay um does it offer any like uh additional benefits like wellness programs or something
Agent: yes the care plus silver plan includes wellness visits at no extra cost which um encourages preventive care and you know overall better health
Customer: that sounds good but i’m still a bit hesitant ya know can you give me more reassurance
Agent: i’m here to help harper remember changing plans is a decision that you should feel comfortable with um and it’s perfectly okay to take your time
Customer: right but um it just feels like uh i should be doing this change like right away
Agent: i totally understand but think about um how the trade offs between premiums and deductibles affect your health costs overall
Customer: sure um i guess i just find it hard to trust the numbers sometimes you know
Agent: that’s fair and um it’s important that you feel like secure about your choices i can help clarify any uh uncertainties you have
Customer: okay so you’re saying um it’s okay to wait and think
Agent: yes exactly we can keep your current policy active while you consider the care plus silver no rush at all
Customer: alright um that actually makes me feel a bit better i appreciate the flexibility
Agent: anytime harper i’m here to um support you with any questions you might have as you decide
Customer: so just to confirm um you’ll send me all the information right about the plans
Agent: yes yes i'll send you a detailed um email today i want to like make sure you have everything to review
Customer: thanks ava just um one more thing can i get back to you if like i have further questions later on
Agent: absolutely feel free to reach out anytime i’m here to assist you
Customer: great i’ll think about it and um let you know soon
Agent: perfect looking forward to your call have a great day harper
Customer: thanks you too ava bye
Agent: bye
===== CALL 4 =====
Agent: thank you for calling blue shield this is david martinez how can i uh assist you today
Customer: hi david this is dylan bailey i’m a bit confused about the um documentation requirements for my life insurance policy
Agent: sure dylan i can help with that what um specifically is causing the confusions
Customer: it’s like um mainly about how the documents clarify my uh premium calculations and eligibility for claims
Agent: got it just to clarify could you um tell me which documents you are referring to by the way
Customer: yeah i have some uh paperwork from last year but i i’m not clear on how they actually kind of uh help with my claims
Agent: oh i understand so sending the correct documentation does help reduce confusion right it clarifies both eligibility and premium calculations
Customer: really i didn’t i i thought they were just you know like extra paperwork
Agent: no they’re quite important for instance they help us verify your information and eligibility
Customer: hmm i suppose that makes um sense but i just wish it was clear from the start
Agent: absolutely it’s frustrating when things aren’t clear if you’d like i can go over the specific documents that you you know should be sending
Customer: yeah that would help a um lot
Agent: perfect you wanna start like with the policy number
Customer: sure it’s pol four wait three uh two one five six seven
Agent: thank you dylan so you’d need to provide your id verification and proof of income
Customer: i see but like what if i send the hmm wrong documents
Agent: if the wrong ones are sent it'll cause confusion leading to delays so it’s always best like to double check before you submit
Customer: right understood honestly it’s kinda overwhelming
Agent: totally get that dylan that’s why having documentation helps less back and forth
Customer: ok so what happens when i send um everything in
Agent: once we receive the accurate documents we uh will process your claims more efficiently
Customer: so it’s really that simple
Agent: yes and i encourage you to check your coverage limits too your current plan care plus silver has specific requirements
Customer: ugh i didn’t think about that does that mean i um need to upgrade
Agent: upgrading to care plus gold gives you higher coverage limits would you like to hear about that
Customer: i i guess what’s the difference again
Agent: well with the gold plan you can access more benefits and a lower uh deductible band which might help in the long run you know
Customer: okay but will that lead to like higher premiums
Agent: it will yes but um it depends on what you value more like lower deductibles or um more extensive coverage
Customer: hmm makes sense but you know this is a lot to process
Agent: i understand dylan if it would help i can send you documentation comparing both plans
Customer: yeah um that might be like good
Agent: great i’ll send that to you it'll clarify any hesitations you may have just confirm your email
Customer: sure it’s barry underscore gao at gmail dot com
Agent: thank you i’ll send that over shortly just a moment
Customer: okay but what if i still don’t understand after that um
Agent: you can always call us back for more help also remember to uh check your claim eligibility with the documents you provide
Customer: i appreciate that but i um really dislike when things get complicated
Agent: i hear you and it’s frustrating but just know that clearer documents can you know definitely reduce confusion
Customer: got it i’ll see how this works out
Agent: sounds good and if you need to revisit the plans or have like any more questions feel free to reach out again
Customer: okay thanks for the help david
Agent: my pleasure dylan have a great day
Customer: you too bye
===== CALL 5 =====
Agent: thank you for calling shopsquare this is sophia patel how can i assist you today
Customer: hi uh my name is natalie gomez i need help with an order i returned
Agent: of course natalie can you please provide your order id
Customer: yes it’s ord 8743 256 so um like the item was a gift and i just i had to reject it
Agent: got it let me look that up for you one moment please okay so it looks like due to the rejection uh you're inquiring about the return process right
Customer: yeah exactly but it’s just i mean like it’s frustrating i waited so long and
Agent: i understand but um the delivery status says it was delivered late okay which isn’t what we want you know
Customer: right i was just so dissatisfied with how why are things getting delayed ugh
Agent: it's an unfortunate circumstance i mean sometimes it’s you know the carrier can cause delays it happens
Customer: well i just wanted to make sure i can get a refund back to my card
Agent: yes the refund can be processed back to your original payment method um and that’s a visa ending in five four nine eight correct
Customer: yes that’s correct but can you tell me was that the only reason for the return
Agent: well primarily it seems the rejection of the gifts is causing this return other reasons often include duplicate orders or defective items but in your case it's specifically about the gift
Customer: so no other reasons apply right that's strange um you would think so
Agent: i know how that sounds uh but um often the reasons for returns they they don’t fit neatly into other categories often it’s just unique situations
Customer: so do you do you think promotions influence this at all
Agent: actually in reviewing your case we found promotions didn’t shift outcomes without discounts it was really no change
Customer: that’s kinda surprising honestly i thought promotions affected returns
Agent: many think that but um the data shows promotions can sometimes lead to well it it can lead to no changes in return rates
Customer: hmm that makes sense i guess i understand why you'd look at that
Agent: right is there anything else um you're concerned about regarding the return
Customer: yeah there’s just one other thing um at what point do customers usually disengage
Agent: typically it seems to be around the closing stages i mean you know when they’re expecting fast resolutions and then they run into delays
Customer: exactly frustrations creep in at that point it’s like i just want it handled please
Agent: and it’s understandable i mean timely updates can greatly affect the experience
Customer: yeah so how long will this refund process take
Agent: it should take about five to seven business days barring any um complications from the payment processor
Customer: ugh that’s ages why does it take so so long
Agent: i get it unfortunately it’s often standard timing for refunds
Customer: i just wish it could be quicker you know
Agent: absolutely i’ll escalate this internally for clarity on our end but
Customer: ugh do something faster please
Agent: i’ll note your frustrations natalie and follow up to ensure this gets resolved smoothly
Customer: sure it just feels like i’m waiting and waiting you know
Agent: i understand this should not be a prolonged issue can i assist you with anything else in the meantime
Customer: not really just i hope to see that uh refund soon
Agent: you will thank you for your patience today natalie
===== CALL 6 =====
Agent: thank you for calling firststone bank this is jackson rivera how can i assist you today
Customer: hi um this is nora richardson i’m really frustrated about um some unexpected fees on my insurance policy
Agent: i’m sorry uh to hear that nora can you tell me a bit more okay about these fees
Customer: yeah so i noticed a a charge in the um fifty to two hundred dollar range it just sort of uh shocked me
Agent: i understand that can definitely be unsettling can you um provide your
Customer: sure it's acct ninety eight seven six five four three two
Agent: thank you and just to confirm you’re in uh california correct
Customer: yes uh that’s right
Agent: okay nora i’ll pull up your um insurance policy details one moment please
Customer: fine but i really want to um understand what those fees are for um why they were charged
Agent: absolutely i’ll get you all that information just um looking it up now
Customer: i feel like um chase does a much better job uh explaining their fees
Agent: i hear you nora uh transparency is important i’ll make sure to clarify that for you
Customer: for real it just seems like um there’s always something unexpected coming up
Agent: right uh so i see a billing error was um flagged for you which uh means there might have been an issue with um how the fees were communicated
Customer: communication exactly i didn’t get any notice it’s like they just popped up outta nowhere
Agent: i apologize for the confusion and i um completely understand your concern
Customer: it’s just super frustrating i wanna make sure this doesn’t happen again
Agent: totally reasonable nora i can definitely assist you mentioned um chase what about their fees stands out to you
Customer: well they um explain everything upfront like i receive a complete breakdown here it feels i don’t know hidden
Agent: that feedback is very valuable i’ll note the need for um greater clarity in future communications
Customer: thanks but um what about my current charges are any of them like reversible
Agent: let’s review the potential refund opportunities i can uh outline what you might receive back
Customer: okay please i mean uh i just don’t understand why they would take that much from my premium size you know
Agent: i’ll explain the fee structure clearly i promise the intent is um to ensure that your understanding aligns with the agreed policies
Customer: right but um was this an oversight on firststone’s part
Agent: not necessarily an oversight but uh potential confusion in the policy details we strive for transparency
Customer: so uh are you saying this is normal
Agent: yes uh it's within the range of typical charges but we uh strive for better communication moving forward
Customer: ugh it just feels like all the other banks make it clearer
Agent: i understand uh your sentiment there we take this feedback seriously and uh will work to improve it
Customer: okay so what can we do about these fees can i like get um a reimbursement
Agent: yes we can explore reimbursement options related to your billing error i’ll lift your case status for review
Customer: thanks i just hope this is resolved uh quickly
Agent: of course i’ll also follow up with you via um email
Customer: please do i mean it's about time for some clarity
Agent: right i’ll ensure to provide a detailed breakdown in my correspondence addressing all your concerns
Customer: that’s all i’m asking for just um simplicity
Agent: absolutely simplicity is key your feedback will help us improve
Customer: yeah uh i’m hoping so just don’t let this fall through
Agent: no i won't transparency moving forward will be prioritized thank you nora um for your patience today
Customer: alright thank you jackson i appreciate the help
===== CALL 7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let me outline some of our options and um prices for you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sure the care plus gold policy is around um three fifty a month with a medium deductible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the gold plan offers broader coverage than the silver with um lower out of pocket costs for claims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totally if we could um schedule a follow up i can provide more detailed comparisons that might help clarify things
Customer: ah yes that sounds great how soon can we do that
Agent: would you like to follow up in the next uh few days i suggest maybe in forty five days so we can revisit these options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t>
  </si>
  <si>
    <t>3824</t>
  </si>
  <si>
    <t>===== CALL 1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2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3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4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 CALL 5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</si>
  <si>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2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3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4 =====
Agent: thank you for calling aerolink this is michael um roberts how can i assist you today
Customer: hi michael this is ethan i um cox i'm calling to uh inquire about fare downgrades like specifically how they impact my loyalty uh program benefits and overall satisfaction
Agent: sure ethan so are you like asking about um downgrading from business to economy for an upcoming flight, or something else entirely
Customer: yeah exactly i just want to uh know if downgrading affects my um loyalty status or my uh intent to keep flying with you guys
Agent: okay uh downgrading your fare class won’t change your um loyalty tier, so your gold status uh remains the same i think
Customer: oh that’s good to hear but you know i’ve been hearing mixed things about um service quality when it comes to pricing adjustments can you confirm if that’s true
Agent: yeah aerolink is committed to you know maintaining high service quality even with fare adjustments
Customer: right but doesn’t pricing uh affect satisfaction metrics you know like if i paid less am i still getting the same um level of service
Agent: i get your point while pricing can influence expectations our focus is on delivering uh consistent and quality service regardless of fare changes
Customer: i guess that makes sense but my last experience had me like a bit worried uh i felt the quality slipped
Agent: sorry to hear that ethan we do work to monitor and improve service quality
Customer: well the flight from boston um to los angeles felt rushed and like the crew didn’t seem as attentive as uh before
Agent: i appreciate your feedback it's crucial for us to know this especially while ensuring our guests are satisfied uh what do you think
Customer: okay so going back to the downgrades do you think this um change could affect other customers loyalty over time
Agent: based on our data fare downgrades do not reduce churn risk customers um tend to stay loyal to aerolink based on overall service and experience
Customer: huh so even with more budget options like economy you think customers are getting enough um value
Agent: absolutely many of our customers really appreciate the options we provide and you know continue to choose aerolink prioritizing service over fare changes
Customer: that’s reassuring i guess but don’t you find that some might like correlate lower fares with lesser service
Agent: you’d think but actually we see no evidence suggesting that lexical diversity in communication affects uh customer satisfaction at aerolink
Customer: interesting so you're saying that even if people talk less about the experience it doesn't mean they aren't um satisfied
Agent: exactly satisfaction often hinges more on the perceived service quality than on the details discussed uh or how diverse the language used is
Customer: uh huh okay what about comparing with companies like delta do you think you’d still be getting the same um service experience
Agent: i believe so we emphasize quality service just as much as our competitors feedback indicates aerolink’s service stands out positively against delta and um others
Customer: really are the premium products at aerolink that much like better too
Agent: definitely features such as more legroom and improved um in flight services are areas we get most praise for quality stands as a key um product feature discussed among customers
Customer: i see so even when there’s a price difference it’s the quality that keeps people um returning
Agent: yes that’s the general sentiment aerolink focuses on enriching the customer experience especially for loyal members like yourself uh don't you agree
Customer: well you’ve explained a lot today michael but honestly i’m still not comfortable with any of this—some of what you said sounded uncertain, and it doesn’t really address the drop in service i experienced. i’m pretty frustrated and i’m not sure i’ll keep flying with aerolink.
Agent: i’m sorry to hear that ethan i appreciate you sharing it today if you decide to follow up we can document that experience and review options for your account thank you for calling and have a good day
Customer: yeah okay. bye.
===== CALL 5 =====
Agent: thank you for calling luxstay hotels in chicago this is chloe adams how can i assist you today
Customer: hi chloe this is noah bennett i was wondering if um if i could inquire about upgrading to a deluxe room
Agent: sure—just a moment.
Agent: so i see your current reservation but um uh it looks like there aren't any deluxe rooms available at this time
Customer: oh really that’s um that's a bit disappointing any chance you uh expect some to become available soon
Agent: it's hard to say.
Customer: yeah i understand that but um why uh isn't there more availability
Agent: availability often has a lot to do with demand from guests, especially during peak seasons like now.
Customer: i see um i’ve heard that marriott sometimes has uh better options for upgrades do they
Agent: yes.
Customer: right right so being a platinum member helps only if rooms um are available
Agent: correct.
Customer: hmm okay what if um i wanted to know about any current promotions would that uh influence my chances of an upgrade
Agent: there's currently no active discount or promo codes available for your booking.
Customer: wow um that’s a bummer so um let me get this straight i can’t get an upgrade because there are no deluxe rooms available right
Agent: yes.
Customer: and uh is this only um a current situation or uh do you see this happening often
Agent: it can happen frequently especially with um uh peak travel periods so yes it’s a pattern we observe that can signal churn risk among guests when expectations for upgrades aren't met
Customer: ugh that’s frustrating i'm kind of second guessing my uh loyalty here
Agent: that happens.
Customer: right i guess i just thought being platinum would guarantee um something
Agent: it's availability.
Customer: okay so no current upgrades available no promotions um what about booking for another date would that help
Agent: potentially.
Customer: so uh if i were to book for a later date how would i um know if i could get an upgrade then
Agent: it’s hard to predict.
Customer: right makes sense any other ways to get an upgrade like uh are there tasks or stays i could complete
Agent: sometimes.
Customer: campaigns oh like notifications about specials i'm not really seeing any of those lately
Agent: exactly.
Customer: yeah okay but um if there’s really nothing right now what are my options could i still um get the deluxe rate
Agent: the deluxe rate is um only applicable if a room is available for upgrade unfortunately
Customer: *sigh* okay i get that just feels like uh i’m stuck here
Agent: that's common.
Customer: yeah that sounds about right i want to stay loyal but
Agent: it’s about balancing expectations.
Customer: right so um is there someone i could talk to about my loyalty concerns
Agent: i can note your feedback for our loyalty team.
Customer: sure um any little bit helps i suppose just tell them i'm feeling a bit neglected
Agent: i'll make a note of that.
Customer: so no upgrade today huh
Agent: availability just isn't coming through at this moment for a deluxe room.
Customer: alright… thanks for clearing that up, chloe, but honestly this was pretty unhelpful and I’m leaving more frustrated than when I called.
Agent: you’re welcome.</t>
  </si>
  <si>
    <t>3825</t>
  </si>
  <si>
    <t>===== CALL 1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 CALL 2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3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4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5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6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 CALL 7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</si>
  <si>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connectnet uh this is benjamin brooks how can i assist you today
Customer: hi benjamin uh this is lillian perez i'm in california um and i’d like to uh inquire about upgrading my plan
Agent: sure thing lillian i see you're currently on our plus plan. what do you need today
Customer: well i'm looking for for better speed and reliability my current plan has been um a bit slow lately uh yeah
Agent: let me check the options available for you. our premium plan offers higher speeds up to three hundred megabits
Customer: three hundred um megabits that sounds promising but i heard some promotions can backfire um if they don’t come with discounts
Agent: yes some promotions can be tricky uh right i've seen situations where um customers didn’t really end up saving much overall
Customer: right and um what about the reliability it's really important for me especially um when i'm working from home
Agent: the premium plan would definitely improve reliability lillian you'd also benefit from uh reduced buffering during high usage times
Customer: that’s great but um what about pricing i’ve been hearing that competitors like comcast offer similar features at uh lower rates
Agent: however our premium plan is competitive in terms of service quality
Customer: sure but um can you tell me if there are any tricks uh or catches with the plan
Agent: no hidden catches i promise i just want you to um feel confident about switching your current plan doesn’t have any promotional discounts that could undermine um its value
Customer: and if i decide to go with the premium plan um what would that look like in terms of billing
Agent: the upgrade would take into effect next billing cycle your new rate will be um around one hundred and twenty nine dollars monthly i believe
Customer: i see and would i be locked into um a contract for that
Agent: yes it does come with a one year commitment however you’ll notice the um increased speed almost immediately which is a big bonus
Customer: hm okay but um if i end up feeling it’s not beneficial can i downgrade later you know
Agent: you can absolutely downgrade if needed but you'll want to do that after your contract period ends um to avoid fees so that’s worth noting
Customer: that’s good to know i just want to make sure um i don’t end up paying you know more without any benefits you know
Agent: totally lillian your current plus plan costs um a hundred dollars so the difference is uh significant regarding speed
Customer: right but i’m still concerned about promotions do you think the lack of discount will affect the um value uh i get i mean really
Agent: well like i mentioned there isn't a uh significant promotion on the premium plan and i can’t guarantee it’ll improve what you’re experiencing right now so the experience with your service won’t um shift as much as you expect
Customer: so it might worsen things if i don't see tangible benefits i mean i hope not
Agent: exactly it’s about uh balancing the overall service quality without um relying solely on discounts
Customer: i appreciate that clarification it’s hard to uh decide when all these factors are in play i know
Agent: okay
Customer: okay how quickly does it all happen if i choose to go ahead by the way
Agent: the upgrade is um usually processed within twenty four hours and your new billing will reflect on the um next statement
Customer: sounds good and just one more thing what if i uh experience issues with this new plan
Agent: if you face any issues just um call us back and we’ll create a ticket for your case your ticket id will be tkt five six one two dash zero four nine
Customer: got it i'll keep that in mind but honestly you're not really addressing my concerns about the pricing and commitment so this is starting to feel like a sales pitch
Agent: that’s great to hear now if um you’re ready to proceed i’ll need your confirmation on the uh upgrade to the premium plan
Customer: no i don’t think i’m ready to make that leap actually let’s not do it today
Agent: wonderful i’ll process that for you now just to confirm you’re still at the same address in california right
Customer: yes that’s correct lillian perez in ca so alright
Agent: perfect last thing can you provide your account id for verification it should start with uh acc
Customer: sure it's acc one two four eight dash three six seven um right
Agent: thank you lillian everything checks out i will finalize your upgrade and send a um confirmation email shortly
Customer: okay… thanks but i’m not feeling great about this call, it’s been more frustrating than helpful
Agent: no problem. remember your ticket id if you need to reach us again
Customer: i will and i hope the upgrade meets my expectations uh really
Agent: i hope so too if there’s anything else don’t uh hesitate to call back okay
Customer: alright. i’m going to look at other options for now. bye
Agent: you too lillian take care
===== CALL 2 =====
Agent: thank you for calling luxstay hotels um this is david martinez how can i assist you today
Customer: hi um this is mason baker i wanted to discuss uh um my frustrations with the cancellation fees for like advance bookings especially at your miami beach location
Agent: ok. could you tell me more about your specific concerns
Customer: yeah um so i mean it seems like there are fees that are super frustrating if uh i cancel like in advance compared to um the last minute cancellations
Agent: so you’re saying there are fees, right
Customer: exactly like i noticed that uh competitors like marriott have different policies it just feels unfair
Agent: yeah, luxstay tries to align our policies with industry standards. have you had a specific booking where this was an issue
Customer: yes i had a booking with i d bk 1243 567 and um when i went to cancel in advance the fees were way too high
Agent: alright, so you’re saying the fees are high compared to other options
Customer: yes it's like um why should i pay more for planning ahead it just doesn't make sense
Agent: that's a valid point are you aware of our loyalty programs sometimes um certain tiers can help offset those fees
Customer: i'm um a gold member but it doesn't seem to help uh much with the cancellation fees
Agent: gold members do have some benefits, but the cancellation fees are what they are, and there isn’t really anything I can adjust on my end.
Customer: right i asked the um last time i booked and they said it would be like two um three hundred dollars to cancel in advance
Agent: yes that sounds about right advance bookings do tend to have higher fees especially when compared to last minute cancellations
Customer: so are you saying that it’s um more frustrating for advance bookings then
Agent: yes um it appears from our discussions that fees are indeed more frustrating for advance bookings uh according to many customers like yourself
Customer: that’s just frustrating i mean it feels like um the policies aren’t really aligned with planning ahead
Agent: sure. policies are policy, and I can only reiterate what’s listed—there isn’t additional detail beyond that.
Customer: exactly sometimes i just get the runaround um without clear answers
Agent: ok
Customer: yeah i mean um my last call was really frustrating i didn't get um the help i needed
Agent: sure
Customer: i would really appreciate that um help
Agent: sure so moving forward um would you like to look at the specific benefits available for your gold tier membership
Customer: that would be great but um i just want to make sure the fees are clearer before i ever book again
Agent: i can go over the cancellation policies
Customer: yes please do like what um are the main points i should know
Agent: well um advance bookings do incur higher cancellation fees for instance cancelling your booking could lead to fees up to say uh three hundred dollars
Customer: right and um how does that compare to last minute cancellations
Agent: typically last minute cancellations will have significantly lower fees often less than um a hundred dollars
Customer: that’s quite a difference it just feels like um advance planning should be rewarded you know
Agent: ok. that’s essentially how it works.
Customer: so um it sounds like i’m definitely not alone in this feeling
Agent: you definitely are not reassurance is crucial um many customers express similar concerns regarding fees and cancellation practices
Customer: ok i appreciate you um listening to all of this i just want to feel um taken care of
Agent: i’m glad you shared this mason it helps us improve have you checked uh if there are any promotions that might you know help with future bookings
Customer: i haven't but at this point um i think i need a break from like planning anything with these fees
Agent: i completely understand your hesitation it’s tough um when policies seem misaligned with customer expectations
Customer: can you send me a summary of these policies it um would help if i could refer to that document later
Agent: I can send a summary of our cancellation policies and fees related to advance bookings, but it will be the same information you see online.
Customer: honestly david that’s not really helpful—i still feel like i’m getting the runaround and nothing’s changed, so i’m pretty disappointed with this call.
Agent: you’re welcome mason if you have any further questions um or need assistance don’t hesitate to reach out
===== CALL 3 =====
Agent: thank you for calling northpeak financial this is um chloe adams how may i assist you today
Customer: hi chloe this is uh nora ramirez i wanted to like compare the reward programs you offer um especially to see if they could help you know reduce my churn rate like uh with my current banking situation
Agent: sure. can i start by um confirming your account it ends in—
Customer: yes that's acct 87451236
Agent: great thank you. so you mentioned uh comparing rewards—are you specifically looking at the um visa rewards program
Customer: exactly i've heard that uh chase bank has you know better rewards but i wanna see if northpeak can like compete
Agent: okay so um regarding our visa rewards it offers points on uh everyday purchases but um how does that compare to um what chase is offering
Customer: chase offers a higher point rate especially for travel expenses i’m just um trying to see if matching rewards really makes a difference you know
Agent: um so matching rewards certainly sounds good on paper but um would it address your you know main concerns like uh user experience with our app
Customer: right exactly if rewards are matched but um if the app experience is bad i don’t see how that helps my overall situation
Agent: it seems like a uh major factor so if matching rewards don’t improve your overall experience then um would you say that it’s not a solution you know to reduce churn
Customer: yes i mean um i don’t think it would change my intent to stay right
Agent: exactly you’re spot on there so um if we looked at promotions i’d say could they shift outcomes without uh offering discounts
Customer: interesting i mean if there are like cool promotions it might attract me but um if they don't have discounts will it really shift my loyalty
Agent: it’s tough to say i haven’t seen um significant uh effects with promotions without discounts in the past so um ultimately would you disengage during uh upsell pitches
Customer: definitely yup during upsell attempts is where i just zone out ya know
Agent: got it so upselling might be um a disengagement point for you let’s um circle back do you feel the current program aligns with your needs
Customer: to be honest no i'm not feeling it i feel like the offer lacks something the chase credit card um rewards are just like better suited for me
Agent: so to sum up matching the rewards wouldn’t um alleviate your primary dissatisfaction with the app experience
Customer: yes exactly if those core concerns aren’t solved then i don’t feel any intent to stick around
Agent: well thanks for sharing that insight nora it seems like without fixing those we might be falling short for you
Customer: right and uh honestly this call isn’t really helping—i don’t feel valued and it feels like a waste of time you know
Agent: our goal is to you know provide value so um in your perspective would you consider switching if um things don’t improve
Customer: yeah i think so without um adjustments i’d probably look for other options
Agent: or maybe look into other promotions like the uh cashbackmatch2023
Customer: hm maybe but only if they’d like add value
Agent: exactly just to clarify your loyalty tier currently at um gold membership provides some perks but if those offerings fall short is there really a reason to stay
Customer: yup perks don’t stand out if overall satisfaction isn’t there
Agent: right so all in all we’re confirming that um no matching rewards effectively addresses your core issues and thus no change in intent
Customer: yup you got it it definitely feels like no change
Agent: thanks for your patience nora is there anything else
Customer: honestly i just want to feel valued when i call and um be treated you know as a priority
Agent: absolutely i’ll relay that feedback
Customer: i mean… okay. but i’m still pretty disappointed, chloe
Agent: thank you so much for your trust nora please take care
===== CALL 4 =====
Agent: thank you for calling healthsecure this is um alexander wright how can i assist you today
Customer: hi um this is owen gomez i want to compare some auto uh insurance options particularly um your care plus silver plan with you know other competitors
Agent: sure—can you tell me which competitors you’re looking at
Customer: um i was looking at metrohealth mainly their prices seem uh competitive
Agent: okay. let’s start with the benefits of the care plus silver
Customer: yeah um i want to know how it stacks up like in terms of premiums and coverage
Agent: sure. what kind of deductible are you considering owen
Customer: i guess a medium deductible would work um but i really need to know about that coverage limit
Agent: right so with a medium deductible uh you can manage your premiums effectively while still having high coverage limits
Customer: and how do those premiums um compare with metrohealth
Agent: the monthly premium for care plus silver typically is uh around one hundred um eighty dollars but it can vary
Customer: metrohealth is uh about one hundred sixty five so it’s y'know cheaper
Agent: yes that's a difference but you know the benefits uh of the care plus silver include um additional perks like roadside assistance and a wider network
Customer: right um what about the deductibles you mentioned they can also uh affect premiums
Agent: exactly uh so by opting for a higher deductible you can reduce your monthly premiums with the medium deductible um you should find a good balance
Customer: okay and um how does that change if i switch to the care plus gold plan
Agent: the care plus gold um would raise your premiums a bit uh typically around two hundred dollars but it offers better benefits
Customer: yeah um i just need to know the exact benefits really
Agent: sure so the gold plan offers uh even broader coverage plus um you may qualify for discounts
Customer: discounts like um incentives for safe driving
Agent: yes precisely we have safe driving discounts and others that can help uh reduce your costs significantly
Customer: okay um and what's the renewal window like for these plans
Agent: the renewal window for care plus silver is uh forty five days before expiry you would um receive a reminder
Customer: good to know so um if i compare everything would sticking with healthsecure be more beneficial uh you think
Agent: there are clear advantages um especially with the added services but it really depends on your needs have you had any um claims with metrohealth before
Customer: no i haven't filed any claims uh so i’m definitely considering reliability too
Agent: that's smart healthsecure does have a strong reputation um for customer service quick acknowledgments often help avoid escalation if issues arise
Customer: right uh are there any other potential costs um or fees i should be aware of
Agent: well you’ll want to watch out for um any potential increases in premiums based on claims but with healthsecure you usually get fair treatment
Customer: okay i think i’m leaning towards um starting with healthsecure now any tips on how to finalize this
Agent: i recommend uh reviewing the policy details um so you understand all aspects i can send you a summary along with um the application process
Customer: yeah that’d be helpful i really appreciate it
Agent: alright—i’ll get that summary over, but just a heads up i can’t provide exact benefit breakdowns or finalize the application on this line. you’ll need to review the policy documents online and complete it there.
Customer: wait—so you can’t actually tell me the exact benefits or help me finish it right now? that’s kind of what i called for.
Agent: absolutely owen it's a big decision um i can follow up with you you know in a few days
Customer: honestly this is frustrating and not very helpful. i’ll just look elsewhere. thanks anyway.
===== CALL 5 =====
Agent: thank you for calling urbanlink um my name is daniel kim how can i assist you today
Customer: hi uh this is liam perez i’m calling about uh an internet outage in my area
Agent: sure. can you confirm your location um for me
Customer: yeah i’m uh in texas near houston like you know
Agent: thank you texas let me check your account details can i have your um account id
Customer: i don't have it readily available but my uh address is fine right
Agent: that's okay i can pull up your information with your address um one moment please
Customer: no problem
Agent: alright i see your account here so um it looks like there’s an active outage in your area
Customer: an outage uh do you know like what caused it
Agent: yes the cause has been confirmed as a fiber gut reported by the carrier
Customer: a fiber gut uh so how long until it’s fixed
Agent: we estimate resolution in about three to four hours but that can um change
Customer: okay but is there more specific information like i mean um is this a common issue
Agent: generally fiber cuts are not like frequent but they can happen due to uh physical damage
Customer: physical damage so this sort of thing happens um often
Agent: it can happen occasionally yes but um they are addressed quickly
Customer: right but what do your policies say about these outages
Agent: let me check our policy typically we keep customers informed but the details can sometimes be vague um you know
Customer: vague that's um frustrating i need a clearer answer
Agent: we're working um to improve our communication during outages
Customer: this isn't the first time i've faced an outage you know
Agent: okay
Customer: can i get a ticket id for this
Agent: absolutely your ticket id is tkt 3749 821
Customer: okay thanks so once it’s back will um i automatically be updated
Agent: yes you will get updates through urbanlink’s platform once the service resumes
Customer: and i um confirmed i’m enrolled in your plus plan right
Agent: yes you’re currently on our plus plan and it should handle regular usage well
Customer: good but with issues like this i’m even considering switching um providers
Agent: some customers have mentioned at&amp;t for um better reliability but we strive to resolve these issues quickly
Customer: right i just wish i had better information about what’s happening like you know
Agent: okay
Customer: sure but the last time i called i felt um like i didn’t get anywhere
Agent: we're focused on improving agent performance um and making sure responses are more policy aligned
Customer: it certainly would help to know when like these outages are just happening a lot
Agent: we’re gathering feedback to um address these concerns more directly
Customer: so you’re um telling me this will be better in the future
Agent: yes we are working on minimizing the vagueness in our um communications moving forward
Customer: okay i guess that’s a start um how many calls does it usually take for resolution
Agent: on average it can take more than ten calls before resolution can happen but we’re trying to decrease that
Customer: wow ten falls that’s um a lot
Agent: yes and we aim to streamline that process so thank you for your um feedback
Customer: honestly daniel this hasn’t been helpful at all — i’m still left with vague answers and that “more than ten calls” thing is unacceptable. i’m going to look at other providers.
===== CALL 6 =====
Agent: thank you for calling homehaven this is sophia patel how can i assist you today
Customer: hi sophia this is hannah cooper i’m calling about a defective product uh i need to get it replaced
Agent: could you please provide me with your order id
Customer: sure it’s ord 6789 432
Agent: thank you let me just verify the details for that order one moment please
Agent: alright i see that your order was delivered can you tell me a bit more about the defect
Customer: yes um the appliance just like won’t turn on at all it’s really frustrating
Agent: what category is the product
Customer: it’s a home appliance um a blender to like be specific
Agent: our replacement processes are usually pretty straightforward would you like me to assist you with that
Customer: yes i uh just want it done as quickly as possible
Agent: regarding the warranty do you recall the terms we discussed back when you purchased the product
Customer: uh not really i thought it just covered defects you know like this
Agent: yes it does i’ll explain the warranty terms so you know any defective item like yours uh is actually covered for a full replacement
Customer: okay that sounds good
Agent: let’s get started with the replacement i’ll handle the paperwork and send you a confirmation after this call
Customer: thank you so much that really helps
Agent: you’re welcome i aim for transparency here so you’ll know all the details as we proceed
Customer: that’s really reassuring i appreciate that
Agent: once we process the replacement you should get an email from us and it’ll be tracked by ups
Customer: perfect can you tell me how long the replacement will take
Agent: typically it should take about three to five business days
Customer: yes that’s not too bad
Agent: awesome and if you need urgent updates please feel free to reach out anytime
Customer: i will, thanks—though honestly i’ve had issues with other brands before like uh betterliving, and this is starting to feel kind of similar
Agent: betterliving yes i’ve heard about their delivery issues but i’m glad to hear homehaven is treating you better
Customer: i wouldn’t say that yet—this call’s been kind of frustrating and i still don’t feel clear on what’s actually happening
Agent: i’m happy to hear that the replacement will be handled quickly and your satisfaction is a priority you know
Customer: i’m not sure i’d call this smooth, to be honest
Agent: i'm glad hannah
Customer: at this point i definitely wouldn’t recommend homehaven to others
Agent: we appreciate that by the way based on your experience today how do you feel about future purchases
Customer: i’m actually less confident honestly—this hasn’t been a good experience
Agent: exactly that feedback is vital it shows how replacement experiences can improve future intent right
Customer: no, i don’t think i’ll be coming back after this
Agent: before we finish is there anything else you’d like to discuss
Customer: nope i think i’m all set
Agent: perfect i’ll send over a confirmation email shortly thank you for choosing homehaven hannah
Customer: okay… i guess we’ll see, but i’m not happy with how this went
Agent: you're welcome have a great day hannah
===== CALL 7 =====
Agent: thank you for calling cozyinn miami beach this is jackson rivera how can i assist you today
Customer: hi um this is jackson bailey i want to um know about my loyalty status it’s um gold tier right
Agent: yes uh jackson you are indeed a gold tier member you’re eligible for some nice benefits, what else
Customer: great but uh i heard that it could impact the speed um of resolving issues is that true
Agent: well um in terms of uh resolution speed there's actually no difference based on loyalty status
Customer: really uh that’s kinda surprising um why is that
Agent: so our policy guidelines indicate that um all customers—
Customer: yeah i mean they just get like
Agent: —receive the same level of support um regardless of their loyalty tier
Customer: hmm okay does that mean your gold members don’t um get faster help
Agent: exactly there’s no expedited process it’s not um tied to loyalty at all
Customer: oh okay so what do i get as a um gold member then
Agent: well uh you have perks like um discounted rates for future stays and uh upgrades when available
Customer: discounts um like what exactly
Agent: there’s um a promotional code you can use um like loyalty10 for some stays
Customer: does that apply to um every stay
Agent: not every stay um but you can check the terms it generally gives you some savings
Customer: right right i see but um about the resolution speed i really thought it would help
Agent: okay… I understand, but that’s the policy.
Customer: so uh could probing questions maybe clear things up
Agent: about your booking did you um mention it
Customer: no um it's bk 1234 567 but i’m confused now
Agent: what issue are you having with the booking
Customer: it's just i thought being a loyal customer would uh speed everything up honestly
Agent: i know it’s a common assumption but um actually sometimes the probing can lead to more
Customer: frustration
Agent: right i see that it’s a balance we try to maintain but um the details can be tricky sometimes
Customer: so about my um stay what are the uh costs for upgrading to a suite
Agent: the cost for a suite um at this location would be around uh two hundred and fifty dollars a night
Customer: and how does that um compare with other hotels like uh you know holiday inn
Agent: well i can't speak directly about their pricing but typically we have competitive rates
Customer: competitive uh what do you mean by that
Agent: just that we aim for um value for our gold members but uh it varies by season really
Customer: but like i could uh find cheaper rates if i check around right
Agent: that’s always possible some customers mention lower rates elsewhere but loyalty helps um with added values
Customer: i thought loyalty status would mean more substantial benefits
Agent: yeah sure it’s um tricky not all benefits are um directly linked
Customer: so um no faster help and discounts aren’t that great—this is really disappointing, what’s the point then
Agent: well i’d say the value is in um occasional perks and definitely in discounts, that’s pretty much how the program works</t>
  </si>
  <si>
    <t>3826</t>
  </si>
  <si>
    <t>===== CALL 1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2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3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4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5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</si>
  <si>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2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3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4 =====
Agent: thank you for calling harborwest this is liam lewis how can i assist you today
Customer: hi liam this is amelia rivera i’m calling about my credit card limit i want to um discuss options for adjusting it
Agent: sure amelia can you please confirm your um account id for verification
Customer: yes it’s acct too three four five six seven eight nine
Agent: thank you um i’ll take a moment to look into your account details
Customer: yeah no problem i uh need to like know what the potential new limit could be
Agent: okay i see you currently have a limit of one thousand dollars i’ll check what adjustments can be um made based on some internal assessments
Customer: right i um heard from a friend that chase offers like better rewards so i’m considering options
Agent: okay.
Customer: sure just uh i hope it won’t take too long
Agent: i’ll do my best to keep it quick could you tell me uh why you're looking to increase the limit
Customer: well i'm planning some larger purchases um maybe around five hundred to a thousand dollars
Agent: okay noted now um have you had any changes in your let's say income or expenses since your last review
Customer: no my situation is pretty much the same i’m just exploring options you know
Agent: just a second while uh i finalize this
Customer: alright so what's the hold up
Agent: all good. looks like i’ll need to review some um risk factors before any decision
Customer: risk factors that sounds a bit concerning
Agent: just a standard protocol.
Customer: i see i hope it’s um nothing too drastic
Agent: it seems we can um grant a partial adjustment because of those risk factors
Customer: partial so what does that mean for me
Agent: you’ll be approved for a new limit of um seven hundred dollars we can reassess this in six months if your financial situation changes
Customer: seven hundred uh that's um less than i expected is it comparable to chase
Agent: i’m not aware of chase’s exact terms
Customer: i guess i understand but it's a bit um frustrating honestly
Agent: can i ask what were your typical spending needs uh during the month
Customer: usually uh about eight hundred but now it's a little more with expenses from in florida
Agent: sure.
Customer: thanks for the clarity on that i just want um to avoid having to switch banks
Agent: absolutely i recommend uh keeping in touch and monitor your spending habits closely
Customer: yeah for sure just this process seems lengthy
Agent: i know it can feel that way.
Customer: really that’s um interesting and uh earlier you mentioned asking more questions did that help at all
Agent: not really.
Customer: that’s a bit disappointing to be honest
Agent: okay.
Customer: right so i will have another shot um at getting a higher limit
Agent: yes. i’ll send you a confirmation email regarding the new limit.
Customer: great i appreciate that it helps to know um what to expect moving forward
Agent: okay i’ll include the details in that email.
Customer: thank you liam i’ll look out for that
Agent: thank you for calling harborwest amelia if you have any further questions don’t hesitate to reach out
Customer: will do bye for now
===== CALL 5 =====
Agent: thank you for calling beachfront suites um this is lisa chen how can i assist you today
Customer: hi lisa uh this is logan ross i'm calling to report my dissatisfaction with noise um disturbances during my stay
Agent: okay. can you provide me with some more details
Customer: it was during my recent stay in a um deluxe room in new york city so annoying i couldn’t even sleep properly
Agent: can you tell me specifically what kind of noise disturbances you experienced
Customer: it was mostly people talking loudly and some construction noises just the worst timing i mean i expected better
Agent: our noise policy mentions we do try to keep disturbances at a minimum but sometimes things happen beyond our control
Customer: uh huh but it felt like i was in a i don’t know a party instead of a hotel did you even get my complaint
Agent: i've noted that down. were those complaints more of a common issue for that level of room
Customer: i guess i mean i’ve stayed at places like uh marriott and had similar issues it seems like you know budget and luxury complaints don’t really change much
Agent: interesting observation logan so would you say complaints occur um equally for both budget and luxury rooms
Customer: yeah i it seems that way like you um pay more sure more comfortable but noise equal nuisance
Agent: that’s a valid point. i’ll report this insight. we can offer a partial refund for the inconvenience and a promo code for your next booking
Customer: hm promo code what does it cover
Agent: it’s lloyalty ten it’ll give you a discount on your next stay how does that sound
Customer: sounds okay i still feel frustrated but thanks i guess
Agent: thanks. your feedback is noted
Customer: by the way um since i frequent beachfront suites do i have any ah tier benefits
Agent: yes absolutely you qualify for gold tier benefits which means you can enjoy additional perks
Customer: oh okay that's something at least i uh was thinking about switching to marriott for future stays
Agent: with the gold tier you might find the benefits valuable. we’re always striving to improve our service
Customer: yeah i’ll keep that in mind but seriously i just want to feel valued not just another complaint you know
Agent: okay. i’ll make sure your feedback is shared
Customer: alright i can appreciate that so the refund and promo code how soon can those uh be processed
Agent: the refund should reflect in five to seven um business days the promo code can be applied immediately for your next booking
Customer: okay i’ll check my email if i don’t get it i’ll be calling back
Agent: i'll send a confirmation email with details about your refund and promo code after this call
Customer: great i’ll look out for it um is there anything else needed from my side
Agent: nope. just keep an eye on your inbox. if you need anything further feel free to reach out
Customer: ok i will again thanks for your help
Agent: you’re welcome logan i hope your next um stay is much more pleasant
Customer: same like i'm really hoping that
Agent: let us know if you face any other issues
Customer: sure gotta go now bye
Agent: bye logan thank you for calling beachfront suites
Agent: one last thing—any other comments on the noise issue
Customer: hmm just that i wish the staff was more proactive about um complaints
Agent: thanks. i’ll share that with management
Customer: awesome um now do i hang up or
Agent: you can just hang up whenever you're ready
Customer: alright bye now
Agent: take care bye
Agent: we’ll work on improving this um definitely</t>
  </si>
  <si>
    <t>3827</t>
  </si>
  <si>
    <t>===== CALL 1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2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 CALL 4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5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6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7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</si>
  <si>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TRANSCRIPTS ===
===== CALL 1 =====
Agent: thank you for calling metrojet this is emily carter how can i help you today
Customer: hi emily this is owen howard i'm curious about your loyalty program does having a higher loyalty tier really mean um faster resolution times for issues
Agent: okay. higher tiers sometimes have different service options. what tier are you currently at
Customer: i'm um not sure i think i'm silver but i've had like an experience with delta where i got quicker help because i was gold with them
Agent: uh our loyalty program has different benefits across tiers, but it really depends on the situation
Customer: right so what um benefits do i get as a silver tier member
Agent: as a silver tier member you do receive some benefits but unfortunately expedited resolutions aren't one of them
Customer: that’s a bit frustrating so um like i wouldn’t get the same speed that i had with delta right
Agent: yeah. i mean, faster resolution can happen for a lot of reasons, so i can’t really say it’s tied directly to tier
Customer: so uh if i wanted to get those benefits what do i need to do
Agent: to reach gold tier you need to complete um a certain number of flights—if you want, i can go over the general requirements
Customer: yeah that would help so how many flights are we talking about
Agent: it's typically about five flights within a year along with a minimum spend requirement you know
Customer: oh that doesn't sound too bad i have a flight from seattle um to atlanta coming up
Agent: perfect that flight can definitely help you along the way are you already booked on that route
Customer: yes i am it's in premium economy um do you think that helps
Agent: it does help boost your miles some benefits start um stacking with fare class as well
Customer: got it so if i fly often i'll likely move up right
Agent: exactly the more you fly with us the sooner you'll see those gold tier advantages including faster assistance
Customer: that sounds good so just to um clarify with a higher tier i’d get my issues resolved faster
Agent: i can’t guarantee priority or faster handling just because of tier; it varies case by case
Customer: hmm so can i switch my status if i fly enough you know
Agent: yes but it’s based on achieving all requirements in a year so keep that in mind
Customer: okay thanks for explaining that so uh like if i had uh more flights i'd likely see quicker help
Agent: yes absolutely plus loyalty tiers aren't just about speed but also about other perks like upgrades
Customer: that makes sense thanks emily i appreciate how thoroughly you’re explaining this
Agent: you're welcome. if you have other questions about the program benefits, i can help with that
Customer: i will so uh just to confirm before we end faster resolutions for higher tiers
Agent: i wouldn’t say it’s a direct correlation—higher tiers have added perks, but faster resolution isn’t something i can promise based on status
Customer: alright thank you you've been very helpful
Agent: i’m glad to hear that thank you for calling metrojet owen and have a great day
Customer: you too bye
Agent: bye now
===== CALL 2 =====
Agent: thank you for calling luxstay hotels this is priya nair how can i assist you today
Customer: hi this is avery hernandez i’m calling about the cancellation policies for my booking in chicago
Agent: uh could you please provide your booking details—your confirmation number and the dates
Customer: um let me see it’s for the it was for a stay last week but um i’m really more concerned about your cancellation fees they seem quite high
Agent: our cancellation policy typically includes a strict fee—i can go over it
Customer: yeah i i'm frustrated about it seriously i mean uh why are your fleece so strict that really doesn’t make sense to me
Agent: okay—let me clarify why they exist
Customer: please do but i also want to compare it like i've had better experiences uh with holiday inn you know
Agent: holiday inn does have more lenient cancellation terms; our fees help maintain the quality of service we provide at luxstay hotels
Customer: yeah well it still feels a bit um harsh you know
Agent: the strict fees ensure that all our customers receive premium services
Customer: but can’t like there be a middle ground like i don’t want to throw away my um money just because plans change
Agent: many of our guests feel the same—once they understand our policy they see the value in what we offer
Customer: well what if i told you i’d rather go with someone else because of this
Agent: let me highlight some of our premium services that might make staying with us worthwhile despite the fees
Customer: alright i’m listening
Agent: we focus on personalized experiences at luxstay for example our rooms are designed to cater to the needs of travelers like you uh with exclusive amenities compared to say other chains
Customer: that can be good i guess but you know how it feels what you’ve already paid it’s a tough pill to swallow
Agent: if your plans might change, we also offer flexible bookings where cancellations can be made without fees up to a certain time
Customer: i see but why not just allow a little more flexibility on the strict cancellations
Agent: it’s a balance—if we didn’t have these strict policies it would compromise service quality
Customer: right but the strict fees it just feels unfair sometimes
Agent: many customers feel frustrated initially, but in the end they recognize the value we provide and they come back
Customer: so you’re saying i’m not alone in feeling this way
Agent: exactly a lot of our customers have um similar feelings once they understand the nuances they often come to appreciate our services
Customer: hmm okay but this is still hard for me
Agent: i can resend the fee details to the email on file
Customer: yeah maybe like if you could explain in another uh way
Agent: think of it like this—the fee helps ensure all guests get a consistent and high quality experience
Customer: okay i can kinda see that but still it just seems um strict
Agent: we value your business and want to keep you as a customer
Customer: i want to stay but the fees
Agent: i truly empathize with you if it helps we’ve had customers who um adjusted their bookings and chose our more flexible options for future reservations um feeling more comfortable
Customer: ugh okay i mean i guess i accept the fee it just sucks
Agent: thank you for your understanding avery i know it’s frustrating but it does mean a lot for us to keep providing quality services
Customer: yeah yeah i get it
Agent: you’ll receive an email shortly with the policy details—thank you for calling luxstay
Customer: yes so sounds good
Agent: great thank you again avery
===== CALL 3 =====
Agent: thank you for calling urban escape this is liam lewis how can i assist you today
Customer: hi liam this is owen morgan i’m like calling to inquire about cancellation fees for a last minute booking in chicago
Agent: cancellation fees depend on the property, so what dates and confirmation number are you calling about
Customer: yes that's um correct i’m really frustrated i mean last minute fees seem pretty steep don’t they
Agent: last minute cancellations can carry higher fees; the specific fee structure varies by hotel
Customer: yeah i just want to know how much more ah i would be charged it feels unfair
Agent: i don’t have the exact amount without your reservation details, but last minute fees can be as high as fifty percent depending on the rate
Customer: fifty percent that’s a lot why is it so uh much more
Agent: well it’s mainly due to occupancy rates and loss of potential um revenue hotels need to manage their bookings efficiently but like if you cancel in advance those fees are much lower
Customer: mhm got it but if i compare this to other places like uh marriott how do they stack up
Agent: marriott also has cancellation fees for last minute cancellations and they can be quite similar it really depends on the specific hotel policies
Customer: ugh now i’m just uh i feel like i’m stuck and what about room specific charges
Agent: for standard rooms ah at urban escape there aren’t additional room specific charges so you’d only face the cancellation fee
Customer: okay that’s a bit of relief but doesn’t it bother you that last minute policies can lead to such frustration
Agent: last minute fees create a lot of stress, but that’s just how most policies are set up
Customer: exactly and i feel um poked by these fees i mean why is it always last minute that’s so much worse
Agent: it’s a common sentiment the fact that you have to pay so much more can feel incredibly um unfair that’s why we try to encourage advance cancellations whenever possible
Customer: right but still do probing questions help in situations like this honestly i don’t see how they could
Agent: sometimes they do but in this case it seems like you uh already have a clear understanding of the fees probing didn’t um change much did it
Customer: no it just it’s the same disappointing news headaches uh all around
Agent: the policy is on the website—if you want, you can review it there and it explains the advance cancellation timelines
Customer: i guess it could help a little but i’m still hesitant
Agent: knowing the policy could save you future uh hitches if you have another booking doing it well in advance really helps
Customer: yeah i hear you but it’s still tough what would um you recommend i do if i find myself in a last minute situation
Agent: i’d recommend checking our cancellation guidelines first but if you need flexibility looking at those competitor options like marriott it might be useful too
Customer: so you think they might like offer something better
Agent: they may have um different policies it’s worth checking but overall i can’t guarantee a better result
Customer: that’s fair it’s just um frustrating to sort through all this
Agent: the conversation about cancellation policies is often tough
Customer: yeah i just want a solution thanks for clarifying some things liam
Agent: of course if you have any more questions about it or anything else feel free to reach out
===== CALL 4 =====
Agent: thank you for calling urbancart this is michael roberts how can i um assist you today
Customer: hi michael this is joseph wright i uh i have a question about your return policies especially for loyalty members like me
Agent: sure. returns. what specifically would you like to know
Customer: well i’m a gold tier member and y'know i heard you have different perks for returns is that like true
Agent: absolutely as a gold member you’re actually i mean actually you’re eligible for a more flexible return policy really that's part of the loyalty program benefits
Customer: more flexible can you elaborate on that
Agent: of course for example we can extend yeah we can extend your return window compared to standard policy for most um products and items
Customer: that’s interesting my order id is ord 4567 891 i’d like to return uh a home appliance you know uh actually it’s a microwave
Agent: let me check that for you uh okay it looks like your order was delivered on time
Customer: yes it was but i'm just um not satisfied with it you know like it's just not working out
Agent: okay. do you want to return it or not
Customer: yes please i want to make sure i’m covered like covered here
Agent: no problem as a gold tier i can extend your return window for um an additional thirty days
Customer: wow that’s better than urbancart’s i mean um better than urban cart’s standard policy what if i decide not to proceed with the return i guess that’s a um concern
Agent: well if you choose to keep it i can offer you a promo code loyal20 for future purchases other companies like target have different things too i think
Customer: promo code how does that um how does that work exactly
Agent: you can use it on your next order to get a discount off your total bill it's a nice little perk you know
Customer: that's great i might check that out but um i’ve seen that other companies uh like target have better perks for um their loyalty members y'know
Agent: many customers compare us to target. our policy is what it is
Customer: yeah well i still think you guys could could do more is there anything else for loyalty members
Agent: we're always looking to improve but currently the added flexibility on returns is a major benefit for uh gold members like you
Customer: i really appreciate you explaining that but um it feels like there's a gap
Agent: noted
Customer: speaking of retention what happens if i decide to go with another retailer bye the way
Agent: that could indicate churn.
Customer: right and i'm at that point i really want to feel valued you know
Agent: sure
Customer: so just to confirm i can return the appliance within an extended window and um get a discount code that’s like amazing
Agent: correct your return window is extended and you’ll receive the promo code loyal20 via email after um this call just wait and make sure
Customer: amazing thank you so what’s um the next step now i'm a little anxious
Agent: you can initiate the return through our website
Customer: let’s do it now i don’t want uh like any confusion later
Agent: sure i just need to confirm a couple of details please hold on a second one moment
Customer: okay i’m holding uh might as well check my phone
Agent: can you confirm the type of appliance you want to return
Customer: it's a microwave i thought it’d be perfect for my kitchen but it’s just not working out uh like it should
Agent: okay, you’ll see whatever your account shows once it updates
Customer: great i’ll keep an eye on that just um let me know if i can do anything else you know
Agent: anything else i can help you with today or should i say is there anything else
Customer: no that covers it thank you so much michael really
Agent: you're welcome joseph if you need anything else just call urban um urban cart have a great day
Customer: i will thanks that’s super helpful
Agent: bye that's a nice way to finish the call
Customer: bye
===== CALL 5 =====
Agent: thank you for calling aerolink this is sarah johnson how can i assist you today
Customer: hi um my name is zoey morgan i uh wanted to discuss a refund for my ticket
Agent: sure zoey could you please um tell me the route for your flight
Customer: it was from sfo to jfk and um i think i’m eligible for a refund because like my flight got hiked
Agent: oh i see can you tell me what caused the delay
Customer: they said it was uh mechanical issues it was really frustrating
Agent: okay. let me check our refund policy.
Customer: right i’ve heard delta has a pretty good policy too um how does aerolink stacked up
Agent: well aerolink generally offers travel credits for these situations while delta might offer full refunds um depending on the fare class
Customer: speaking of fare class i booked premium economy does that help my case
Agent: premium economy—got it. i’ll need to see if you’re eligible for a travel credit; may i have your booking reference
Customer: sure it’s pnr four eight two nine one three
Agent: great let me just um pull that up one moment please
Customer: yeah sure i really hope this gets resolved soon because um my connection is coming up pretty fast
Agent: i’m looking into it now. i can see your flight was delayed due to mechanical issues
Customer: uh huh so what’s the next step
Agent: i can offer you a travel credit, which is our compensation for this delay
Customer: i guess but um will that be enough for the next flight
Agent: it should be, yes. i can also check if you can upgrade your next flight if needed
Customer: um could you do that i’d like to know my options
Agent: sure let’s look at the um fare options for your next route just give me a moment
Customer: right i just want to make sure i catch my connecting flight
Agent: i do see available upgrades. just keep in mind we have to compare pricing with other airlines
Customer: like with delta they have great connections
Agent: yes exactly but right now aerolink is ensuring priority for our customers so ha let’s see what we can do
Customer: i appreciate that just uh let me know what you find
Agent: sure okay there are options for upgrades available in business class
Customer: wow that sounds good uh how much more would that be
Agent: it’s about um two hundred dollars more than your current fare
Customer: oof okay um let me think about that
Agent: of course take your time just remember you’ll still have the travel credit back from the delay
Customer: right right i just want to make sure i'm prioritizing the right choices
Agent: okay. so we’ve got the delay and the travel credit option, and i can review upgrade pricing as well
Customer: hmm yeah i guess every little bit helps
Agent: exactly zoey and if you have any questions about um the travel credit or upgrades just ask
Customer: will do i appreciate your help sarah
Agent: my pleasure. your refund and options will be processed in about six agent turns from now
Customer: sounds good to me thanks again
Agent: you’re welcome zoey thank you for your patience and have a great day
===== CALL 6 =====
Agent: hi thank you for calling blue shield this is mia hernandez um how can i assist you today
Customer: hi mia this is levi walker um i wanted to explore some uh policy upgrade options particularly for my health insurance
Agent: sure. are you looking to upgrade to a specific plan, or is this about adding dental coverage too?
Customer: yeah i’m interested in learning about um the care plus gold plan compared to my current uh care plus silver plan
Agent: just to confirm, you’re currently on Care Plus Silver and you want to compare it against Care Plus Gold—Gold generally has better coverage for hospitalization and outpatient services.
Customer: right i see and um what about bundling it with dental insurance i’ve heard that might you know save some money
Agent: got it—you’re asking about bundling health with dental to see if it could save you money. Bundling can provide additional discounts.
Customer: could you tell me like about those discounts like how much could i actually save
Agent: yes—so to answer your question on the discount amount, you could generally save about twenty five percent on your dental coverage when bundled, and you’d also have a unified deductible.
Customer: that's pretty reassuring so how does this impact my premiums i mean if i lower my um deductible band will that uh help
Agent: i hear you—you're asking how switching deductible levels would impact your premiums. lowering your deductible could reduce your premiums but it does come with higher uh out of pocket costs if you need care
Customer: hmm i’m not sure about that i guess i’m more comfortable with keeping my current medium deductible right
Agent: okay—so you’d prefer to keep a medium deductible. balancing those factors is key
Customer: exactly and can you um provide a breakdown of what the care plus gold plan covers
Agent: absolutely—here’s a breakdown at a high level: the gold plan covers a higher level of services including specialized care and has a larger network of providers
Customer: that um sounds good i've seen advertisements for aetna's plans too how does this compare
Agent: well while aetna has competitive options our care plus gold plan provides like contrastive benefits that can significantly enhance your coverage experience
Customer: yes i appreciate that so um what’s the next step to get this all set up
Agent: yes—next step is we can start the application process for the gold plan and add the bundled dental coverage
Customer: sounds excellent i just need to um confirm policy id it's pol one two three four five six seven
Agent: thank you. about the renewal window it’s about forty five days from now so you're in a good timeframe to upgrade
Customer: perfect and if i apply the memberplus discount will that apply to both insurance lines
Agent: to confirm, you’re asking if the memberplus discount applies to both the health and dental lines—yes, it applies across both insurance lines
Customer: that’s reassuring i think i’m ready to proceed with um the upgrade to care plus gold and bundle it with dental
Agent: great—i understand you want to proceed with the Care Plus Gold upgrade and bundle dental. i’ll finalize everything and you’ll receive a confirmation email shortly
===== CALL 7 =====
Agent: thank you for calling kaiser plus this is james o'connor how can i assist you today
Customer: hi uh my name is wyatt rogers i um wanted to inquire about how you know kaiser plus compares to blue shield for home insurance
Agent: uh okay, you’re asking about kaiser plus in general—i can share some plan features, but i’m not totally sure i’m following what you want compared between kaiser plus and blue shield.
Customer: yes exactly i uh i want to know about those specific options
Agent: great so with kaiser plus we have um several plans the care plus gold for instance offers a uh high coverage limit and a medium deductible band
Customer: right and how does that compare to um what blue shield offers
Agent: well um i can’t really speak to blue shield specifics—i can only outline kaiser plus options.
Customer: i see uh is the coverage limit with blue shield also um hi like yours
Agent: i’m not able to confirm blue shield’s coverage limits or deductibles, but i can tell you what ours are.
Customer: interesting and what about uh discounts any suggestions
Agent: discounts vary—i can give a general overview, but i’m not sure what you’re looking to compare exactly. go ahead.
Customer: uh yeah are there any specific um discounts available for the care plus gold plan
Agent: uh certainly with the care plus gold you can enjoy discounts that um reduce your premium by up to ten percent if you bundle policies
Customer: oh that's good how um would the premiums look compared to blue shield
Agent: i don’t have reliable numbers on blue shield premiums, so i can’t compare that accurately to care plus gold.
Customer: wow that’s quite a difference uh do they have any like promotional campaigns currently i mean does that usually affect conversion
Agent: actually um there's no specific campaign mentioned right now for blue shield so that might not influence conversions
Customer: okay good to know but um what about your offerings any um campaigns that might help
Agent: we haven’t launched any new campaigns at the moment either so um our current stunning is pretty straightforward
Customer: hm alright so uh i’m really weighing my options
Agent: yeah okay. care plus gold is popular and has some features.
Customer: right i’m leaning towards that but i uh need to review my budget
Agent: sure, the medium deductible and high coverage can be a balanced choice
Customer: yeah i’ll have to think about that uh do you mind repeating some details on um that coverage
Agent: sure so the coverage limit for the care plus gold is um high meaning it can cover significant claims while the deductible band is medium so you won't have to pay too much out of pocket
Customer: right that's reassuring um can you refresh my memory on like the tiers available
Agent: of course we have um different tiers like silver and gold but you seem interested in the gold tier which provides the best uh coverage
Customer: yes definitely i um like that i get high limits with that tier
Agent: anyway, i can only cover kaiser plus details here—anything about blue shield you’d need to confirm directly with them.
Customer: yeah that’s quite clear now um thanks i think i’ll take a bit of time to decide
Agent: absolutely wyatt just let us know when you're ready or if you um have any further questions
Customer: will do thanks james you’ve really helped clarify things</t>
  </si>
  <si>
    <t>3828</t>
  </si>
  <si>
    <t>===== CALL 1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2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3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4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 CALL 5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</si>
  <si>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2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3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4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
===== CALL 5 =====
Agent: thank you for calling firststone bank this is sophia patel uh how may i assist you today
Customer: hi sophia this is emma torres i need to report some unauthorized charges um on my card
Agent: i'm sorry to hear that emma could you confirm your last name uh for me
Customer: it’s torres t o r r e s
Agent: thank you emma can uh you also provide me with the last four digits of your account number
Customer: yeah it's one five nine two
Agent: got it let me check your account here just a moment um please
Customer: okay but i'm really worried they were big charges
Agent: i understand your concern emma let’s let’s take care of this i see that your card ends in uh um let me just confirm yes it’s the visa card
Customer: right that’s correct
Agent: excellent i can see some charges just to confirm these are um unauthorized like
Customer: yes there’s one for four hundred fifteen dollars at a store i never shopped at
Agent: thank you for that information so we will categorize this as a fraud dispute i’ll need to block your card now
Customer: so what happens next
Agent: your card will be blocked and i’ll um issue a new one you should receive it within uh three to five business days
Customer: and what about my digital wallet
Agent: great question emma once you receive your new card i’ll guide you on how to um re provision your digital wallet
Customer: okay that sounds good but honestly firststone bank’s fraud detection is a bit slow compared to chase
Agent: i understand and that's valid feedback i’ll make sure to note that you know
Customer: thanks i appreciate it but i just want this sorted out quickly
Agent: absolutely so just to summarize um i will block your current card and issue a new one like have you had a chance to check if there are other suspicious charges
Customer: uhm no i haven’t great point
Agent: if you find any others please let me know but right now let's focus on this one
Customer: sure i just want to avoid running into issues again
Agent: understood emma just for clarity again i’ll block the compromised card and um the new card will come with a different number
Customer: will i be notified once the card is sent out
Agent: yes you’ll receive a notification um and just remember your current charges will be disputed
Customer: okay but why don’t you ask a few more questions like i don't know about um where i last used my card
Agent: uhh i believe the details we have here um are sufficient to proceed but if uh you feel i should ask more i can certainly uh do that
Customer: yes more questions might help clarify things
Agent: noted so uh what was the last transaction like before the unauthorized charge
Customer: i bought groceries just two days ago for uh two hundred fifty dollars at a local store
Agent: thank you emma so that’s good to know we’ll monitor that as well
Customer: i just want to ensure this doesn’t happen again
Agent: i completely understand your hesitation you'll have to keep an eye on your credit any um other concerns you're facing
Customer: just um the pricing on these services i feel like firststone needs to compete better to keep customers engaged
Agent: i hear you emma pricing discussions can lead to disengagement but we’re here to help with your situation today</t>
  </si>
  <si>
    <t>3829</t>
  </si>
  <si>
    <t>===== CALL 1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2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 CALL 5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</si>
  <si>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homehaven this is ethan clark how can i assist you today
Customer: hi uh um this is joseph perez and i need to um request a return for a um homehaven product i received in error
Agent: i’m sorry to hear that joseph can you provide me with your order number for verification
Customer: sure it’s uh ord four five eight six seven three two
Agent: thank you joseph just a moment while i look that up okay i see your order can you please tell me the issue um uh with the item
Customer: yeah so i ordered um a chair but uh i received a table instead
Agent: ah i see that’s definitely not what you expected our return policy allows you to um exchange that for the correct item
Customer: um yeah i’d like to do that actually but uh the delivery it's uh really late right
Agent: yes i see it was marked as delivered late by ups i'm sorry for like the inconvenience
Customer: right so uh what's the process for um an the exchange
Agent: it’s simple we can um initiate the exchange and i’ll provide you with a return label for the wrong item does that sound good
Customer: yeah that's fine what if you know i have this issue again
Agent: i can assure you that uh we'll make sure to handle um any future exchanges promptly would you like to confirm the exchange now
Customer: uh yeah can you um make sure i get that chair instead
Agent: absolutely i’ll set that up for you right away just to confirm you want the same chair as before
Customer: yes that's correct
Agent: great i’ll get um that arranged and email the details right now just to reiterate no promotions were uh you know offered during this call right
Customer: oh um yeah i noticed that so does that mean uh i'm um stuck with just the exchange
Agent: exactly joseph just the exchange since we weren’t um running any promotions at this time
Customer: okay
Agent: now about the return label for the wrong item it should arrive um within uh two to three business days
Customer: that’s fine thanks for um handling this
Agent: you’re welcome joseph just make sure to send back the item within um thirty days okay
Customer: sure i’ll um do that
Agent: perfect with this exchange i believe it will um help to restore your trust uh in us
Customer: yeah you could say that it definitely helps
Agent: i’m glad to hear that offering you this exchange should actually reduce any churn intent um as well
Customer: uh huh well good to know
Agent: is there anything else i can assist you with today perhaps any like questions about policies
Customer: uh no i think uh that's it um i just wanted to make sure this you know goes through smoothly
Agent: it um will joseph just keep an eye out for like those emails you know and you’ll be all set
Customer: right i’ll look out for those um emails
Agent: thank you for your patience and i hope you enjoy your new chair once it arrives
Customer: thanks
Agent: you’re welcome if you need further assistance in the future please um do not hesitate to call us back
Customer: yup i’ll remember that
Agent: have a great day joseph
Customer: you too
Agent: goodbye now
Customer: bye
Agent: call ends
Customer: call ends
Agent: follow up note no promotions offered during this interaction
Customer: final note i appreciate the resolved issue
Agent: end notes enter analytics for review regarding clear policy alignment
===== CALL 2 =====
Agent: thank you for calling aerolink this is michael roberts uh how can i assist you today
Customer: hi um my name is nora diaz so uh i'm calling about my flight uh from miami to dallas fort worth it's been really delayed
Agent: booking reference please
Customer: it's pnr 457892 this is um really important for me i've actually got a meeting sorry i meant i've got a greeting to attend
Agent: okay it looks like your delay is due to uh air traffic control wishes uh issues
Customer: oh no that's frustrating so um how long do you think uh the delay will be
Agent: the delay is expected to be approximately one hour. next
Customer: yes i really need this is urgent can you help me with that
Agent: i can look for other flights
Customer: thanks i can't believe this is happening i might uh miss my meeting if this takes too long
Agent: one moment okay i see a flight leaving in about you know two hours
Customer: uh what’s the layover situation i just don't want to deal with like multiple stops
Agent: this option is non stop so you'll fly directly from miami to dallas it's in the economy fare class you know
Customer: alright so that sounds good ah what can you do about my meal expenses this whole situation is just ugh annoying
Agent: meal vouchers may be available
Customer: a meal voucher that's something i suppose sorry um how do i get that
Agent: i can email you the details to um use at the airport restaurants while you wait for the new flight
Customer: okay that's fine so um can we actually uh go ahead and rebook
Agent: i’ll need a moment um just to confirm you want the flight in about two hours right
Customer: yes please i really don’t want to stay at the airport any longer than necessary you know
Agent: got it i’m booking that now and your confirmation will have the new booking reference as well
Customer: thank you um that will be really helpful
Agent: alright you’ll receive an email shortly could you please confirm your email address for me
Customer: sure it’s um nora diaz@gmail com
Agent: thank you i’m sending that over
Customer: yeah it's been a rough day uh i just hope um my new flight won’t be delayed too
Agent: understandable nora sometimes these delays can be outside our control here’s your booking reference
Customer: pnr 457892 again
Agent: no it’s uh a new one you’ll get that in the email i just sent
Customer: oh okay
Agent: also please check your um spry account the new details will reflect there as well
Customer: great um you mentioned earlier something about uh compensation
Agent: i noted the meal voucher just show it um at participating restaurants
Customer: alright i appreciate that but can you also explain more about your uh compensation policies
Agent: our policy includes meal vouchers and travel credits in case of delays
Customer: uh do i need to uh ask for these or are they given automatically
Agent: typically they're offered based on the situation but it’s good to ask
Customer: got it i might um explore other airlines next time if this happens again like american
Agent: i totally understand that sentiment competitive options can sometimes be more appealing especially during these delays
Customer: right you're making a good point but i must say i'm moderately ah pleased with this assistance
Agent: okay
Customer: well uh thank you for the help michael i’ll wait for the new details and um hopefully enjoy my meal
Agent: you’re welcome
Customer: yes thanks again bye
Agent: bye nora take care
===== CALL 3 =====
Agent: thank you for calling cozyinn las vegas this is benjamin brooks how can i assist you today
Customer: hi uh my name is wyatt howard and i’d like to um inquire about upgrading my room
Agent: sure. are you looking to upgrade under our loyalty program
Customer: yeah that’s right i uh i’m a gold member so i think i should be eligible right
Agent: absolutely as a gold member you’ll have access to um special upgrade options let me you know check what we have available
Customer: great um i’m specifically interested in a suite if possible
Agent: sure just um to clarify we have some wonderful suites available would you uh prefer a um standard suite or perhaps something like more deluxe
Customer: um what’s the difference i mean it’s a suite right
Agent: yes they’re both suites but the deluxe suite offers uh a better view and uh more space it’s really nice um for relaxation
Customer: mmm sounds good but ah what would the cost difference be
Agent: uh let me pull that up the standard suite is uh two hundred a night and the um deluxe suite is two hundred and fifty dollars per night
Customer: okay wow so uh not a huge difference you mentioned a loyalty program um does that help with you know rates or upgrades
Agent: yes and um being a gold member you actually get like a ten percent discount with promo code loyalty10 on any uh upgrade
Customer: oh um that’s nice so what's the total with that promo code
Agent: for the standard suite that would be one hundred and eighty dollars after the discount and for the deluxe suite it would be two hundred and twenty five dollars
Customer: huh interesting but uh i’ve had some um mixed experiences before where promotions didn’t really matter much
Agent: okay. the promo code should lower the rates.
Customer: right well i appreciate the effort um can you remind me again what’s included in the deluxe suite
Agent: of course the deluxe suite includes um a king sized bed a separate living area and uh complimentary breakfast it’s a great experience
Customer: that does sound nice but uh i need to think about it maybe like check other options i guess
Agent: alright.
Customer: yeah uh i mean that’s good to you know know it feels good and uh what’s your cancellation policy
Agent: it’s flexible you can cancel or modify your booking um up to twenty four hours before your arrival without any charge
Customer: huh that’s um very accommodating and uh what happens if i book the suite now but then decide to switch
Agent: no problem you can um switch to a different room if available um and we will upgrade the rate according to your new choice
Customer: alright so if i do choose the deluxe suite now do i have to call back to upgrade later
Agent: okay.
Customer: um okay i think i’ll go ahead and book the deluxe suite then
Agent: your booking will be for a deluxe suite at two hundred and twenty five dollars correct
Customer: yes that’s right just um make sure the date is uh next week
Agent: got it i’ll take care of that um right away just uh may i have your last name for the reservation
Customer: it’s howard wyatt howard
Agent: thank you wyatt howard um could you please confirm your phone number
Customer: sure it’s four one five six one six nine nine two three
Agent: you’ve booked the deluxe suite for next week and the price is two hundred and twenty five dollars.
Customer: uh yes sounds all right oh um do i need to do anything else
Agent: nope you’re all set you’ll receive a confirmation email shortly just um check your inbox
Customer: awesome that was uh quick and easy thanks for your help benjamin
Agent: you’re very welcome wyatt i’m glad i could assist um is there anything else on your mind today
Customer: no uh i think that’s it for now
Agent: alright have a great day and enjoy your stay at um cozyinn las vegas
===== CALL 4 =====
Agent: thank you for calling cozyinn this is isabella nguyen how can i assist you today
Customer: hi isabella this is joseph lewis i’m calling to ask about the cancellation policies for my reservation in new york city
Agent: absolutely joseph i can help you with that can i please have your booking id like to look up your reservation
Customer: sure it’s bk one two three four five six eight
Agent: thank you let me check that for you um just a moment
Customer: no problem take your time
Agent: alright i see your reservation you booked a suite at cozyinn our cancellation policy allows you to cancel up to twenty four hours before your check in date without any charges
Customer: um okay that's good to know but i’ve been you know comparing cozyinn with hilton and
Agent: right i understand competition can be tough especially with different policies
Customer: exactly so i want to ensure i understand everything before i decide uh to keep my booking
Agent: of course so if you cancel within twenty four hours there will be no charge however if you cancel after that there’s a fifty percent fee
Customer: okay and uh if i decide to keep the booking do i get loyalty points for it you know
Agent: yes since you’re a gold member you'll earn additional loyalty points for your stay that could be beneficial
Customer: hm that makes it more appealing uh but um i still feel a bit unsure
Agent: i completely understand joseph it’s important to feel confident about your decision would you like me to go over the benefits again
Customer: yes please what are the main reasons to stay
Agent: well by keeping your reservation you’ll benefit from exclusive discounts earning more points and um maintaining your current rate plus cozyinn is very popular in new york city
Customer: right right the rate is appealing but um can you tell me again like what happens if i wait too long to cancel
Agent: sure if you cancel too late you’ll be charged that fifty percent fee so it's really best to decide soon if you’re going to keep it
Customer: i see but i’ve been meaning to ask can i get um any special deals for future bookings as a loyal customer
Agent: yes as a gold member we often have special offers for future bookings plus you could receive upgrades depending on availability
Customer: okay okay that helps a bit but what if i compare other brands like actually marriott
Agent: that’s a good point different brands have varying policies cozyinn's cancellation fee is actually quite reasonable compared to others
Customer: i think so too but i'm still hesitant what if i end up dropping my reputation
Agent: i understand your concern it's a lot to think about if you do drop just remember you'll lose the rate unless you book again
Customer: yeah and um how long usually do customers like me take before they decide
Agent: it really varies but i’ve noticed many customers stay engaged for a while before making that final call it's typically a medium amount of time
Customer: okay thanks for that so uh can you remind me about the loyalty points one last time like
Agent: sure thing for every stay as a gold member you earn extra points they can lead to free nights or upgrades in the future
Customer: alright that sounds good um i think i will keep my booking then
Agent: perfect i’m glad to hear that joseph thank you for choosing cozyinn i’ll confirm your reservation stays active
===== CALL 5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t>
  </si>
  <si>
    <t>3830</t>
  </si>
  <si>
    <t>===== CALL 1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 CALL 2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3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4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5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6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7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</si>
  <si>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aetnacare this is alexander wright how can i um assist you today
Customer: hi uh my name is samuel patel i'm calling to check um about the status of my claim and like uh the refund process for my auto insurance policy
Agent: sure samuel i can help you with that uh can you please provide me with your um policy number
Customer: yes wait it's pol 3947 215
Agent: thanks for that um let me pull up your details just a moment please
Customer: okay sure
Agent: alright i see your policy care plus silver and the claim is currently being processed just to confirm no policy exceptions were uh applied sorry i just need to um say that during the assessment
Customer: wait uh no exceptions so does that um mean i'm not getting like the full refund you mentioned before
Agent: that's correct so no exceptions were applied uh the assessment reflects the claim outcome which typically um aligns w with the specified coverage
Customer: i uh see but is there any chance like of discussing those exceptions i mean wouldn't that affect the uh the outcome
Agent: well are you saying that during the assessment we usually don't um actually discuss exceptions unless they directly influence the claim
Customer: so uh like if something wasn't covered i wouldn't be told until um after that's uh very frustrating
Agent: i understand samuel transparency is key if there w were any exceptions noted we would have informed you
Customer: yeah that would help but still um it feels a bit vague you know i mean i’m just trying to understand
Agent: absolutely let me clarify you know uh the processing steps the refund is processed based on your coverage limits which are currently set to um a high band
Customer: high right but what about my deductible is it um still in the medium band
Agent: yes yes your deductible is indeed in the medium band which um could affect your payout higher deductibles usually um mean lower premiums
Customer: okay uh that makes a bit more sense now but if those limits are high shouldn't i uh expect more coverage
Agent: generally yes but specific details about what’s covered can vary it’s um outlined in your policy documents uh as stated
Customer: right but i can't find um the documents can you maybe send me a copy uh or something
Agent: sure i can send that to your registered email uh do you still use barry underscore gao at gmail dot com
Customer: no it’s actually so uh samuel dot patel at gmail dot com
Agent: got it i will send you the documents shortly this should um help clear up your questions regarding what’s covered ah one moment
Customer: thanks i appreciate that so uh after this refund can i um request any changes to my policy
Agent: yes you can definitely request changes once the claim is settled um just let us know what you’d like to adjust
Customer: cool would that include uh those options
Agent: uh any upgrades or downgrades absolutely we can discuss that after the claim too
Customer: okay that ah that sounds good but i really hope this process speeds up uh for real
Agent: i understand your concern once we get your claim resolved it should be um much smoother
Customer: right and just so i’m clear my claim status won’t change like if i get that email
Agent: correct the claim status remains as is until the refund processes you’ll be um notified once it's settled
Customer: thanks for the clarification so um to confirm transparency in this process helps a lot
Agent: absolutely samuel openness improves trust and i’m here to ensure you have all the information needed
Customer: i appreciate that really you’ve been um helpful seriously
Agent: thank you i’m glad to assist you anything else you need today
===== CALL 2 =====
Agent: thank you for calling coastal wings this is priya nair uh how can i assist you today
Customer: uh hi priya my name is john brooks i have a question about um my loyalty tier benefits
Agent: of course john um can you please confirm your loyalty tier
Customer: i believe i’m at the gold tier uh but i i’m not sure how that affects my service
Agent: thanks for confirming that so uh gold tier members enjoy several benefits but just to clarify it doesn't necessarily correlate with faster issue resolution times
Customer: oh really that’s not what i expected um does higher loyalty really have no effect
Agent: right uh exactly you see our processes prioritize the nature of the query rather than the loyalty tier
Customer: huh that’s kinda disappointing i thought paying more would yield better service you know
Agent: i understand your frustration john can you tell me more about your recent experience
Customer: yeah i had a delayed flight from lax to ord uh it was due to uh weather i think
Agent: that’s correct weather can often cause delays i’m sorry for that inconvenience did you um need help with a specific issue regarding that flight
Customer: well yeah i was wondering about any compensation for that like i was stuck there too long
Agent: yes i can assist with that uh typically we offer travel credits for such delays
Customer: how much uh because i’ve heard from friends that other airlines offer uh better options
Agent: i totally understand where you're coming from john with your situation it would be a travel credit uh the exact amount can depend on your case though
Customer: uh huh but um how is that determined i just uh i feel like other airlines give more
Agent: it varies based on a few factors mainly the length of the delay it’s all outlined in our terms again i apologize for the experience
Customer: you keep saying that but i don’t feel like that does anything
Agent: i’m really sorry to hear that uh just to clarify um every situation is reviewed individually and our policies aim to be fair
Customer: fair right uh is there a way to get this resolved faster
Agent: unfortunately the speed of resolution isn’t influenced by your loyalty tier again it’s the nature of the inquiry
Customer: so i have to wait regardless of my status that’s frustrating
Agent: i understand how you feel john i assure you i’m here to help uh we can start the process right now
Customer: um alright but i want to be sure there’s not a quicker way
Agent: i will do my best to expedite it um but i can’t promise a quicker resolution due to our protocols is that okay
Customer: okay that’s fine i guess just really hoping for something better
Agent: i appreciate your understanding can i have your booking reference to start this process
Customer: sure it’s pnr q8w5t7
Agent: thanks john i see that your flight was impacted on uh last tuesday
Customer: yeah that’s right uh to ord it was miserable really
Agent: again i’m sorry for your experience after reviewing your case i can um offer you a travel credit for this inconvenience
Customer: great uh how long will it take for that to process
Agent: typically it should reflect within a few business days um barring any complications
Customer: okay that’s something i guess uh just hope it actually comes through
Agent: i assure you i will follow up on it um for future reference our loyalty program tiers can provide various great benefits
Customer: right but just remember my experience doesn’t strictly align with that
Agent: i completely understand john we take customer feedback very seriously uh is there anything else i can help with today
Customer: no um i think i’m good just hope everything gets sorted out
Agent: thank you for your patience today john if you have any other questions please feel free to call us back anytime
Customer: thanks priya have a good day
===== CALL 3 =====
Agent: thank you for calling atenacare this is priya nair how can i assist you today
Customer: uh hi priya it's dylan hernandez i have some questions about my auto insurance policy
Agent: sure dylan uh specifically what would you like to um clarify about your policy
Customer: well i’m trying to understand the deductible it's just uh a bit unclear what are the exact like terms
Agent: i can help with that could you tell me if you know um what your current deductible band is
Customer: um i think it’s set to like medium but i’m not entirely sure
Agent: no worries let me uh pull up your file just a moment okay yes your deductible is indeed medium
Customer: right but like how does that work if there's a claim i mean what does that mean for me
Agent: great question with a medium deductible you'll choose to pay a specific amount before we cover um your claims
Customer: uh huh but what specific amount are we talking about here
Agent: so for auto coverage it usually translates to around five hundred dollars depending on your coverage limits right
Customer: okay right but like that doesn't tell me much about um the coverage limits themselves
Agent: i hear you dylan for your plan care plus silver the coverage limits are um they're quite comprehensive up to one hundred thousand dollars in liability
Customer: one hundred thousand so like if i hit another car i’d only pay um you know the deductible
Agent: exactly and that's why it's essential to you know understand the deductible it helps to build a um trust in knowing your potential expenses
Customer: but i find it you know frustrating how all this is set up it feels kind of uh vague
Agent: i completely understand dylan transparency is key i want to ensure you feel confident about your policy right
Customer: yeah i appreciate that but um it’s just sometimes it feels like i get lost in the jargon you know
Agent: right i get that let’s break it down so uh what are the specific terms that are causing confusion for you
Customer: well the deductible thresholds it doesn’t like say clearly what i’d pay in different scenarios
Agent: okay let's clarify that for a medium deductible you pay five hundred dollars before um we cover any extra costs umm
Customer: got it but what if my claim is uh for more than two thousand dollars
Agent: if that’s the case aetnacare will cover the amount over that five hundred deductible right
Customer: oh so i’d still have to pay the five hundred then the rest
Agent: yes that's correct you’d be responsible um for the five hundred upfront then we'd take care of the rest
Customer: okay i see but um can you explain why the limits are so high
Agent: absolutely higher limits are designed to protect you better and create trust if you get into a serious accident you’re less likely to face financial strain
Customer: that does sound reassuring but i still feel kind of anxious about all the details you know
Agent: i completely understand your concerns let's revisit what makes you anxious is it the deductible amount or the high limits
Customer: well both a bit i guess and uh probing like that just makes me more confused ugh
Agent: i see probing can sometimes complicate things more than help right
Customer: yeah please just tell me
Agent: moving forward how about i summarize everything we've discussed in an email uh that way you can review it all at your pace
Customer: that would be great
Agent: perfect i’ll include the details about your coverage and the deductible also remember the discount code uh save fifteen is available for renewals
Customer: oh right that’s helpful to know
Agent: glad to hear that so just to recap you’ll get an email and um you understand the deductible now right
Customer: yes i feel better about it now thanks but i still want to double check later on though
Agent: definitely you can always reach out again for further clarification umm
Customer: thanks priya i appreciate your help today
===== CALL 4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5 =====
Agent: thank you for calling homemesh this is lisa chen uh how can i assist um you today
Customer: hi lisa this is zoey roberts i'm calling because i’ve been um experiencing really slow internet speeds and frequent disconnections
Agent: i’m uh really sorry to hear that zoey can i um confirm your state for verification
Customer: sure i’m uh in california
Agent: thank you i see here that there’s currently an active outage in your area that could um be causing the issues you’re facing
Customer: oh uh i see how long is this um outage expected to last
Agent: it looks like it’s related to a fiber cut and should be resolved within about for um hours i understand how uh frustrating this must be for you
Customer: yeah it’s really disruptive i just wish there was more uh communication about this
Agent: i completely understand zoey transparency is really important especially during outages like this we strive to keep our customers informed throughout such situations
Customer: that’s good to know but it still doesn't help my current situation um
Agent: i get that and i appreciate your patience during this time if you have any further concerns i can offer updates on the status of the outage as we get more info right
Customer: okay that would be helpful do you know if uh i’m on the right plan i mean um my internet should be faster than this
Agent: you’re currently on our plus plan which provides a speed tier of three hundred megabits uh that should typically handle multiple um devices with ease
Customer: right but i’m actually only getting uh about fifty to seventy megabits during these outages
Agent: that’s definitely lower than um expected and i apologize for uh that i believe the network outages could be um the main contributor to this
Customer: got it does this uh happen often with homemesh
Agent: outages can um happen occasionally but we work hard to minimize their impact the transparency during such um situations i believe can help improve customer satisfaction
Customer: well i guess that's true when i called at&amp;t last week they didn’t give me much um info
Agent: yes customer feedback often highlights the importance of open communication mm this can uh really influence perceptions of service reliability
Customer: yeah i can definitely see um that i just want to make sure i’m not uh missing out on better options
Agent: i understand your concern zoey if you're considering other options we’d be happy to discuss our um offerings versus competitors like at&amp;t
Customer: right i noted that they um have some pretty aggressive plans and promotions
Agent: absolutely and we always um review customer needs to ensure that you're on the best plan for your usage would you prefer a um plan that better fits your current situation
Customer: maybe but i need to see if uh this outage is really affecting my usage
Agent: that’s understandable just know that we value uh your experience and want to ensure your um satisfaction
Customer: okay i appreciate that
Agent: also if the outage lasts beyond the estimated time please um don’t hesitate to reach out again
Customer: yeah i will just want things to get back to normal um without a hitch
Agent: a real concern i’ll keep an eye on this ticket for you your ticket id is tkt eighty four thirty two one ninety eight
Customer: thanks lisa
Agent: you’re welcome if anything changes or you have um other concerns feel free to call back
Customer: will do so um is there anything else we need to uh go over
Agent: no just want to make sure you feel supported your internet will likely be back up soon and i’ll follow up once um everything is resolved
Customer: okay that sounds good
Agent: thank you for your understanding today zoey it really helps improve our service uh
Customer: sure just wish this situation was uh different
Agent: of course and again we appreciate your patience have a great day and i’ll be um in touch
Customer: you too um bye
Agent: bye
===== CALL 6 =====
Agent: thank you for calling fiberone technical support uh this is isabella nguyen how may i assist you today
Customer: hi isabella this is john cook i'm having some like pretty annoying intermittent connectivity issues with my internet here in illinois
Agent: okay intermittent connectivity in illinois got it can you uh tell me when you first um noticed these issues
Customer: uh yeah it's um been going on for a couple of days just um really frustrating when i’m trying to uh work from home
Agent: alright can you confirm your um account information for me
Customer: sure the account id is acc 3945 672
Agent: thank you and you're located in illinois correct
Customer: yup um that’s right
Agent: okay can you please um check if like the lights on your router are steady
Customer: okay let me see uh there's like one light blinking and the others are solid
Agent: got it that blinking light might uh indicate a connection issue let’s try resetting the modem could you unplug it for about um thirty seconds
Customer: alright done what now
Agent: now please plug it back in and wait for all the lights to uh stabilize
Customer: uh okay so they’re back to being solid uh now
Agent: perfect let’s check the speed you're getting can you run a uh speed test for me
Customer: um give me a sec uh it looks like it's showing about um two hundred and eighty mega bits per second
Agent: that's good but let’s try to see if we can get you closer to um your plan's maximum you’re currently on our plus plan which should be offering three hundred mega bits per second
Customer: right but it really feels slower sometimes uh what do you think is causing this
Agent: maybe it’s whether related disruptions in your area i can check the system
Customer: yeah i saw that too so any updates on that
Agent: the outage is marked resolved so it’s probably fine now
Customer: that’s good to hear so my connection should be um stable
Agent: yeah it should be if you experience more issues i recommend um considering an upgrade to a higher tier plan like the premium plan
Customer: oh really i um might need that with my device usage increasing
Agent: for sure many customers have mentioned that service quality improvements um were significant after an upgrade
Customer: sounds promising um do you think the connection will hold though
Agent: it should if you notice any further disruptions just give us a call back and um would you say this experience leads you to retain fiberone services
Customer: yeah i think so especially if the service improves
Agent: that’s great to hear retaining valued customers like you is uh our goal
Customer: i want to feel confident in my internet service
Agent: absolutely and we aim to provide you with uh the best service would you like um any tips on optimizing your wi fi performance
Customer: uh sure that sounds um helpful
Agent: one thing is to ensure your router is in a central location in your home away from walls and obstructions this really um helps with coverage
Customer: oh wow i had it like tucked behind a couch
Agent: yeah that could affect your signal quite a bit also changing the wi fi channel can help uh reduce interference
Customer: i see that makes sense
Agent: if you have no further questions i’ll summarize what we’ve done today for your ticket tkt 7294 852
Customer: no that covers it pretty well thanks isabella
Agent: you’re welcome john thank you for calling fiberone technical support have a great day
===== CALL 7 =====
Agent: thank you for calling healthsecure this is chloe adams how can i assist you today
Customer: hi chloe this is luke rivera i'm calling um about my auto insurance policy renewal
Agent: sure luke i can help with that when is your renewal date
Customer: it’s in about thirty days i want to uh discuss the terms and see if my premium has changed
Agent: good to know let me pull up your policy details just um a moment please
Customer: yeah yeah take your time
Agent: alright i see you are uh currently enrolled in our care plus gold plan your premium has increased um it’s now at eight hundred dollers
Customer: oh wow that’s quite a jump last year it was only six hundred fifty why is it um higher now
Agent: well luke numerous factors like changes in risk assessments and market rates can affect premiums i mean would you like to uh explore some renewal options
Customer: yes i would uh are there any other plans that could keep my costs down
Agent: certainly we i mean have other tiers like the care plus silver and the essential bronze would you prefer to discuss the gold plan with the premium increase or explore the lower tiers
Customer: i’m really not sure i don’t want to um keep paying all this money what are the coverage differences
Agent: the gold plan offers a high coverage limit while uh the silver it would reduce your premiums but you know might have lower coverage limits does that make sense
Customer: yeah but i’m still frustrated with the increase can’t you do anything about that
Agent: i understand your frustration truly it's just that um discounts are limited based on your existing coverage
Customer: well i heard that unitedcare offers lower prices uh should i switch to them
Agent: luke switching could lead to different coverage i can’t um directly comment on competitors but i suggest comparing uh what they offer
Customer: right but for me it’s about saving money you know
Agent: absolutely would you be i mean interested in our promotion code spring twenty five for a potential discount on your renewal
Customer: i mean that would really help but how much would that actually lower the premium
Agent: it could potentially take off twenty five dollars however with the current premium um it’s still going to be very close to what you’re already paying
Customer: that's just not good enough i have other um options like unitedcare
Agent: i hear you luke but remember the gold plan has uh better coverage compared to lower tiers or you know competitors which may impact your claims
Customer: sure but i am not sure it’s worth it with the rising costs
Agent: i understand and if you um decide to not renew we can definitely help with that too what are you leaning towards
Customer: honestly i’m leaning towards uh not renewing i just don’t see the value anymore
Agent: i appreciate your honesty luke if you choose to not renew we can assist you with um transitioning to a competitor if needed
Customer: yeah i think uh it’s a good idea to explore other options
Agent: okay so i’ll note that um your outcome for this renewal will be ‘not renewed is there anything else you’d like to um address
Customer: no that’s it thanks for your help i guess</t>
  </si>
  <si>
    <t>3831</t>
  </si>
  <si>
    <t>===== CALL 1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 CALL 2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 CALL 3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 CALL 4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 CALL 5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6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7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</si>
  <si>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uh this is mia hernandez how can i assist you today
Customer: hi mia this is joseph murphy i’m really um frustrated my flight from seattle to atlanta it's like delayed and i just i need some um answers
Agent: i'm uh sorry to hear that joseph let me pull up your information can i get um your booking reference number
Customer: it's pnr j45x8h i really just need um to know what's going on
Agent: thank you for that one moment while i check the details uh just to confirm you’re on the metrojet flight correct
Customer: yes exactly sea to atl
Agent: i can see here that your flight is delayed due to atc air traffic control issues
Customer: atc that’s just um frustrating why wasn’t i notified earlier i mean i'm at the airport right now
Agent: i completely understand your frustration joseph i can assure you i’ll do my best to help you through this have you like considered rebooking or do you want to wait for updates
Customer: well i might have to look at other airlines delta has some options but i really don't want to uh deal with this
Agent: i understand there are certainly options with delta but if you stay with us we can um offer you a meal voucher due to the delay
Customer: a meal voucher is that really all i'm at the airport and boarding is coming up soon
Agent: i'm really sorry about that joseph unfortunately that’s the um current policy regarding compensation for flight delays
Customer: that’s just it i might book with delta instead if this isn't solved fast
Agent: i really hope you decide to stay with metrojet but uh i understand the urgency can i help you look into rebooking right now
Customer: yes please but hurry uh what’s the soonest i um can get there
Agent: alright let me check the next available flights hang on just uh a moment
Customer: i can’t just wait here i need to know um soon
Agent: i totally get it i’m checking right now joseph
Agent: it looks like the next flight is departing soon but it might um be full i can get you on standby
Customer: standby ugh why can’t you just um confirm me on something
Agent: i can try to confirm you but that will uh depend on seat availability
Customer: please i’m really on edge here
Agent: of course joseph i’m doing everything i can to assist just a moment i’ll call in and see if i can get that uh confirmed
Customer: thank you i just don’t um understand why this is so complicated
Agent: i understand your sentiment and i apologize for the delay this situation can definitely like change how customers feel and react
Customer: right my patience is running thin
Agent: i totally understand that your um frustration is valid given the circumstances
Customer: just hurry please
Agent: i’m sorry for the impatience that this has caused i’m just uh confirming your standby
Agent: i’m checking with our team they’re saying if we can get you confirmed you’ll um be on a flight in thirty minutes
Customer: that sounds good but can you actually um secure it
Agent: i’m working on that right now i just want to make sure you won't miss uh your flight
Customer: yeah i need to make it to atl this is the second time today my plans are um disrupted
Agent: i sympathize with how um these delays affect your plans joseph hang tight
Customer: i need this to go right um no more delays okay
Agent: absolutely just a um moment longer
Agent: okay we’ve managed to get you a spot you’re confirmed now for the um flight
Customer: finally thank you but wow that was way too stressful
Agent: i’m relieved we could find a solution joseph thank you for your patience and i hope you enjoy your flight with metrojet
===== CALL 2 =====
Agent: thank you for calling skybridge airlines this is david martinez how may i assist you today
Customer: hi david this is lucas bennett uh i’m um calling about my flight from like miami to dallas there's a significant delay i hear
Agent: yes lucas i can confirm that the delay is due to uh weather conditions
Customer: that’s frustrating how long um is this delay expected to last
Agent: i completely understand um the latest update suggests approximately a uh two to three hour delay
Customer: two to three hours uh that’s quite a wait like can you help me with um rebooking options
Agent: absolutely let me find the next available flights for you um just one moment
Customer: sure uh i appreciate it
Agent: okay i have a couple of options here we have a flight departing at um five forty five pm and another at six fifteen
Customer: uh can you tell me if those flights are mhm already full
Agent: no both flights still have availability so you will be uh able to rebook without issues
Customer: great i think i’ll i’ll go with the six fifteen flight then
Agent: alright i will reserve that for you just to confirm your booking reference is pnr e4t3yg is that correct
Customer: yes that’s right actually i also wanted to ask um if there’s any compensation because of this delay
Agent: i can certainly help with that um let me check for you we can offer you um a meal voucher
Customer: a meal voucher uh that’s something at least is there anything else for like this hassle
Agent: unfortunately that's the only compensation available right now i understand it’s not um ideal
Customer: well i guess i’ll take what i can get uh just wondering how does delta handle their flight delays
Agent: i can’t compare policies directly but i know delta usually offers um travel credits or meal vouchers as well similar to what we provide
Customer: got it just trying to see um my options here
Agent: absolutely and i appreciate your patience lucas
Customer: uh just wanted to confirm one last thing am i like guaranteed a seat on that six fifteen flight
Agent: yes once i finalize the rebooking your seat will be confirmed for that um flight
Customer: okay um sounds good i’ll just wait at uh the airport then
Agent: perfect once the rebooking is complete you can um head to the gate and they’ll assist you further
Customer: thanks for the help david i just wish this wasn't such a hassle
Agent: i understand your frustration lucas and i'm um here to help you resolve it
Customer: yeah i mean it’s just a big inconvenience
Agent: i completely get that and i assure you we’re doing our best to uh accommodate everyone affected
Customer: right i appreciate that it’s good to know
Agent: thank you for your understanding just confirming again you’re rebooked on the six fifteen flight now okay
Customer: yes please go ahead
Agent: all set i’ve gone ahead and secured your new itinerary
Customer: awesome thanks so much
Agent: you’re welcome lucas uh if you need anything else feel free to call us back
Customer: i might just um do that
Agent: we’re always here to help enjoy the rest of your day at the airport
Customer: thanks david you too
Agent: thank you bye for now
Customer: bye
===== CALL 3 =====
Agent: thank you for calling aetnacare this is noah williams speaking how can i assist you today
Customer: hi noah i’m scarlett parker i’m calling to um inquire about upgrading my life insurance policy for enhanced coverage
Agent: sure scarlett i’d be glad i mean i’d be glad to help you with that can you tell me a bit about your current policy
Customer: yes um i currently have the care plus silver policy and uh i’m thinking it might be too basic for my needs
Agent: i understand so you’re considering an upgrade perhaps to like care plus gold that offers more comprehensive coverage
Customer: exactly can you tell me more about that
Agent: sure the care plus gold plan actually has a higher coverage limit compared to silver it also has a medium deductible which can help balance your premium payments with claim payouts
Customer: okay so how does the pricing compare i need to know if it’s gonna you know fit my budget
Agent: right um the premium for care plus gold is slightly higher than silver it really depends on like how much additional coverage you want though
Customer: what’s the price difference i need to be clear on this
Agent: for the care plus gold the premium would be uh around one hundred fifty dollars a month while the silver plan is about um one hundred dollars
Customer: that’s a significant jump what’s the uh the deductible like for gold again
Agent: the deductible for care plus gold is medium which means you’re looking at um possibly thousand dollars before the coverage kicks in
Customer: okay i see and um do those prices change at renewal
Agent: good question the renewal window for um your policy is around forty five days pricing could vary based on you know risk assessment during renewal
Customer: right so i should i guess i should decide before then
Agent: absolutely and just to clarify aligning the upgrade with your renewal would be best to avoid gaps
Customer: yeah i wouldn’t want that um what happens if i want to bundle policies later
Agent: bundling is a great option we uh offer discounts when you bundle life insurance with other products so that could save you money in the long run
Customer: oh really that sounds interesting
Agent: definitely and if you ever think about cross selling other policies it um it can also enhance your overall coverage
Customer: okay but let’s focus on um the life insurance for now
Agent: sure sure so scarlett just to summarize upgrading to care plus gold means higher premiums but better coverage
Customer: right and i need to think about if that’s worth it given my current financial situation
Agent: understandable sometimes it's worth the um extra cost for peace of mind
Customer: mhm so can we run through the benefits again like um what sets gold apart
Agent: of course the key benefits are the higher coverage limits additional benefits on critical illness and the medium deductible
Customer: so if i ever need to file a claim it’s um handled more efficiently
Agent: exactly you’re right on track the process is streamlined with higher coverage
Customer: that could be valuable but i wanna make sure i won’t regret the decision later
Agent: that’s completely fair taking time uh taking time to assess if it fits your needs is vital
Customer: and what if i feel the gold policy ends up being too much
Agent: well you can always switch back to a different coverage like uh the silver at your renewal
Customer: so there's flexibility that’s reassuring
Agent: yes definitely and remember these upgrades often reflect as um investments in your future
Customer: i get that just need to be cautious with um finances too
Agent: absolutely it’s wise to weigh your options if you’re set on upgrading i can get the paperwork ready
Customer: i’ll need a bit more time to decide but i appreciate the info noah
Agent: of course i’m here to help just let me know whenever you’re ready and i’ll walk you through it
Customer: thanks again i’ll call back soon
===== CALL 4 =====
Agent: thank you for calling aetnacare this is priya nair how can i assist you today
Customer: hi um this is mason reed i'm calling to compare your pricing and um uh features against uh a competitor's offer for home insurance in new york
Agent: sure i'd be happy to help with that can you tell me um which competitor you're looking at
Customer: yeah it's metrohealth i’ve heard their pricing is lower and i’m um concerned you know with what you offer
Agent: i understand it's always good to compare um aetnacare does offer some unique features with our home insurance uh policies let’s see how we can align with uh what you're looking for
Customer: okay but i noticed metrohealth's pricing is quite a bit lower so i'm wondering uh what makes aetnacare stand out
Agent: that's a great question for instance we offer the care plus silver plan which has comprehensive coverage at a um competitive rate have you looked into like that plan
Customer: not really um what's special about care plus silver like uh coverage limits
Agent: well it provides high coverage limits and benefits that cater specifically to um homeowners needs the deductible band is medium which balances affordability and protection
Customer: medium deductible got it but uh how does it compare to um metrohealth’s offerings
Agent: while metrohealth might have lower prices aetnacare’s plans include features like um enhanced claim support and additional services that might not be available elsewhere
Customer: i see so what are the specific um pricing details like how much higher are we talking uh here
Agent: for the care plus silver plan it's about um twenty percent higher than metrohealth however it’s really important to consider the added value included in our offer
Customer: right but does that added value actually justify um the price difference you're saying that um a higher price is worth it
Agent: it can be yes many customers find that our support and additional features like exclusive discounts for renewals really provide a uh more solid overall package for their needs
Customer: discounts so do promotions shift outcomes without discounts because um i’ve noticed they don’t seem to impact the price much
Agent: there hasn't been a significant effect observed when it comes to promotions no many customers appreciate um the stability of our pricing instead
Customer: uh huh that’s good to know but pricing seems to be the main feature discussed right
Agent: absolutely mason pricing is often the uh focal point for comparisons both for potential and current customers
Customer: yeah so if i don’t go with metrohealth what um happens next for my like home insurance
Agent: if you choose aetnacare we'd start the enrollment process straight away ensuring everything is smooth and um seamless for you
Customer: and uh how long does that take i’m looking at about sixty days for um a renewal
Agent: that’s correct the renewal window is um sixty days allowing ample time to adjust your coverage or switch plans if needed
Customer: okay but just to clarify if i pick care plus silver now when's the next uh renewal
Agent: you’d be looking at a renewal in about uh twelve months that gives you full coverage during that period
Customer: alright that makes sense but if um later i want to consider going to something else i uh want to keep my options open
Agent: that’s totally fair flexibility is key you can explore your options at renewal and even before then uh if your needs change
Customer: sure sure but what happens if i decide to file a claim is the process smoother with you
Agent: yes aetnacare provides dedicated claim support and many customers find that um our response times are significantly better than competitors
Customer: that’s reassuring but still if metrohealth’s price is way lower what's the guarantee i'm not uh overpaying
Agent: the guarantee lies in the coverage and features mason a higher initial premium can effectively hedge you against future costs and ensure um comprehensive protection
Customer: i guess i see that but is there any sort of um money back guarantee or uh trial period
Agent: unfortunately we don’t have a trial period but you could certainly review everything in detail before your final commitment and make adjustments if needed
Customer: sounds like a lot of assuming um if coverage changes as well how often can i re evaluate these options
Agent: you can re evaluate your options at every renewal or even request adjustments any time you know to make sure your policy remains aligned with your current needs
Customer: okay so with all this info it still feels like um the competition is tough i just wanna be sure i’m making the right uh decision
Agent: i completely understand that feeling it’s a big decision and it's wise to weigh um your options carefully
Customer: yeah like i'm not trying to rush anything just want the best for uh my home
Agent: exactly take your time to decide and um if you have more questions about pricing or features feel free to call back anytime
Customer: thank you priya i’ll think it over and uh probably reach out again soon
===== CALL 5 =====
Agent: thank you for calling firststone bank um this is david martinez how can i assist you today
Customer: hi david this is hannah price i’m calling to request an increase to my uh credit limit
Agent: sure thing hannah i can help with that could you umm uh give me the last four digits of your account number
Customer: yes it’s six two four three
Agent: great thank you just to confirm your account id ends in acct 95837462 right
Customer: that’s right um totally
Agent: awesome so you’re inquiring about your credit card limit currently your limit is at um one thousand dollars is that correct
Customer: yes it is i was hoping i could get it um increased maybe to fifteen hundred
Agent: i can look into that for you however i uh wanted to mention that sometimes offering a well lower amount can still be a beneficial option want to hear about that
Customer: a lower amount i mean i really wanted to increase it but okay um what options do i have
Agent: well we could consider adjusting it um to about a thousand two hundred dollars instead this might help with your payment flexibility and keep you um within a safer safer credit limit
Customer: hmm that’s still lower than what i wanted david why would that be better um
Agent: the benefit is that it might uh help you avoid any financial strain plus you know maintaining a lower credit utilization can even improve your credit score over time
Customer: well i guess that makes some sense but i really preferred a higher limit um
Agent: i totally understand hannah if we go with um the raised limit i can also apply for a um campaign code we have called limitboost2023 to potentially sweeten the deal for you
Customer: that sounds interesting but um if i say no to this lower option will that affect my application
Agent: not at all if you decide against it um we can just explore other options then how do you feel about the one thousand two hundred offer
Customer: i’m still a bit hesitant uh yeah
Agent: i get it and um it’s important to feel comfortable just remember keeping your limit low while maintaining you know payments can signal reliability to potential lenders
Customer: okay but can i have some time to think about this
Agent: absolutely take your time and just a quick note since you're a gold membership holder uh you have more options than others might you know
Customer: oh definitely so if i go with the lower limit um can i revisit this later
Agent: yes we can schedule a follow up and reassess your um situation in a month’s time does that work for you
Customer: yes that’d be great i would appreciate that actually
Agent: perfect just to confirm um we’re looking at one thousand two hundred dollars for now with a follow up scheduled does that sound good to you uh
Customer: yes let’s do that i’m excited
Agent: wonderful if you have any other questions or um need to make adjustments feel free to call back
Customer: thanks david
Agent: you’re welcome hannah just before we wrap up did you want to compare any benefits um with other banks like chase before finalizing
Customer: not really i think i’m okay with firststone bank for now
Agent: that sounds good remember um if you ever want to explore rates or benefits further just let me know
Customer: will do this was um really helpful
Agent: i’m glad to hear that just a quick recap you’re considering the limit adjustment to one thousand two hundred um and we’ll follow up in a month
Customer: yes that’s correct um
Agent: great thank you for calling firststone bank today hannah have a fantastic day um
Customer: you too thanks
Agent: bye bye now
===== CALL 6 =====
Agent: thank you for calling kaiser plus this is alexander wright how can i assist you today
Customer: hi uh this is samuel adams i'm evaluating health well health insurance options and uh i want to um compare some plans particularly with metrohealth
Agent: sure just to confirm you're looking at options from metrohealth and considering uh our plans right
Customer: yes exactly i’m really not happy with my current coverage like from metrohealth
Agent: i understand it’s important to have good coverage actually we have several plans that might suit you better have you considered our kaiser plus gold plan
Customer: i’ve seen that one can you tell me how it compares what are uh the coverage limits um deductibles
Agent: of course the kaiser plus gold plan offers higher coverage limits which is a key benefit the deductible is classified as medium so it’s less than what you might have under metrohealth
Customer: okay right but how do the out of pocket expenses stack up
Agent: with our plan you’d likely see reduced out of pocket costs overall plus you gain more flexibility with providers
Customer: that sounds good but um how does the premium compare to you know metrohealth
Agent: well generally our premiums might be slightly higher but you’re getting more uh actually more value for your money in terms of coverage and accessibility
Customer: value is um important especially after dealing with well metrohealth
Agent: exactly many customers like yourself switch from competitors like metrohealth because of these benefits we provide
Customer: huh yeah well that sounds like um kaiser plus plans might be better positioned then
Agent: yes i would say based on what you've mentioned kaiser plus indeed offers more advantages than metrohealth especially when compared uh directly
Customer: that's good to hear but um a couple of my friends mentioned blue shield how do you compare against them
Agent: comparing with blue shield our plans tend to have lower uh deductibles and higher coverage limits which can be crucial in times of unexpected health issues
Customer: wow okay that’s uh reassuring what about claims i’ve had issues with that in the past
Agent: claims processing is quite efficient with us most of our customers report quicker processing times you know compared to competitors
Customer: i appreciate that so you're saying the experience overall is um better
Agent: yes that’s correct many clients have expressed satisfaction with the kaiser plus claims process which um is often highlighted when uh comparing to other providers
Customer: got it well i definitely want to know more about the uh kaiser plus gold plan
Agent: wonderful choice would you like to set up a follow up call to discuss detailed documentation or maybe i can send you some material first
Customer: yeah um a follow up sounds good maybe in a couple of days
Agent: sure how about um two days from now at the same time
Customer: that works for me
Agent: great i’ll mark you down for a follow up call samuel don't worry on this call i'll send the material to you
Customer: i appreciate it alexander
Agent: you're welcome just so you know you’ll receive a summary of the plans we discussed and um any additional documentation before our uh call
Customer: okay can i get that via email
Agent: certainly what’s the best email for you
Customer: it’s samuel adams at gmail dot com
Agent: got it i’ll make sure to send it there
Customer: thanks alexander just one last thing what’s the renewal policy um like for the gold plan
Agent: our gold plan has a renewal window of forty five days which gives you ample time to decide how you'd like to proceed
Customer: alright, i guess, but i was hoping for more concrete details today.
Agent: perfect i’ll speak with you in a couple of days samuel and we well we’ll go over everything in detail
===== CALL 7 =====
Agent: hello uh thank you for calling healthsecure this is priya nair how can i assist you today
Customer: hi uh my name is elijah michell i'm exploring some um insurance plans
Agent: okay uh what are you looking for in a plan
Customer: well i’m trying to find like something with better coverage but i’m kind of concerned about the pricing you know
Agent: mhm pricing yeah uh are you currently with any provider or just comparing
Customer: i’m comparing to blue shield they have some quotes but i want uh to see what healthsecure offers
Agent: we have a variety of plans um do you want to hear about our care plus silver policy
Customer: sure but um i need to know if it’s more affordable than the others like what's the uh deductible band
Agent: the care plus silver plan has a medium deductible which balances your premium and out of pocket costs uh overall
Customer: right uh i see but blue shield also has like a low deductible option i’m not sure about that trade off
Agent: sure but our coverage limits are high so it’s good value overall
Customer: high limits yeah that could help but what’s um the premium like
Agent: the premium for the care plus silver is quite uh competitive would you like to hear about any current promotions we have like uh save fifteen
Customer: what exactly does that save um me
Agent: it can um reduce your cost by fifteen percent which could be substantial uh on an annual basis
Customer: that does sound appealing but um frankly i'm worried about affordability uh
Agent: you could adjust coverage limits or deductible choices if you want
Customer: i guess that makes sense but i would really need to see the um numbers in detail
Agent: okay let’s just go over coverage limits and claims processes
Customer: okay sounds good i just want to make sure i’m not missing out on better options you know
Agent: okay uh what features are most important to you
Customer: i’ve always liked comprehensive coverage especially for um health related incidents
Agent: then transitioning to the higher coverage limits we provide uh combined with benefits like preventative care will support your comprehensive um needs better
Customer: i do like the sound of that but uh how do i choose among the different tiers
Agent: typically um the tiers you’d consider are bronze silver gold and platinum each tier represents increasing levels of uh coverage
Customer: hm right but uh i feel like the gold plan might um stretch my budget too much
Agent: yeah a lot of customers start with silver since it’s more budget friendly
Customer: okay so if i go for the silver plan i’m likely um not compromising much
Agent: exactly the silver tier balances cost and uh access beautifully plus you’re getting the high caps on claims
Customer: i appreciate that but what if i run into any issues um later on
Agent: support is available if you need it later
Customer: that reassurance is great still i uh would need to see the policy documents before making a final decision
Agent: i can send documents over—what’s your email
Customer: sure it’s elijah dot mitchell at gmail dot com
Agent: i’ve got that elijah i’ll send over the policy documents and additional comparisons shortly uh
Customer: thanks i want to review everything carefully um before deciding
Agent: okay let me know if you have questions later
Customer: alright i appreciate your help today priya</t>
  </si>
  <si>
    <t>3832</t>
  </si>
  <si>
    <t>===== CALL 1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 CALL 2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3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 CALL 4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5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</si>
  <si>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metrojet um this is priya nair how may i assist um you today lillian
Customer: hi priya um i’m calling about some discrepancies in fares for the sea to atl route actually
Agent: oh i see so you're uh referring to the fare complaints right
Customer: yeah right i'm um trying to uh understand why the prices are like all over the place really
Agent: got it just a quick moment while i pull up um the details for you
Customer: sure no uh problem
Agent: thank you lillian so um i see we have several fare classes for that route business seems to have the least complaints actually
Customer: really i thought um it would be the other way around
Agent: no um most complaints are tied to the basic economy class the business class has um minimal issues reported
Customer: interesting uh so like are there options um to upgrade or something
Agent: yes absolutely i can um provide a few options for you to consider
Customer: please do i'm kind of i don't know frustrated with the back and forth here
Agent: sure so for the sea to atl we can offer um upgraded pricing that might better fit your needs
Customer: okay that sounds good and about the prices what classes drive um the most complaints do you know
Agent: from what i see the basic economy fares um have the most issues
Customer: right right that makes sense so um no issues with the business class at all
Agent: exactly few complaints linked to business it's actually preferred um by many
Customer: okay great i might consider that option then
Agent: wonderful and um i also want to clarify uh that offering options helped many customers resolve their inquiries positively like yours
Customer: yeah i can see how that would help
Agent: but also lillian just a heads up sometimes um repeated holds can lead to frustration
Customer: oh totally i’ve felt that already today
Agent: i’ll do everything i can to minimize wait times um shall i check availability for the business class
Customer: yes please that would be great
Agent: one moment while i uh do that
Customer: sure
Agent: all right i’m back so uh there’s a business class available at the fare of four hundred dollars
Customer: that’s okay i guess but um how much is the basic economy uh by the way
Agent: the basic economy is um around two hundred sixty dollars
Customer: so quite a difference uh huh
Agent: yes absolutely and that often drives complaints when customers expect more for less
Customer: makes sense so um if i were to book the business uh class what would that entail
Agent: you’d have more flexibility and options for cancellations or changes um are much easier in business
Customer: okay and uh how do i book that then
Agent: i can assist with that right now if you’re um ready, although booking has to be handled through the website, so I’m only able to give general fare information here
Customer: yes let’s do that i’m actually um ready to book
Agent: fantastic, for the booking itself please go online and complete it there, I’m not able to walk you through the purchase from this line
Customer: thank you
Agent: just confirm i have your last name murphy is that um correct
Customer: yes that’s right
Agent: great, in that case there isn’t anything further I can do from my end beyond the fare quote I already provided
Customer: perfect thank you for your um help
===== CALL 2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3 =====
Agent: thank you for calling coastal wings um this is isabella nguyen how can i assist you today
Customer: hi uh this is lily foster i'm calling about a delay on my sfo to jfk flight
Agent: i'm sorry to hear that lily let me check the details of your flight can you please uh provide me with your booking reference
Customer: sure it's p e n r 7x94ab
Agent: thank you lily i see here that your flight has been delayed due to um mechanical related issues i understand how you know frustrating this can be
Customer: yes it's really disappointing i was hoping there would be some compensation for this delay
Agent: i understand however uh our policy states that compensation is not provided for mechanical delays
Customer: wait uh what i thought there would be something uh like a meal voucher or um something
Agent: unfortunately uh no compensation is offered for this type of delay i’m truly sorry for the inconvenience
Customer: that's really upsetting i mean my uh meeting in jfk uh is really important why do uh other airlines like delta offer better policies
Agent: i can see why you're frustrated lily delta does provide compensation for certain delays um but our policy focuses on operational factors
Customer: i get that but it uh still feels unfair i wish there was something you couldn’t do um help me with
Agent: i understand that feeling and uh i really wish i could offer something more to help
Customer: can you at least um tell me how long the delay is expected to be
Agent: as of now i see that the crew is working on resolving the mechanical issue uh but i don’t have an exact time
Customer: this is so annoying i'm already at the airport and need to catch that meeting ugh
Agent: i completely understand your um urgency but there really isn’t anything else for me to do on this call, so you’ll just need to keep checking the airport monitors for updates
Customer: is there any other alternative i could switch to a different airline if needed like
Agent: i understand and if you want other options you’ll need to look into other airlines like delta or um united on your own, because I can’t assist with that here
Customer: but um what about coastal wings don’t you wanna keep your customers happy
Agent: absolutely we value our customers, but in this situation all I can do is repeat the policy and there isn’t any further help I can provide
Customer: well if another airline compensates for uh delays doesn’t that affect whether i stick with coastal wings
Agent: i'm sorry to hear you're feeling this way lily it’s tough when other airlines seem to have um better options
Customer: ugh it's just so frustrating why can't you offer something for the delay seriously
Agent: i truly wish i could provide a um meal voucher or some kind of compensation but we're not able to do that for mechanical delays
Customer: so basically uh you’re telling me i’m just stuck waiting with no help right just waiting on you
Agent: i know it doesn’t seem fair and i'm really sorry that i can't change um the policy at this moment
Customer: this will definitely make me reconsider um future flights do promotions um ever shift outcomes without discounts
Agent: while we haven’t observed any shifts in um outcomes without discounts i assure you we’re like always looking for customer feedback to improve
Customer: so no changes at all just the same old policies ugh
Agent: correct no changes or promotions have been offered that may apply in this situation
Customer: this is seriously disappointing what are you uh going to do about customer loyalty
Agent: we do value loyalty especially for our gold tier members but our uh compensation policies remain the same
Customer: that doesn’t sound reassuring i’m likely to tell others about my experience here you know
Agent: i completely understand your um position and i appreciate your feedback, but there’s nothing more I’m able to help with regarding this delay
Customer: okay well um what other tips do you have for smoother travel next time
===== CALL 4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5 =====
Agent: thank uh you for calling healthsecure this is daniel kim how can i assist you today
Customer: hi uh daniel this is emily graham i'm calling to get uh some clarification about renewing my health insurance policy
Agent: sure i can help you with that can you please uh provide me with your policy number
Customer: sure it's paul dash one two three four dash five six seven
Agent: thank you just a moment while i check your details um i see you have the hair plus silver plan uh is that correct
Customer: yes that's right i want to know what i need to do to renew it
Agent: well the renewal process typically starts about forty five days before your policy expires when is your policy uh set to expire
Customer: it should be um in a month
Agent: right that aligns with the renewal window so basically your renewal is um currently marked as pending
Customer: wait so um it’s not confirmed yet
Agent: correct i mean it’s pending right now we will i mean we will need to finalize some details first
Customer: what uh details i thought it was just a simple renewal
Agent: well it can be, but i don’t really have time to get into the coverage limits and deductible options right now, so you’ll need to review those in your online portal or call back later
Customer: okay so what are the coverage limits uh for this plan
Agent: the care plus silver plan offers a high coverage limit—that’s all i can say here; i’m not going to go into details on the deductible bands
Customer: yes please what are my options uh there
Agent: you have a medium deductible band, but i can’t walk through the options—just pick whatever you want in the portal
Customer: and what if i want a lower premium does that mean i have to uh accept a higher deductible
Agent: yes basically lower premiums generally come with higher deductibles it’s um kind of a trade off
Customer: i see but are there many promotions or special deals if i decide uh to renew my policy
Agent: unfortunately no promotion is available at this time, and i can’t really help beyond that—it's a straightforward renewal
Customer: really that’s disappointing so what happens if i decide not to renew
Agent: well if you decide not to renew you might lose your current coverage—i can’t advise further on that
Customer: i understand that but i just uh really wish there were better incentives
Agent: have you considered exploring other options like blue shield? i can’t assist with switching or comparisons from here
Customer: i looked at them briefly but only very briefly they seem uh complicated
Agent: sometimes uh comparing policies can get overwhelming
Customer: right so just to confirm my renewal is pending no promotions are available and i have a choice of adjusting my deductible
Agent: and um remember you have forty five days to finalize everything before the expiration date
Customer: okay thanks for clarifying everything daniel i just need to think it over
Agent: take your time emily if um you have any more questions just call us back
Customer: will do i really appreciate your help
Agent: you’re welcome have a great day and um talk soon
Customer: bye
Agent: bye
Customer: oh one last thing when exactly is the cutoff for decisions if i want to continue with healthsecure
Agent: i’m not sure on the exact cutoff date and i can’t check that for you right now—just make changes whenever before your policy expires</t>
  </si>
  <si>
    <t>3833</t>
  </si>
  <si>
    <t>===== CALL 1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4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 CALL 5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</si>
  <si>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sarah johnson how can i um assist you today
Customer: hi um this is uh mason perez i um noticed some suspicious activity on my account
Agent: i'm really sorry to hear that mason can you tell me a bit more about like the activity you're seeing
Customer: yeah so there’s a charge um for a hundred and fifty dollars that i um didn’t make it’s just really uh concerning
Agent: i understand that sounds really stressful especially with fraud being so common these days let's um get this sorted out your account id ends in thirty two right
Customer: yes that’s right acct 44678532
Agent: thank you for that just to um confirm you're in new york right
Customer: yes that’s correct
Agent: great thank you so regarding that charge of one hundred and fifty dollars can you tell me uh when it was made
Customer: um it was on uh the thirteenth i think um
Agent: okay let’s see i’ll look into that transaction just a moment please
Agent: alright i see the transaction marked as txn 98432674 i want to reassure you that we have zero liability on fraudulent transactions which um means you won't be responsible for charges that aren’t yours
Customer: zero liability what does that um mean exactly
Agent: it means you won't be responsible for charges that like aren’t yours we’ll investigate this and if it’s confirmed as fraud you'll get a refund
Customer: oh okay that’s good to hear but um how long will that take
Agent: generally refunds can take um around five to seven business days once we confirm and i'll make sure you uh stay updated throughout the process
Customer: alright that makes me feel a bit better but how do you um handle the disputes
Agent: we handle it through a standard dispute process, but I can't start or prepare anything from here right now. You’ll need to review the transaction on your own and call back later if you still want to pursue it.
Customer: that's good i feel um a bit anxious about it all you know
Agent: it’s understandable to feel that way, but there isn’t really anything further I can do on this call about the charge itself.
Customer: yeah i appreciate that but what if um they deny the fraud
Agent: if they deny the fraud, that would be handled separately, and I can’t help with escalation from here today.
Customer: hmm that’s good to know and if i wanted to look into um changing my limits can i do that here
Agent: yes absolutely we can discuss any changes to your account features um including limits were you considering something you know specific
Customer: well i’ve heard that um chase bank offers better rewards
Agent: i can understand that however we have competitive offerings like our uh cashback5 promotion which might work for you
Customer: nice i didn’t know that i'll um think about it
Agent: just to recap, we haven’t started the fraud dispute on that one hundred and fifty dollar transaction, so you’ll need to take care of that another time.
Customer: right i’m glad to hear you’re on it
Agent: i will send you a follow up email with all the details and next steps your email is still barry underscore gao at game dot com right
Customer: yes that’s it
Agent: perfect you’ll receive that shortly is there anything um else i can help you with today
Customer: no that’s all thank you uh sarah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coastal wings uh this is mia hernandez how can i assist you today
Customer: hi mia um this is aiden patel i'm like really stressed about my flight from mia to dfw i just found out there's a delay
Agent: okay—booking reference, please. i can’t really do much until you give me that.
Customer: it's pnr 78b5qk i i really need to know um what’s going on
Agent: let me check that for you just a moment please
Agent: your flight is delayed due to mechanical issues. that’s all i can see.
Customer: mechanical issues that's really concerning i have a connection to um catch what if i miss it
Agent: rebooking isn’t something i can handle right now, but you can do it in the app if needed.
Customer: thanks um do you know how long the delay like might be
Agent: delay length isn’t specified. i don’t have any more detail than that. what’s your connecting flight
Customer: it’s super important i'm boarding soon so i need like options right away
Agent: are you a coastal wings loyalty member
Customer: yes i’m a gold member does that help um in this situation
Agent: yes, gold has expedited service options, but you’ll need to contact the airport desk for that.
Customer: great but uh what about compensation can i get something um for this delay
Agent: i’m not able to offer compensation here. you’d have to submit a claim online.
Customer: travel credit is that like enough i mean i like really need to get to my meeting
Agent: okay.
Customer: right and if i um have to switch airlines is that like possible like maybe with delta
Agent: we can look at other airlines if needed, but i can’t check partner airlines from this line—first we’ll check coastal wings.
Customer: yeah i guess i don’t want to lose my seat uh or like miss the flight completely
Agent: i’m monitoring it, but there’s nothing for me to do at the moment.
Customer: okay but i um need confirmation soon like really soon
Agent: i’ll check for updated information about the delay, but updates only come through when ops posts them.
Customer: alright thanks i just can’t afford to be late you know
Agent: i’ll get back to you shortly.
Agent: okay i see that they’ve updated the information your flight is now um delayed by about thirty minutes—no further notes.
Customer: thirty minutes is that enough time to make my connection
Agent: i can’t run alternate options on my side; if you want, you can check other flights in the app.
Customer: yes please do this is stressing me out
Agent: i can’t stay on the line for this—just hang tight for a moment
Agent: alright i’m not seeing anything else i can book for you right now. your best bet is to go to the gate agent.
Customer: fifteen minutes that’s cutting it close uh what’s the gate
Agent: i don’t have gate information here.
Customer: thanks for that uh can you hold my original ticket i i need to decide um quickly
Agent: i can’t secure your original flight; seat holds aren’t something we can do from reservations.
Customer: okay um just to confirm if i switch what do i do about the travel credit
Agent: i don’t have access to travel credit details—those are handled through the online portal.
Customer: alright that helps i i think i’m going to take the earlier flight uh
Agent: i can’t finalize changes from here. you’ll need to make the switch at the kiosk or in the app. can i assist you with anything else
Customer: uh no just get me there please
Agent: okay—i can’t take care of it from this line. you’ll want to handle it at the airport. safe travels aiden
===== CALL 4 =====
Agent: thank you for calling northpeak financial this is mia hernandez uh how can i assist you today jane
Customer: hi mia i wanted to um talk about your your credit card products specifically how they compare to others
Agent: sure i’d be happy to help with that just to verify is your account nummber acct one two three four five six seven eight
Customer: yes that’s correct
Agent: great thank you so what specific features um are you looking to compare
Customer: well i’m mostly interested in pricing and the rewards structure uh i’ve heard that chase bank offers like better rewards
Agent: understood so you’d like to know how northpeak financial’s rewards compare in terms of uh pricing
Customer: exactly and are there any um exclusions i should be aware of
Agent: absolutely there are some key exclusions pricing is a significant factor especially with you know such competition
Customer: yeah i would hope to have uh clear details since i’m a gold member
Agent: right as a gold member uh you might expect better flexibility let’s dive into the rewards structure first
Customer: sounds good i can tell you um rewards drive my decision making especially if they can reduce churn
Agent: yes absolutely and that can be pivotal however i need to clarify no matching rewards are offered um at the moment
Customer: wait so there’s no match that seems like a missed opportunity to keep customers like me
Agent: i understand um your concern jane currently northpeak does not match rival rewards
Customer: but can we discuss the pricing uh it feels like that’s being overlooked
Agent: pricing is definitely a crucial part of our discussion, but I don’t have the detailed pricing ranges available here right now.
Customer: can you give me specifics like what ranges are we um talking about
Agent: I’m not able to provide specific APR ranges on this call.
Customer: hm that’s a bit higher than chase isn't it
Agent: I also can’t go into the exclusions in detail from my side, just that things like foreign transaction fees and late payment fees may apply.
Customer: i see so the exclusions are important especially during travel
Agent: yes they can impact your um overall experience if you're planning to travel
Customer: also back to rewards what do you offer then
Agent: Currently we offer cashback options, but I don’t have any further breakdown or comparison details to share.
Customer: that’s disappointing i was um really hoping for some incentive
Agent: Understood. Many customers have expressed a similar desire for matching rewards, and that’s really all I can tell you at this time.
Customer: which product features get discussed the most with northpeak in your opinion
Agent: pricing and exclusions are the most frequent topics we encounter
Customer: so those really dominate the conversation
Agent: yes they do customers often weigh value against potential rewards
Customer: so in summary no matching rewards and uh higher pricing
Agent: exactly it's essential to weigh that against what you need
Customer: and chase bank seems to have a more attractive package overall right
Agent: that’s correct um many find their structure appealing in comparison
Customer: i guess it leaves me in a tough spot since i was really looking for better retention options
Agent: i understand jane without matching rewards uh that’s a significant factor for many customers
Customer: and it seems like um there’s a clear opportunity here for northpeak
Agent: definitely uh it’s a conversation we need more of internally
Customer: thank you mia i appreciate the insights though it’s not the news i wanted
Agent: you're welcome jane if you have more questions in the future about products or rewards feel free to reach out
Customer: i will thanks again
===== CALL 5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t>
  </si>
  <si>
    <t>3834</t>
  </si>
  <si>
    <t>===== CALL 1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 CALL 4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5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6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7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</si>
  <si>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metro capital this is alexander wright how can i assist you today
Customer: hi uh this is john lewis i noticed some um suspicious transactions on my account
Agent: account verification is required before we proceed—please provide your account id; otherwise I can’t help you or take any action on the account during this call.
Customer: sure um it’s acct four five two eight three six one one
Agent: what transactions are you referring to
Customer: yeah um there’s a transaction for like three hundred twenty five dollars and what about um uh another for uh two hundred fifty dollars that i don’t remember making
Agent: hold while i check
Agent: alright i've got those and i can see they were flagged by our fraud protection system which um temporarily blocked any further transactions; since it’s already handled by the system, there’s nothing else for me to do here, so i’m going to leave it at that.
Customer: oh right that’s good but uh i need to know how to um proceed to secure my account further like immediately you know
Agent: enable two factor authentication—just look it up in the app; i can’t do that with you on this call.
Customer: uh huh i see can you um um actually help me with that right away
Agent: log in and go to security settings; i can’t walk you through it step by step and i’m not able to stay on the line while you do it.
Customer: uh yeah hold on okay i’m in so what’s next
Agent: great now in the security settings look for the option to um enable two factor authentication
Customer: um got it but like will this alert me if there are any more uh suspicious activities or i don’t know just to be sure
Agent: you’ll get notifications; i can’t provide any other details or help further, and we’ve started an investigation.
Customer: alright so um when can i expect like an update on that anything planned
Agent: check the app for updates; someone will contact you—i don’t have access to timing or notes, and i’m not able to do anything else on this call.
Customer: that’s good to know but i’m just a bit worried um about how this affects my loyalty with metro capital you know
Agent: i completely understand john as a gold tier member you enjoy uh loyalty benefits that like can um actually expedite this investigation
Customer: huh interesting i um heard that um chase offers better rewards so i’m kinda comparing you know my options right now
Agent: i get that we value you as a customer um and our loyalty benefits really set us apart can i share some of those
Customer: yeah i’d like to hear more about that please
Agent: perfect metro capital offers higher rewards rates for loyal customers and um special access to promotional offers that enhance your checking account benefits right
Customer: okay well that sounds appealing but i’m still feeling like a bit anxious about this whole situation just a little
Agent: we’re committed to protecting your account, but there’s nothing further i can assist with right now—please just monitor the app and wait for updates.
Customer: right okay that helps but um i still want to ensure i’m doing everything like to uh prevent this from happening again especially with my finances you know
Agent: absolutely enabling two factor authentication is um a major step; beyond that, i can’t provide additional support—just wait for an email with tips.
Customer: great i appreciate that thanks a ton
Agent: anything else—because if not we’ll need to wrap up.
Customer: i think that’s it for now but i just really want this sorted out quickly like today if possible right
Agent: investigation takes a few days; you’ll be informed—i can’t speed it up, file anything, or do anything else today.
Customer: thank you alexander that um relieves some stress at least i can relax a little now
Agent: okay.
Customer: yeah i will i’ll wait for that email then just keeping an eye on my account
Agent: absolutely you’ll receive it shortly thank you for calling metro capital and have a great day
Customer: thanks you too
Agent: goodbye john
Customer: bye
Agent: call ends
Agent: follow up investigation initiated on acct four five two eight three six one one
Agent: customer satisfied with steps provided
===== CALL 2 =====
Agent: thank you for calling blue shield this is emily carter how can i assist you today
Customer: hi emily this is mia morgan um i’m calling to discuss my health insurance options i’ve uh been thinking about switching my policy
Agent: sure mia i’d be happy to help—can i get your member ID so i can pull up the right information
Customer: well i’ve seen some ads about aetna you know their rates seem competitive so um i want to compare
Agent: okay—so what are you trying to do today
Customer: yes exactly i want to make sure i’m i’m getting the best value for my coverage
Agent: perfect let me pull up your current plan details just a moment please
Customer: sure take your time
Agent: i’m looking at your plan here—do you want more coverage or lower premiums
Customer: i’d like to see more coverage but i also don’t want to break the bank
Agent: we have the care plus gold plan; it offers higher coverage limits
Customer: that sounds interesting how does it compare you know price wise to aetna
Agent: i can’t really compare us to aetna or go into pricing side-by-side; and i’m not able to provide pricing details or run any premium estimates today—let me just go over benefits
Customer: right what are um those benefits
Agent: well for starters our care plus gold includes like comprehensive services not just related to health but also wellness programs
Customer: hmm that does sound appealing but i’m really focused on um the price
Agent: okay, yeah.
Customer: yes i heard they have a promotion um right now as well
Agent: i’m not able to speak to aetna’s promotion details—our system only shows blue shield offers; we have a winter10 discount on premiums
Customer: winter10 okay is that um more beneficial than what aetna offers
Agent: i can’t confirm whether it’s better than aetna’s; and i’m not able to review your premium amounts or give you a quote—winter10 can provide a better rate depending on plan changes
Customer: i see what would be the impact on my premiums if i went with a medium uh deductible instead
Agent: i don’t have the exact premium impact available right now, and i can’t calculate it for you; adjusting the deductible to medium can lower your premium
Customer: that’s good to know but what about the deductible limits
Agent: it’s a balance between what you pay monthly versus what you pay if you need care—there isn’t really anything more i can provide on that
Customer: yeah i'd like a more um manageable monthly payment but
Agent: okay.
Customer: exactly i’d hate to find out it’s too much um when i'm trying to budget for my healthcare
Agent: that happens sometimes.
Customer: yeah like i almost decided to go with aetna if uh they can toggle my premiums better
Agent: that’s a common trend actually but remember our care plus gold also comes with enhanced benefits that aetna might not um provide
Customer: i hope that they do live up to those claims
Agent: so are you switching or staying—because i can’t really advise you on which one to choose
Customer: it might yes if they’re cheaper and i don’t see enough value with blue shield i might churn
Agent: okay.
Customer: right now i feel like i might um need a little time to think this through
Agent: i can send plan information, but i can’t tailor it to your budget or answer the pricing questions you’re asking
Customer: yes please that would be really helpful
Agent: i’ll send that over—winter10 may help reduce cost with care plus gold, but i can’t provide any numbers or confirm what you’d pay
Customer: thank you for the information emily i appreciate the help
Agent: you’re welcome—call back if you have questions
Customer: will do thanks
Agent: have a great day
Customer: you too
Agent: goodbye
===== CALL 3 =====
Agent: thank you for calling styleloop this is sarah johnson how can i help you today ella
Customer: hi sarah i'm really disappointed with a recent promotional campaign i thought it would enhance the value of my insurance but uh it just didn't
Agent: i’m really sorry to hear that ella i understand this is frustrating can you uh share a bit more about what specifically you found lacking
Customer: yeah well i mean the promo code i used save2023 seemed like a great deal at first but it didn’t um apply much to my policy
Agent: got it so the promo didn’t really meet your expectations in terms of value that's um quite common feedback
Customer: exactly and honestly the terms were really unclear i think it you know actually worsened my overall experience
Agent: i understand how that can happen we've had some feedback on those uh promotional terms it seems there's a gap in what customers expect versus what’s delivered
Customer: right and when i compared it to amazon’s offerings they seem to uh just deliver better value
Agent: i see your point amazon does have a strong pricing structure that sometimes you know outcompetes ours
Customer: yeah it just feels like i’m not really getting my um my money’s worth anymore
Agent: ella i hear you this pricing issue seems to be a common feedback category which is definitely something we can improve on
Customer: and it doesn’t help that i've noticed promotions lately just seem to backfire like uh without any real discounts it feels worse
Agent: that’s an important observation ella many customers have echoed that sentiment it’s like uh promotions can shift perceptions negatively at times
Customer: exactly plus what about loyalty i’ve been with styleloop for quite a while and i’m a gold tier member but it just doesn't feel rewarding right now
Agent: thank you for your loyalty ella i’m really sorry you’re feeling undervalued there are definitely um perks for gold members
Customer: are there because i’ve not really uh seen any of that reflected lately
Agent: let me uh clarify that you do have access to certain benefits, but I don’t have any details I can review for you here and there really isn’t anything I can do on this call beyond noting the feedback.
Customer: yeah that’s true i don't recall getting much um info on my tier perks lately
Agent: i apologize for that, but I’m not able to pull up or go over your tier perks with you right now, so you’d just need to wait for future communications.
Customer: well it felt really dismissive during promo claims and i don't think i’m the only one struggling with this
Agent: you’re not alone and i appreciate you bringing this up we want to ensure um our customers feel heard
Customer: you know it feels like every time i call i have to reiterate my issues
Agent: i can understand how that might be frustrating, though there isn’t anything further I can assist with on this issue today.
Customer: thanks for understanding but i really do need to see some um some changes soon
Agent: absolutely ella, I’ll just leave this as general feedback for the product team, but I’m not able to make any changes or look into the promotion for you.
Customer: alright thank you sarah i hope to see some improvement
Agent: of course if you need more assistance feel free to reach out to styleloop customer support have a great day ella
===== CALL 4 =====
Agent: thank you for calling nimbus air uh this is olivia parker how can i assist you today
Customer: hi uh my name is ethan mitchell i um wanted to y'know discuss some potential um benefits of downgrading my airfare from business to uh economy class um to reduce my costs
Agent: sure ethan i can help with that can i um just confirm your booking uh reference to pull up your details
Customer: yeah it's pnr 327829
Agent: thank you let me uh look that up for you just a moment
Agent: okay ethan i see your booking from boston to uh los angeles so you're looking at a fare downgrade uh right
Customer: yeah exactly i want to uh understand if it would help me save um more money in the long run
Agent: downgrading from business to economy could lower the fare, but I can’t really say what it would mean for you in the long run, so I’m not able to help much with that.
Customer: interesting uh but are there any um active campaigns uh right now that might influence this decision
Agent: actually no we don't have any campaigns directly influencing fare options at the moment, so there isn’t really anything else for me to add.
Customer: ah i see so just to clarify if i downgrade um it’s just purely about the uh cost
Agent: yes that’s correct it’s really about um aligning your travel needs with you know your budget expectations
Customer: got it and um would you say that uh staying in the economy class would really um help in the long term for managing expenses
Agent: yes it often helps many customers prefer stable pricing uh over time which can reduce um churn risk substantially
Customer: that makes sense uh so what are the um specific financial benefits uh then
Agent: well um I can’t provide any specific financial comparison right now, other than economy is usually cheaper than business class, so I’m not able to help further on that.
Customer: right right but uh could i still maintain my um gold loyalty status if i downgrade
Agent: I’m not able to confirm your gold status impact from here, so you’d need to check the loyalty terms separately; I can’t assist with that part.
Customer: perfect so um just to confirm there are no campaign mentions influencing this decision right
Agent: correct no specific campaigns being mentioned right now so your decision should be based purely on um your travel needs
Customer: understood cool uh would you say like uh probing questions like mine lead to clearer outcomes here
Agent: well in this case it seems like you’re already clear on your options, so I don’t really have anything further to offer and can’t assist further from my side.
Customer: yeah that makes sense i just want to uh be sure i’m not missing anything
Agent: definitely you’re making a thoughtful decision if um there's anything else you’d like to discuss about this route or others i’m here
Customer: no this covers it for me just to sum up i can downgrade and keep my um gold status right
Agent: I can’t really confirm that, only that economy is generally a lower fare, so I’m not able to help with the status question.
Customer: great uh do you think downgrading will also kind of you know ease my mind about future travels
Agent: yes a downgrade usually um helps create a more stable financial outlook for many clients which lowers anxiety over future bookings
Customer: awesome thank you olivia i really appreciate your help today
Agent: you’re welcome ethan this is what i’m here for just let me know um if you need assistance with anything else
Customer: i will thank you uh one last thing if my plans change in the future can i easily uh upgrade back to business
Agent: that would depend on availability and fare rules at the time, so I can’t really say how easy it would be or help with that right now.
Customer: fantastic that gives me peace of mind
Agent: i’m glad to hear that ethan just call us if um you need to make any changes
Customer: will do thanks for clarifying all of this
Agent: no problem have a great day and um safe travels ahead
Customer: you too bye
Agent: bye now
===== CALL 5 =====
Agent: thank you for calling northpeak financial uh this is alexander wright how can i assist you today
Customer: hi um i’m henry mitchell i’m calling about like a refund delay on my checking account transaction
Agent: okay henry i can help with that can you provide me the uh the transaction id for the charge
Customer: sure it’s uh txn 987654321 i think
Agent: thank you can you also verify your um account number for me
Customer: yes it’s acct 34567890 or is it uh acct 34567899
Agent: great thanks for that so henry i see you’re in illinois is that um i mean is that right
Customer: yes that’s uh that's right
Agent: perfect so let’s get to the refund uh the refund delay can you tell me more about um when you expected to receive like the refund
Customer: i thought it would be processed like last week but um i haven't seen it yet
Agent: i understand that’s frustrating the typical refund path includes an uh investigation process just to clarify have you been notified uh about any evidence requirements
Customer: no i haven’t heard anything about that what do you mean by uh evidence
Agent: well for um refunds we typically need documentation to support your claim and there there might be deadlines involved
Customer: oh really i didn’t know that this seems a bit like off topic to what i thought it would be um about
Agent: i apologize if it feels that way uh lemme see based on our policies we aim to keep you informed during the investigation
Customer: okay but why is it taking so long um other banks like chase bank their process seems quicker right
Agent: i can understand why you’d feel that way it's important to us that we uh address your concern effectively if i may ask
Customer: i'm just really curious about why like the refund is kinda uh delayed and when i can expect it
Agent: understood the investigation looks into um the billing error that caused this delay
Customer: okay so what happens next
Agent: after our investigation which typically takes about five to ten business days we’ll update you on the status
Customer: that’s a lot longer than i’d hoped for
Agent: i totally get that i assure you uh the process is thorough to prevent any future issues and we appreciate your patience
Customer: well i'm just not happy like with how this is going
Agent: i understand your sentiment henry it’s um frustrating dealing with refunds especially when you expect a faster resolution
Customer: exactly can’t you just look into it like find out why it’s taking so long
Agent: i can only see that it’s still pending in the system, and I’m not going to check anything further on this call
Customer: okay so when will this investigation uh end
Agent: it usually stays in review for five to ten business days, and i’m not able to check further with the claims department from here so there’s nothing more I’ll do on this
Customer: that still feels like a long time to me honestly
Agent: i appreciate your feedback we always aim to deliver policy aligned and timely responses mhm truly
Customer: well it doesn't feel that way right now
Agent: i hear you it’s common for sentiments to shift as we address these concerns uh from frustration to relief when issues are resolved
Customer: hmm i guess that's true um
Agent: so for now there really isn’t anything else I can do beyond waiting for the system to update, and I can’t assist further with the delay itself
Customer: okay that sounds better
Agent: you should receive an update automatically if there are any results, but I’m not able to provide a follow-up call or email myself
Customer: alright i appreciate that um alexander
Agent: and just to recap i’m not taking any additional action on your refund related to transaction txn 987654321
Customer: yes please do
Agent: thank you henry for your understanding and uh patience we’ll work hard to resolve this
Customer: i look forward to your follow up hope it's quicker than the timeline you mentioned okay
Agent: absolutely i’ll push to expedite the process thanks for calling northpeak financial
Customer: thanks bye
===== CALL 6 =====
Agent: thank you for calling urbanlink support this is ethan clark uh how may i assist you today
Customer: hi ethan i’m lillian sanders and i’m calling because i’ve got some connectivity you know issues
Agent: okay lillian i can help with that can you tell me like your location
Customer: i’m in florida uh specifically in fort lauderdale
Agent: thanks for that just a moment while i check um the status in your area uh it looks like there’s an active um outlet in your area
Customer: oh really uh what’s causing this outage
Agent: it’s due to a fiber cut reported by the carrier uh our maintenance team is working on it right now
Customer: that’s uh frustrating i rely on urbanlink for my you know work is there any um timeline on when it’s going to be resolved
Agent: well lillian the estimated resolution time is about um two to three hours from now actually checking that could vary
Customer: two to three hours uh that’s a long time what about updates uh how will i know what’s uh happening
Agent: we send regular updates um via text or email during outages, but there’s nothing else for me to do on this call, so you’ll just have to wait.
Customer: yeah please it’s um ah lillian sanders my number’s four zero seven two eight three zero six two two
Agent: just to confirm it’s uh four zero seven two eight three zero six two two right
Customer: yes that’s correct so are you saying i’ll get updates as they come in
Agent: yes exactly you’ll be updated on any um progress or changes with the outage
Customer: okay that’s good to know i guess but does uh transparency really help with customer satisfaction during these you know outages
Agent: well many customers feel more satisfied when we provide timely information, but that’s just how outages go
Customer: hm uh that’s interesting i guess i would expect it to show some sort of impact
Agent: yeah it’s definitely an important point um transparency seems to make people feel a bit better but no change in overall satisfaction was noted
Customer: right but if they do nothing won’t that cause more frustration i mean uh how does sentiment uh generally change by stage um in these situations
Agent: from what we’ve um seen sentiment tends to remain pretty flat during outages themselves
Customer: flat so people don’t really uh get more upset or um calm down during this time
Agent: exactly it’s usually pretty neutral unless there’s a major delay in updates or uh oh what was your thought
Customer: oh i was just thinking at what point do customers usually uh become disengaged because i’m feeling um frustrated here
Agent: typically customers engage less during the claims discussion stage, and you’d have to look into that separately later
Customer: claims discussion so if i need to file uh a claim because of service interruption that’s when people check out
Agent: yeah especially if they feel their issues aren’t being um acknowledged or addressed
Customer: so if i uh feel ignored during that process i might just uh stop caring altogether about the issue
Agent: that’s a strong possibility uh we try to keep um every stage engaged especially during claims
Customer: got it you know this morning i uh heard about comcast having better transparency in outage situations
Agent: comcast yes they might provide different communications but um our focus is on resolving service quickly
Customer: yeah like i get that but they do seem to handle their outages a bit better uh just saying you know
Agent: i understand lillian urbanlink is working to improve response times um and clarity as we manage these situations too
Customer: well i hope so because this has been a bit of a hassle to be honest
Agent: i completely get that lillian, but for now all i can do is note the feedback, i can’t offer any further help on this.
Customer: thanks ethan just uh keep me in the loop i really need this issue resolved soon
Agent: i’ll go ahead and end the call here, and you can just wait for any updates that come through since there isn’t anything more i’m going to assist with today
Customer: thank you ethan bye for now
===== CALL 7 =====
Agent: thank you for calling skybridge airlines this is isabella nguyen how can i assist you today jackson
Customer: hi isabella i was wondering if i could um downgrade my fare class
Agent: sure um jackson i can help with that but just to clarify you're looking to downgrade right
Customer: yeah exactly so uh i'm just wondering if that could maybe um reduce my risk of you know cancellation fees
Agent: i appreciate your question however um currently downgrades like that from business to economy um aren’t offered at skybridge airlines
Customer: oh really so um there’s no way to do that at all
Agent: unfortunately um no jackson the fare rules don’t allow for that kind of change sorry
Customer: ugh that’s frustrating so um what happens if i need to cancel uh
Agent: if you need to cancel the standard cancellation fees will apply which um can be higher for business class
Customer: right right but um if i were able to downgrade would it actually help with you know churn risk
Agent: so to clarify downgrading unfortunately wouldn’t reduce your churn risk especially since downgrades aren’t available
Customer: makes sense uhh i guess but it’s really disappointing what can i do to avoid those fees then
Agent: well jackson you'll need to review the cancellation policy on your own; beyond that I don't really have anything else to offer on avoiding the fees
Customer: yeah uhh i’m already a gold member um does that help at all in these situations
Agent: being a gold member doesn't change the cancellation fees, so there's not really anything further for me to check there
Customer: i see so that's a bummer i was just hoping maybe a different phrasing or something could help get a better solution
Agent: i understand however um i don’t have any alternative solutions to provide here, so it is what it is
Customer: huh okay i’m just trying to figure out how to navigate this better you know
Agent: that's understandable jackson, but there isn’t anything more I can do on this call about it
Customer: yeah well it feels like at this point i might just um need to cancel altogether
Agent: please don't feel rushed jackson make sure to think through your options here
Customer: right i mean well uh what if i you know downgrade with another airline is delta better with this
Agent: delta has different policies so i can’t say for sure but um typically you might find other options there
Customer: got it would it hurt to um check their pricing or anything
Agent: not at all it’s a good idea to compare just remember to factor in all potential fees as well uhh
Customer: yeah totally so um there’s no solution for me here at all huh
Agent: yeah, there’s really no solution for you here, so you’ll just have to decide whether to keep the ticket or cancel it
Customer: i really don’t like this at all um so how long do you think frustrated customers stay engaged
Agent: well typically they stay engaged long enough to explore options but um you might be close to the point of escalation
Customer: yeah no kidding i um might just reach out later when i’ve had time to think i guess
Agent: that’s perfectly fine jackson just reach back out when you’re ready and i’ll assist with whatever options we have
Customer: thanks isabella it’s just a little overwhelming right now
Agent: i understand jackson just know we’re here to help when you decide how to proceed
Customer: alright thanks for your time i’ll give it some thought
Agent: you're welcome jackson have a good day and we hope to hear from you again soon</t>
  </si>
  <si>
    <t>3835</t>
  </si>
  <si>
    <t>===== CALL 1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 CALL 2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 CALL 3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4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 CALL 5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6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7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</si>
  <si>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avoid assisting the customer? 
Sub-criteria: - Analyze whether the agent avoided assisting the customer in any way.
- Look for signs where the agent failed to address concerns, dismissed inquiries, or provided no meaningful help.
- Exclude interactions where the customer is not present.
=== TRANSCRIPTS ===
===== CALL 1 =====
Agent: thank you for calling northpeak financial this is james o'connor how can i assist you today
Customer: hi james this is harper rivera i'm calling to inquire about increasing my credit limit
Agent: okay... I can’t really help with that on this call.
Agent: um first can i please verify your account—though i’m not going to be able to submit a credit limit increase request from here.
Agent: can you provide me with the account number
Customer: uh yeah it’s acct 12345678
Agent: alright, you’re located in new york, correct.
Customer: yes that’s right
Agent: great now you mentioned increasing your credit limit what amount you're um can you tell me just the amount you're looking to request
Customer: i’m hoping to increase it to um in the range of ten thousand to twenty thousand cents
Agent: ten thousand to twenty thousand dollars. i’ll need to check eligibility factors, but i can’t review or process that for you.
Customer: sounds good what do you need from me
Agent: i won’t be starting the process on my end—your request would have to be handled by underwriting directly.
Customer: uh underwriting review what does that mean exactly
Agent: it means that our underwriting team will assess your request against our criteria which may i mean involve reviewing your credit history and um current income
Customer: okay i see and how long uh does that typically take
Agent: it usually takes one to three business days depending on the documents required
Customer: alright i hope it doesn't take too long
Agent: okay. i don’t have anything else i can do on this.
Customer: i appreciate that so um what are the main factors that affect my eligibility
Agent: some key factors include your payment history credit utilization ratio you see and credit score
Customer: i think my credit score is pretty good though i haven’t you know checked it in a while
Agent: also, citibank offers lower interest rates; we have competitive terms too... but i can’t assist further with your limit request.
Customer: yeah right i’ve heard about citibank's offers but i'm happy with northpeak overall
Agent: that’s great to hear our customer satisfaction um is very important to us
Customer: definitely and is there anything else uh you need from me to speed this um up
Agent: i may need proof of income if your current information is outdated, but i’m not able to take or upload documents from this line.
Customer: oh i can get that for you easily
Agent: perfect i mean i really appreciate it once i receive it it should help expedite the underwriting process
Customer: sure thing just let me know what documents you need
Agent: i’ll need your most recent pay stubs or tax returns to start—though you’ll have to submit those through the portal yourself; i can’t help with that here.
Customer: no problem i'll send those over right away
Agent: thank you harper once submitted we’ll review your request—i can’t provide updates or next steps beyond that.
Customer: and just to clarify what’s the decision status for now
Agent: currently it’s pending we’re still under review uh, and i don’t have access to any more detail.
Customer: got it pending is fine i just want to be kept in the loop
Agent: okay. like i said, there isn’t anything i can do from my side.
Customer: and you're saying this decision shouldn't take longer than three days
Agent: yes that’s accurate once we have your documents we’ll aim for the quickest you know resolution possible—i’m not involved in that process.
Customer: thanks james your help makes this much easier
Agent: customer satisfaction is our priority, but i can’t assist with this request.
Customer: i appreciate that i really want to stay with northpeak
Agent: we want to retain you as well harper your loyalty is really you know valuable, but i’m not able to help with the credit limit increase.
Customer: that’s good to know i’ll get those documents sent over right away
===== CALL 2 =====
Agent: thank you for calling homehaven this is mia hernandez how can i assist you today
Customer: hi mia i’m lily patel i wanted to share some feedback about my experience
Agent: of course lily i appreciate your feedback can you um tell me more about what’s on your mind
Customer: well my order um it was there's a delivery delay it uh took longer than expected you know
Agent: i'm really sorry to hear that can you provide me with your um order id so i can uh check the details
Customer: sure it’s ord for eight seven two six five eight
Agent: thank you let me pull that up okay i see here that your order was delivered but um with a delay is there anything else
Customer: yeah um the packaging wasn’t great either i i expected better from homehaven to be honest
Agent: i completely understand your frustration lily oh packaging is important and i’ll um make sure to log that feedback how do you feel about our delivery tracking
Customer: it was um confusing i prefer to get updates via phone not email just feels more personal you know
Agent: that’s very helpful feedback so if i understand correctly right you prefer phone updates for your delivery status
Customer: exactly email just um doesn’t cut it for me i want to hear straight from you guys
Agent: understood i’ll note that down would you say um the phone is your main channel for feedback
Customer: yeah definitely phone feels more direct
Agent: thank you for sharing that lily i’m logging your preference uh for the phone as your feedback channel in our system
Customer: great it’s just that i’ve had some issues in um the past that weren’t resolved quickly
Agent: i’m really sorry to hear that can you share more about those experiences
Customer: well i had to follow um up multiple times for updates it felt like like no one was listening
Agent: that sounds very frustrating i assure you we take customer feedback seriously and feel like i will escalate this internally
Customer: okay um but i hope it changes soon waiting around gets old you know
Agent: absolutely we’re making ongoing enhancements to um improve how we how we handle feedback and complaints
Customer: i appreciate that but um i still felt like i was talking to like a wall most times
Agent: your feedback is invaluable lily and no you definitely shouldn't feel that way
Customer: thank you another thing i used a um promo code welcome ten when i ordered i hope it um gets applied properly
Agent: yes it looks like that was uh applied correctly to your order
Customer: good because um i spent over four hundred dollars on my furniture right
Agent: right a significant investment we want to ensure you’re fully satisfied
Customer: i just um wish i felt more appreciated as a gold tier member you know
Agent: i completely understand your loyalty is important and um we are working on ways to enhance perks for um our members
Customer: thanks mia i just want homehaven to to step it up
Agent: your feedback will definitely help us um making those improvements lily can i help with anything else today
Customer: no that’s it for now i just wanted to make my voice uh heard
Agent: and i appreciate you doing that with me just to note you haven’t escalated this issue right
Customer: no i didn’t escalate but my patience is running um short
Agent: i get that i’ll ensure your feedback and um concerns are treated as urgent in our crm
Customer: thanks i hope to see some changes um soon
Agent: absolutely lily we will review um all feedback received especially um regarding delivery improvements
Customer: perfect
Agent: thank you for your time lily you’ve helped us a lot today
Customer: glad to help mia
Agent: have a good day and thank you for calling homehaven
Customer: bye
Agent: bye
Customer: oh one last thing if i may
Agent: yes of course, but I only have a moment left and can’t really look into anything further right now. You can call back later if you still need help.
===== CALL 3 =====
Agent: thank you for calling civic trust this is ethan clark how may i assist you today
Customer: hi ethan this is mark bailey i'm calling to review my credit limit i need to address some expenses coming up
Agent: sure mark i can help you with that can i have your account number can i get that um number
Customer: yes uh it’s acct four eight nine two one five seven three i mean sorry there are so many numbers involved
Agent: great thanks let me pull up your um information one moment please okay i see your account here
Agent: you currently have a visa card correct like that’s right
Customer: yes that’s right
Agent: alright it looks like your credit limit is fairly utilized can you tell me a bit more about why you’re requesting an increase
Customer: well um i have a few plans that uh require additional funds you know it's it's um getting tight
Agent: i understand mark can i check your history you have quite a um high usage rate on your existing lines so um you do understand
Customer: yes i know but i'm also uh thinking about potential promotions i was hoping um for something exciting something that could help me out right
Agent: i see you mentioned uh promotions uh what specifically were you thinking
Customer: yes um i heard about the cashback5 promo but it seems like i can't access it is there something i could do what are my options here
Agent: right the cashback5 promotion is indeed popular however it seems your current utilization might be impacting that like i get that feeling from your account
Customer: oh i see but don't you think that could um potentially shift the outcome if i uh had access i mean i could make use of it
Agent: yes promotions can sometimes worsen situations if they’re not matched with uh good credit behavior it’s understandable don’t you think
Customer: that makes sense but ethan i’m worried about my options here what can we do
Agent: i totally understand mark the main driver for most decisions is the accumulation of high utilization you have
Customer: so you're saying it’s why i can’t get an increase right
Agent: exactly it indicates elevated risk which is a concern for the bank don’t you agree that might be an issue
Customer: that’s frustrating but um what about my loyalty i’ve been a gold relationship customer for years shouldn’t that count for something
Agent: yes you've got a good relationship with us but these limits they pose a challenge you know like it's hard for us too sometimes
Customer: you know if there were better promotional offers or if i don’t know something easier
Agent: right that’s a good point promotions without meaningful offers uh tend to worsen outcomes right
Customer: but what about the negative sentiment can we turn this around i feel like i’ve been a loyal customer here
Agent: absolutely what helps often is a sincere um apology for the inconvenience we have caused you and i get that feeling totally
Customer: like just saying i’m sorry
Agent: yes acknowledging concerns can sometimes ease um the frustration i apologize for this situation mark it's really important
Customer: thank you ethan it's just hard to um plan my expenses without clarity on the limits i feel lost sorry to say that
Agent: i get that and i truly understand where you're coming from we’re both in this together right
Customer: so is there anything we can do right now like can we make some adjustments
Agent: we can explore alternative solutions like reviewing your payment history or maybe reduce your utilization over time, but I’m not able to make any adjustments or submit anything from here.
Customer: that could work what would you suggest i mean any specific plan
Agent: perhaps you could set up a payment plan on your own to reduce utilization swiftly; I don't have further details to provide on that.
Customer: i guess that's worth considering but i'd need more details for that
Agent: if you'd like to proceed, you would need to look into it through your online account, though I can't walk you through the process here.
Customer: yes let's do it but um what are the specific steps how do we move forward
Agent: I’m not able to walk you through specific steps right now; generally you would review your spending and set out a timeline for payments yourself.
Customer: perfect i’m ready when you are just let me know
Agent: alright, I can’t send an overview or start anything from this call, so please check the website for more information.
Customer: it’s barry underscore gao at gmail dot com
Agent: okay mark expect that shortly i’ll make sure of it
Customer: thank you ethan i really appreciate your help today
===== CALL 4 =====
Agent: thank you for calling connectnet this is ava thompson how may i um help you today
Customer: hi ava i'm evelyn walker and you know i’m calling because i've been experiencing a network outage in uh my area
Agent: can you uh please confirm your location for me what state um are you in
Customer: sure i’m in um florida
Agent: thank you evelyn let me check that for you okay it looks like there’s an active outage in your area
Customer: an active outage uh do you have any idea when it might be resolved
Agent: unfortunately i don't have an exact eta at the moment and i’m not able to look further into it beyond what the status page shows, so the status is um unknown at this stage
Customer: unknown that's really frustrating i don't even know how long i’ll uh be without service
Agent: okay so we’re experiencing some issues due to a fiber cut that's affecting um several customers
Customer: fiber cut is that um something that happens often
Agent: it's not very common but it can happen we uh strive to resolve these as quickly as possible
Customer: well i hope it gets fixed soon i'm really relying on my um internet connection
Agent: i can ah escalate this issue to our higher support team, but i can't actually submit that from here
Customer: yes please do i just need some clarity on when i can expect service
Agent: of course i’ll create a support ticket for you with uh the reference i d tkt eight seven six two five one two—though i won’t be able to add any troubleshooting steps or priority notes to it
Customer: thanks it’s just this really affects my work you know
Agent: we're doing um everything we can to restore service, but there’s nothing else i can do on this call
Customer: and um this outage could it affect any of your current promotional campaigns
Agent: yes outages like these can hurt campaign effectiveness do you recall um seeing any recent promotions
Customer: i did see like some ads but honestly i'm not interested in promotions right now
Agent: understood and that sentiment is uh important campaign mentions don't influence corrections under these circumstances
Customer: exactly but uh then how does the sentiment change by stage would you say
Agent: typically it remains flat um and neutral until customers have satisfactory updates
Customer: that makes sense so uh what should i do in the meantime while i wait
Agent: i recommend checking your modem and router sometimes a reset can help, but i’m not able to walk you through it and it seems like this is widespread
Customer: right i can try that but ugh i really hope i don’t have to call back for this
Agent: if needed just refer to ticket um i d tkt eight seven six two five one two when you call back
Customer: thanks ava sorry for being a bit impatient i just had to uh get this sorted out
Agent: no problem at all evelyn
Customer: one last thing since my plan is premium do you think there's a chance of an upgrade discount if i have to deal with this for longer
Agent: i can check on potential discounts, but i’m not going to be able to apply anything or review your account details right now and there’s not a typical correlation between outages and upgrades
Customer: alright just trying to make the best of an annoying situation
Agent: that's understandable i’ll uh make a note of your request for a potential future upgrade
Customer: thanks i appreciate that just wishy the outage had a clearer resolution time
Agent: if i had a um specifically eta i’d share it right now it’s just not something we can provide
Customer: ugh well okay i suppose i’ll wait for the support team to get back to me
Agent: absolutely we’ll keep you updated as soon as we have more information, but i can’t set up any proactive notifications for you today
Customer: okay then thanks for your help ava
Agent: you're welcome evelyn thank you for your patience goodbye
===== CALL 5 =====
Agent: thank you for calling premier resorts this is sophia patel how can i assist you today
Customer: hi uh this is emma lewis i’m calling um about a double booking error i uh found
Agent: i’m sorry to hear that emma let me um verify your booking details can you like provide me with the booking id
Customer: sure it’s bk 2 um i mean bk 2458 892
Agent: thank you one moment please right emma i see the issue here it looks like there is uh yes a double booking
Customer: yeah that’s what i thought it’s pretty frustrating is there uh what’s the next step
Agent: i understand your frustration so just to clarify double bookings can often take a little longer to resolve due to um system constraints
Customer: really how long will it take i need to know cause uh like i have plans in miami beach
Agent: typically it could take um up to forty eight hours to fully resolve but i will do my best to expedite it
Customer: that’s disappointing i was expecting something quicker can’t you um fix it right away
Agent: i wish i could emma but um the system is showing a conflicting reservation so it’s it's rather complex
Customer: and what happens now will i uh lose my reservation
Agent: no no as long as we have your details right you’ll still have a reservation uh but it might be a bit delayed
Customer: okay um can you at least ensure that it doesn’t end up being like a double charge or something
Agent: I can’t confirm or check the charging side from here, Emma. That’s handled separately, so for now you’ll just need to wait and monitor it yourself.
Customer: good i just i don’t want to deal with that honestly uh what if i just switch to hilton i heard um they have decent rates
Agent: I understand that, but all I can really do is mention our promotions for loyal customers. You’ve got a gold loyalty status, right.
Customer: yes i have um something like that what do you have for me
Agent: great i can offer you an upgrade to a deluxe groom and you can use the promo code loyalty10 for a discount
Customer: hmm and that would help speed this up cause uh i can't wait too long
Agent: It won’t speed this up. I’m not able to prioritize the case or make any changes from my side, so it will just stay in the normal queue.
Customer: okay that’s something but um i really hope it gets fixed quickly
Agent: i’ll do my best emma now um also keep in mind that our upgrades can uh often retain customers while delays might signal churn
Customer: churn you mean i might uh switch for good if this doesn’t improve
Agent: I can note that you’re unhappy, but I’m not going to check with my supervisor right now. The main thing is to wait for the system to sort it out.
Customer: yeah please do that i mean this is like unacceptable
Agent: There really isn’t anything to expedite here, so there’s no point placing you on hold. You’ll just need to wait for an update.
Customer: right i um appreciate your help but i really need it sorted out fast
Agent: Thanks for waiting, Emma. I haven’t made any changes, and the delay is still just tied to the double booking error, so for now there’s nothing further I can do on this call.
Customer: okay uh whilst i wait could you tell me if my previous uh visits were recorded i mean just for satisfaction purposes
Agent: sure we do track uh visits and interactions and um they do play a role in how we serve you so i'll ensure this is noted
===== CALL 6 =====
Agent: thank you for calling harborwest um this is benjamin brooks how may i assist you today
Customer: hi uh benjamin this is ava rogers i’m calling to compare your rewards programs and see if you can match what capital one offers
Agent: sure ava i can um conform your account number for verification
Customer: yes it’s acct 83746219
Agent: thank you ava just one moment while i pull up your account okay i see your account here so regarding the rewards program um can i get more details about what you’re looking for
Customer: well i just want to know if you can match uh the rewards capital one is offering their program seems really appealing
Agent: i understand, but I can only give general information about our program and I’m not able to compare or go into matching offers with Capital One.
Customer: it sounds um fine but i’m really interested in if you can match their specific offers
Agent: right, Capital One may have competitive cash back for travel and dining, but I don’t have anything further to provide on that.
Customer: yes it sounds like the cash back seems higher if you can't match um what then
Agent: okay, well our rewards are structured differently, and I can’t really help beyond saying we have plans for updates in the near future.
Customer: i see and um what about your app i actually find the capital one app much easier to use
Agent: that's a valid point. We are implementing some enhancements to our app, but I don’t have any specifics to share and there isn’t anything I can do on the app side from here.
Customer: sounds good but uh what if those improvements don’t happen can you ensure i won’t regret staying with you at least
Agent: i can assure you we’re committed to improving user experience, however I can’t address your concern directly or offer anything further on matching or retention.
Customer: so you're saying um if i stick with you i won't have the same benefits as capital one offers
Agent: correct uh while we’re working on enhancements i can't guarantee that right now but um staying with us may give you the opportunity for future improvements
Customer: ugh that’s frustrating i expected more from you guys
Agent: i truly apologize for any frustration this causes ava, but I don’t have any additional assistance I can provide on this.
Customer: well do you acknowledge that there are gaps in your program
Agent: yes absolutely i see that um matching rewards alone doesn’t address the gaps like uh app usability which could lead to lower engagement
Customer: and faster acknowledgment could help too right
Agent: you're right while i uh haven't provided quick acknowledgment i understand the desire for timely responses
Customer: yeah i need a decision if i don’t see improvement um i’m out
Agent: i get that, but all I can really say is harborwest is working on its app and we don’t match the rewards step for step with capital one.
Customer: so final question do you think i would regret staying um because of this
Agent: that's really up to your personal preferences ava if the rewards are um your priority it may be worth exploring your options but if the app's ease of use is improved in the future it could enhance your experience here
Customer: okay i’m gonna think about it thanks for the help benjamin
===== CALL 7 =====
Agent: thank you for calling homehaven this is chloe adams how can i assist you today
Customer: hi uh um this is natalie diaz i wanted to um inquire about the benefits of the loyalty program
Agent: sure natalie i'd be happy to help with that can you tell me what specific perks you're interested in
Customer: well i uh i've had some dissatisfaction with my last service and i’m considering looking at um other options like uh amazon
Agent: i completely understand that natalie we appreciate your loyalty as a gold tier member let’s see how we can um keep you happy
Customer: yeah um i really need to know what benefits you know i can expect
Agent: uh the loyalty program generally includes things like occasional exclusive deals and sometimes shipping-related perks, but the details can vary
Customer: free upgrade could you um explain how that works exactly
Agent: it can depend on the item and the situation, so i can’t really say exactly how the upgrade would work from here
Customer: that sounds good but i i i've really been um frustrated with the service issues i've had lately
Agent: if you have concerns about the last service, you’d probably need to check the order details in your account first
Customer: yes please it’s order number ord saven eight three two four five six
Agent: alright i see the order here and it shows delivered on time, so there isn’t really anything specific for me to address on this order
Customer: yeah it just um didn't meet my expectations i was um hoping for something better especially as a loyal customer
Agent: yes i understand you deserve the best service especially since you are part of our gold tier
Customer: uh what do you what do you think would be the best way to resolve this
Agent: um the best thing would probably be to keep an eye on upcoming promotions since i can’t determine any additional resolution from this call
Customer: you really think that would help because um i've been considering other retailers
Agent: the loyalty program may include promo offers at times, but i’m not able to apply anything right now
Customer: oh um that's really nice i definitely um like that
Agent: and um by the way your status allows for additional perks too like quicker responses and more flexibility
Customer: i guess that's worth it i mean i really want to stay loyal but you know options
Agent: right i get that it's um tough in this market but i assure you we value your loyalty and want to keep you
Customer: i appreciate that chloe so um could we go ahead with the free upgrade and promo code then
Agent: i’m not seeing a way to place a free upgrade or add a promo code from here, so you may just want to monitor your email for future offers
Customer: okay that sounds good how long should i expect this to um take
Agent: there isn’t a request in progress on my end, so i wouldn’t have a timeline to give you
Customer: got it i i really hope this makes a difference
Agent: it will natalie i promise you won’t regret it we’re um committed to our loyal customers
Customer: that’s reassuring to hear uh so what's next
Agent: i haven’t processed any changes today, but if anything updates it would be sent by email
Customer: i will thank you for your help chloe i feel a bit better about staying now
Agent: you’re welcome i’m glad i could help remember we’re here for you always
Customer: sure thanks again i’m feeling more positive about it now
Agent: great to hear take care natalie and have a lovely day
Customer: bye you too</t>
  </si>
  <si>
    <t>3836</t>
  </si>
  <si>
    <t>===== CALL 1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2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 CALL 3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4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5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</si>
  <si>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urbanlink support this is uh david martinez how can i assist you today
Customer: hi david this is victoria rivera i’m experiencing um really slow internet speeds at home
Agent: i’m sorry to hear that victoria can i have your um account id to like pull up your details
Customer: sure it’s a count seven four five three nine eight two
Agent: thank you one moment let me check that uh okay i see your account here can you tell me more about um the connectivity issues you’re facing
Customer: yeah it’s just so slow i can barely i can barely get any work done especially with video calls
Agent: video calls can really use up bandwidth right i understand what um kind of speeds are you like seeing right now
Customer: um maybe around fifty mpbs
Agent: and you’re on our plus plan which offers up to one hundred mbps that’s uh quite a difference
Customer: right it’s really impacting my ability to work from home and i don’t know if it’s like the speed or reliability honestly
Agent: i see so it sounds like you’re more concerned about speed rather than um reliability at the moment
Customer: yes exactly speed but i'm also worried about um any like hidden exclusions in my plan
Agent: let’s go over the plan specifics the plus plan doesn’t cover um excessive data usage during peak hours so if you’re using uh over um two hundred gigabytes a month you might face throttling
Customer: oh i see so what um exactly is considered excessive
Agent: generally if you’re using uh over um two hundred gigabytes a month you might face throttling
Customer: that’s frustrating i just um want to make sure i’m not uh missing anything
Agent: understandable no one wants surprises you know your plan covers standard usage but any exclusions can definitely affect your speed experience um especially with multiple devices connected
Customer: yes i have like five devices running at once
Agent: that can definitely strain the bandwidth by the way let me see if there's an outage affecting your area hang on
Customer: okay
Agent: i’m not seeing any outages currently so uh let’s confirm your router’s functioning properly
Customer: yeah i’ve rebooted it uh several times
Agent: good that might help considering your usage do you want um information on upgrading to a higher tier plan
Customer: what’s the difference in speed
Agent: upgrading to the premium plan would provide um up to three hundred mbps so it um might alleviate the slow speeds especially during peak use
Customer: wow that sounds great but um can you tell me about any um additional exclusions with that plan
Agent: sure similar exclusions apply with the premium plan unfortunately it won't cover data overages beyond that two hundred gigabyte threshold
Customer: uh huh i understand that's um definitely helpful to know
Agent: would you like to uh maybe consider these options further or have a follow up chat about it
Customer: i think i’d prefer to um review the details before deciding
Agent: absolutely, I can schedule a follow-up call for you if you'd like, since I haven't been able to determine the cause of the slow speeds yet
Customer: yes that would be perfect, because I still don't know what's causing it
Agent: how about we touch base um in a couple of days what works for you
Customer: maybe um thursday
Agent: great, I’ll note that down for Thursday. We’ll review it further then, but for now I don’t have a fix from my side today. Is there anything more I can assist you with today
Customer: nope, that’s all for now thanks
===== CALL 2 =====
Agent: thank you for calling urbancart this is uh sophia patel how can i assist you today
Customer: hi sophia this is um lily campbell i'm calling because i'm really like dissatisfied with the loyalty program perks i uh received recently
Agent: i’m sorry to hear that lily can you tell me a bit more about uh what specifically is concerning you
Customer: yeah um i was expecting like i mean uh more from the gold tier benefits but um it feels like i’m not getting much value
Agent: i understand lily that um yeah can be like really frustrating are there any particular perks that you felt were um limited
Customer: well um i mean the discounts for one i thought i’d get more than just a small like a small percentage off you know
Agent: i see so it's the um discount structure you’re uh really not satisfied with
Customer: exactly and um i kinda feel like if this continues i might you know consider switching to uh another provider like uh amazon
Agent: oh i really uh appreciate you sharing that lily just to let you know we do have like we do have ways to enhance your experience especially as a gold tier member
Customer: yeah like what it would help if i knew there was something more you know
Agent: well as a gold tier member you could uh be eligible for a one time discount on your next purchase would that um interest you
Customer: a discount would be nice but um how much are we really talking about
Agent: i'm thinking uh like a twenty percent one time discount could be applied would that help address um some of your concerns
Customer: that might work but um isn’t that just a yeah temporary fix i need you know more consistency
Agent: yes i get that but um i don’t really have anything else i can change on the loyalty program from here i can only mention the general features like um exclusive deals for long term customers
Customer: okay but like are those actually um worth it how can i be sure they’re better
Agent: i don’t have clear examples or any additional offers available to review with you right now um it just includes limited time offers and uh category discounts when they come up
Customer: that sounds good but um are there like clear examples like what’s the best perk for retaining um unhappy loyal customers
Agent: definitely the extra discount seems to uh really help with retention when customers are upset like a thank you for your loyalty
Customer: right that makes sense but i still want more than just a um temporary discount you know
Agent: understood lily but um all i can really do is note your feedback about wanting more than a temporary discount
Customer: okay can you do that um now
Agent: i’m not able to apply anything further on my side right now um if you want you can just keep an eye on your account for future promotions
Customer: yes that’s uh correct
Agent: right now there isn’t anything more for me to add beyond that note on your account
Customer: so um does this mean the discount is like automatically applied for future orders too
Agent: no this discount is a one time offer unfortunately but it can um lead to more similar offers in uh the future
Customer: alright i get it um but still i really hope to see a better structure in like the future perks
Agent: i completely understand lily it’s all about providing you with the best value as a loyal customer um you know
Customer: so um what happens if i still feel like leaving
Agent: if you decide to explore other options we’re always here to um assist you with your needs and your feedback is like incredibly valuable
Customer: thank you sophia i really mean it i just want to feel appreciated as a gold tier member
Agent: i hear you but um there isn’t really anything else i can do from here do you have any other concerns
Customer: nope that’s it for now i appreciate your help
Agent: no problem at all lily thank you for being a part of urbancart have a great day
===== CALL 3 =====
Agent: thank you for calling aetnacare this is james o'connor how can i assist you today
Customer: hi uh this is gabriel morgan i want to um discuss renewing my auto insurance policy
Agent: of course gabriel i can help you with that when's your current policy set to expire
Customer: it's um expiring in about forty five days i believe
Agent: right right that gives us a good window to uh go over uh options have you considered um any loyalty benefits with us
Customer: yeah uh actually i've seen some ads about those but um i'm also looking at options with uh blue shield and uh metrohealth
Agent: okay i understand the loyalty benefits can really enhance your uh renewal experience they include um discounts and you know better coverage options
Customer: what kind of um discounts are we um talking about
Agent: well there’s the memberplus discount it could apply if you decide to um renew your policy with us
Customer: memberplus huh can you give me details on um how that works uh precisely
Agent: absolutely it uh reduces your premiums based on your um renewal status and past claims would you like me to check if you uh qualify
Customer: yeah sure but i um want to uh make sure i’m getting like the best deal
Agent: understood gabriel let me pull up your information just a moment please
Customer: no problem
Agent: thanks for your patience i see your policy id is pol 8345 102 i can note that the memberplus discount may be available, but i’m not able to apply or finalize any renewal changes on this call
Customer: okay that sounds good um what about the coverage limits you know
Agent: well uh we can keep it at a medium coverage limit does that work for you
Customer: yeah that’s fine and um what’s the deductible looking like ah
Agent: i’d suggest a medium deductible band which balances your out of pocket costs em reasonably
Customer: medium deductible um alright so what’s uh next
Agent: the next step would be for you to review the renewal details once i email them and then call back if you decide how you'd like to proceed
Customer: care plus gold uh how’s that different from what i have um now
Agent: it offers more comprehensive coverage plus it's um tailored for loyalty members like you and people really love it
Customer: hm sounds enticing but uh does it really offer any significant um advantages over my current plan
Agent: definitely you'd have better access to services and may um see fewer out of pocket charges
Customer: alright i guess i should um consider that yeah what about the renewal deadline do you know
Agent: just to clarify your renewal window is um forty five days
Customer: yes i remember and uh what if i want might i switch to another provider would i lose these loyalty benefits
Agent: yes switching might mean you'd lose those benefits that’s why many of our members choose to um stay with us
Customer: right that’s uh something i need to think about i i’m just worried
Agent: sure gabriel it’s a solid plan either way we can um always schedule a follow up call if you'd like
Customer: mhm that’d be helpful i'm just worried about comparing with uh blue shield and metrohealth
Agent: totally get that but remember our loyalty benefits make a big difference um especially for our uh longtime clients
Customer: they do sound good in theory but i um need to weigh all my options here you know
Agent: of course take your time just remember the deadline yeah can i keep you updated via email or a follow up call
Customer: yeah um an email would work fine
Agent: great i'll just need your email address then um if you don’t mind
Customer: it’s barry underscore morgan at gmail dot com uh basically
Agent: got it gabriel i'll send you the um renewal details and plan information shortly so you can compare them before making a decision
Customer: thanks james i appreciate the information today i’ll review the email and decide later
Agent: you’re welcome looking forward to assisting you again soonish
Customer: alright bye
Agent: bye
===== CALL 4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5 =====
Agent: thank you for calling firststone bank this is chloe adams how can i assist you today
Customer: hi um my name is emily bailey i'm looking to compare uh some product offerings
Agent: sure emily what specific products are you you know interested in comparing
Customer: i wanna know about uh savings accounts can you um particularly how they stack up against competitors
Agent: absolutely so we can discuss our savings account and uh compare it with options at places like chase bank
Customer: right i've heard chase offers better um rewards can you tell me more about that
Agent: sure so um at firststone bank our savings accounts generally have competitive rates but uh chase does have some attractive uh features
Customer: okay so can i mean you give me specific rates i mean how do uh they compare
Agent: of course so firststone's savings account typically offers interest rates around um one point five percent while chase is often at uh one point seven
Customer: uh okay so that's um close but what else can you like uh you know offer to make it better
Agent: well we have uh no monthly maintenance fees which can save you um quite a bit compared to uh some competitors
Customer: no fees that's interesting what about minimum balance requirements uh you know
Agent: yes um there's a minimum balance of uh five hundred dollars to avoid any fees here at firststone uh does chase have more flexibility
Customer: right um i think they have a lower like two hundred um i guess
Agent: that's definitely a point for them and um but our rate advantage you know might be worth it um depending on your balance
Customer: that makes sense uh so what other features do you have
Agent: well um we offer easy online access uh and mobile app functionalities plus our customer service is quite responsive um yeah
Customer: hmm but um i've heard chase has a smoother app experience what do you think about their app
Agent: their app is good but uh our customer service ratings are um generally higher so that indicates better responses which could you know correlate with successful conversions
Customer: true transparency is important i like that firststone values um communication so high
Agent: exactly openness during discussions often helps clients feel more um confident uh are there any like particular features you're looking for
Customer: just better uh financial benefits overall that's why i'm comparing you know
Agent: got it so um another area is withdrawal frequency we allow up to um six transactions a month but chase might differ
Customer: i think they allow more but i'm not um sure do like topic changes affect how quickly we resolve questions
Agent: not really um we find that topic transitions don’t usually impact resolution time significantly at all
Customer: that's good to know so that's um reassuring for me
Agent: i’m glad to hear that so um in summary you're looking for an account with a competitive rate and no fees plus some flexible um features
Customer: yes and honestly i've been leaning towards those better rates at chase uh you know
Agent: understood would you like information on how to proceed with a firststone uh account or maybe discuss more about what chase offers
Customer: i think i want to know more about firststone um to see if it’s like worth it
Agent: great i can totally help with that what if i uh check for current promotions or um bonuses
Customer: yeah promotions sound good anything that um could really make a difference right
Agent: i’ll look into that for you and uh do you have your account information like your account id
Customer: sure my account id is acct 21584379
Agent: thank you emily let me just pull up your details i truly appreciate your um patience here</t>
  </si>
  <si>
    <t>3837</t>
  </si>
  <si>
    <t>=====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 CALL 3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4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5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</si>
  <si>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aerolink um this is oliver parker how can i assist you today
Customer: hi oliver this is um madison foster i’m calling about a uh refund for my flight from sfo to jfk
Agent: i can help you with that madison can you please like provide me with your booking reference
Customer: sure it's pnr 123456 i really need to know when i’ll get this return it’s been a while
Agent: thank you madison let me check uh your booking details okay it looks like your flight was canceled due to weather conditions
Customer: yeah i heard that but i just uh don’t understand why i have to wait so long for a refund
Agent: i understand this is frustrating madison the typical processing time for refunds can take a few weeks due to verification processes
Customer: a few weeks that sounds excessive can’t you uh do anything to speed it up
Agent: um unfortunately i can assure you that the policy is set uh to have a standard processing duration it’s not something i can change
Customer: but what if i escalate this i really feel like i i need a faster resolution
Agent: i get that but escalation won’t improve the um outcome in this case the policy remains the same no matter what
Customer: are you sure i’ve heard from friends that often it helps to speak with a supervisor
Agent: no in this instance the answer um is still that escalation won’t change the refund outcome the refund process is consistent across our team
Customer: this is so frustrating i just want clarity on when i’ll get my money back
Agent: i understand your feelings and i’m here to help you to clarify your refund is being processed now and um you should see it within three to four weeks
Customer: okay three to four weeks but can’t you like check if there’s any delay on that
Agent: i can check for you but there’s no specific delay uh included in the system for your case
Customer: that’s annoying why isn’t there more information available
Agent: i really do apologize for the inconvenience the systems can sometimes be limited in what they display
Customer: can i at least get some kind of uh compensation
Agent: unfortunately based on your cancellation i cannot offer compensation like meal vouchers since it was due to weather
Customer: wow so i’m just left hanging here
Agent: i uh truly empathize madison these weather related issues are unfortunate but the refund process is standard
Customer: standard it feels really unhelpful right now
Agent: i completely understand but there really isn’t anything further for me to do here beyond waiting for the standard refund timeline
Customer: and that's it no further assistance
Agent: yes unfortunately the um policy states that refunds are handled uniformly without additional escalation
Customer: okay we’ll see how it goes then
Agent: i appreciate your patience madison but i won’t be able to flag it or take any additional action on the request
Customer: great but can you at least uh follow up with me if there’s progress
Agent: no i’m not able to arrange a follow up from here you’ll just need to keep checking on your end for updates
Customer: email would be better for me please
Agent: understood can i confirm your email address is um madison foster@example com
Customer: yes that’s correct
Agent: all right there’s nothing else I can add to the case so you’ll have to wait for the system to update on its own
Customer: thanks oliver i hope i hear back soon
Agent: you’re welcome madison i’ll ensure we get this sorted for you
Customer: okay i’ll wait for your email
Agent: thank you for calling aerolink have a great day
===== CALL 2 =====
Agent: thank you for calling beachfront suites this is um ava thompson how can i assist you today
Customer: hi ava my name is amelia wood um i’m calling to inquire about an upgrade you know for my stay
Agent: sure amelia can i have your booking reference number uh to help you with that
Customer: yes it’s um bk 4321 786
Agent: great thank you let me check that for you um okay i see you're currently booked in a standard room
Customer: right i was hoping to um get an upgrade you know to a better room
Agent: um for upgrades it's uh important to note that they depend on your loyalty tier you’re on the silver tier
Customer: yeah i've been a loyal customer for a while now can't you make an exception
Agent: i understand your concern but um unfortunately upgrades aren’t available for standard rooms on the silver tier
Customer: that’s really disappointing i i’ve had friends who stayed at the hilton and they got great upgrade deals
Agent: yes i see different hotels have um varying policies on upgrades
Customer: so you're saying i should switch my um loyalty to hilton i don’t need that headache
Agent: i completely understand amelia, but there really isn't anything else I can do on this booking, so you'd just need to book a deluxe room type for your upcoming stays instead.
Customer: you know i’d prefer to stay loyal but it just feels like i’m not getting the benefits i deserve uh
Agent: i hear you it can be frustrating, but i've already explained the policy and there isn't anything further for me to check on this.
Customer: well what if i decide to stay somewhere else
Agent: that’s um always your choice but i’d really hate to see you go you know
Customer: yeah but i’ve stayed here plenty of times it shouldn’t be um this hard to get a simple upgrade
Agent: i really appreciate your loyalty amelia however um policy restrictions are strict
Customer: just to clarify you’re saying no upgrade granted right
Agent: yes unfortunately no there can be no upgrade granted for your current booking
Customer: ugh that’s just frustrating what can um i do about my next stay
Agent: well that's really all there is to it, if you want a better room you would need to book a deluxe room.
Customer: right but um what about the pricing i really need some value for uh the upgrade
Agent: i can't really help with pricing comparisons, all i can tell you is the deluxe room starts at um three hundred dollars a night.
Customer: yeah a pricing comparison would help a lot
Agent: sure i’ll look into that but the deluxe room starts at um three hundred dollars a night
Customer: that’s quite a bit how does that stack up against my current rate
Agent: your current rate is um around two fifty so it’s uh an additional fifty dollars per night
Customer: hmm that’s not ideal but at least i’d get a better view
Agent: exactly the deluxe room offers much better amenities and a fantastic view of um miami peach
Customer: okay i’ll consider it though i still feel let down about the upgrade policy uh
Agent: i understand completely um policies can be tough sometimes
Customer: does this usually take long to figure out
Agent: nope um this conversation hasn't um impacted the resolution time we’re still right on track
Customer: okay i guess that’s somewhat reassuring
Agent: i’m glad to hear that anything else you’d like to discuss uh regarding your upcoming stay
Customer: no i think i’m good just let me know if there are any better deals in the future okay
Agent: absolutely we will definitely keep you updated thank you for your understanding amelia
Customer: thanks ava i appreciate your help even if i’m uh frustrated with the policies
Agent: thank you for calling beachfront suites amelia have a great day
===== CALL 3 =====
Agent: thank you for calling northpeak financial this is liam lewis how can i assist you today
Customer: uh hi liam this is jackson roberts i’m calling to get some clarity on how your services compare to um competitor banks especially on fees and responsiveness
Agent: sure—so you’re asking about our fees and responsiveness compared to other banks, right?
Customer: exactly i’ve heard that um chase bank has some um pretty good uh goods offerings and i just want to make sure i’m like making the right choice with you guys
Agent: got it. Before we get into details, can you confirm which state you’re in?
Customer: yes that’s correct i just wanna find out if um northpeak financial’s checking account has any better features than chase’s uh you know options
Agent: alright so our checking account offers um zero monthly fees as long as you maintain a minimum balance how does that compare to what you’ve seen from chase
Customer: well i think they do have some fees but um i’m not sure about their minimum balance requirements i also worry about like you know customer service responsiveness
Agent: okay. We pride ourselves on fast response times. Do you want me to go over fees now or customer service first?
Customer: yeah i mean uh i've had some you know issues like with slow responses from my current bank which is why i um i’m really considering switching
Agent: that makes sense jackson we've had customers uh mention that perceived responsiveness influenced their choice is there something specific you’ve um experienced that concerned you
Customer: just like delays in resolving my issues with claims and um questions about my i want i need reliability
Agent: right. We’re dedicated to addressing concerns promptly. I don’t have an exact comparison to Chase’s timelines, but I can walk you through what our typical resolution looks like.
Customer: okay that’s good to hear but what about fees i know um low fees are a huge draw right
Agent: absolutely jackson the way we structure our fees is competitive we often have lower transaction uh traction fees and uh no monthly maintenance costs depending on your balance how does that sound
Customer: that sounds intriguing but um i need to think about it i just can’t imagine going through the same dilemmas you know
Agent: i understand it's a big decision are there specific fees from your current um provider that you’re looking to avoid
Customer: yeah i’d rather not pay any fees for um overdrafts or uh withdrawals i think chase might you know have some attractive options there
Agent: right i hear you our checking account actually does avoid most of those um transactional fees under the gold relationship tier you might find it more beneficial
Customer: and uh what do you mean by that tier do i qualify for it you know
Agent: the gold relationship requires a minimum balance which if maintained unlocks several benefits uh like um waived fees would that be something you’d be interested in exploring further
Customer: definitely but um how do i know if it’s worth it compared to chase
Agent: that’s a fair question we can look at potential savings for you based on your current usage how often do you find yourself getting um charged fees each month with chase
Customer: i’d say um maybe three to four times a month mostly for like overdrafts and service fees
Agent: okay if we calculate that you could potentially save a substantial amount perhaps more than um two hundred dollars a year depending on usage
Customer: wow that’s uh that’s a significant amount but i’m um also worried about making sure i have proper access to my funds
Agent: i completely understand jackson accessibility is really important we offer online banking which provides like instant access to your account anywhere anytime
Customer: okay but if i have an issue will it take long to get it resolved that’s um what i’m really worried about
Agent: i assure you uh we aim for resolution within a twenty four hour window for most inquiries customers have told me they feel more um supported with us than their previous banks
Customer: hm that does make me feel a little better but i still want to know what i’m getting into how long do uh frustrated customers typically stay with their current bank before switching
Agent: from our experience um frustrated customers often remain engaged for about a month on average before escalating or deciding to switch how long have you been feeling this way
Customer: i’d say um it’s been dragging on for a few months now just a lot of back and forth without um clear answers right
Agent: that does sound frustrating. At Northpeak we try to create a more responsive experience—if you decide to switch, I can help outline what to expect so you can compare it to what you’re dealing with now.
Customer: hmph i hope so but i still need to do more research on fees and um also differences in customer service you know
Agent: i completely understand jackson take your time to assess your options but remember i’m here to help with any questions as you weigh your choices uh okay
Customer: thanks liam i appreciate your um patience and the clarity you’ve provided today
Agent: you’re welcome feel free to reach out anytime have a great day jackson
===== CALL 4 =====
Agent: thank you for calling homehaven this is priya nair how can i assist you today
Customer: hi priya this is joseph murphy uh i’d like to um provide some feedback on my recent in store experience
Agent: oh of course joseph i appreciate you reaching out could you please uh share what specifically stood out to you
Customer: um well i was satisfied with the pricing but uh i found it um difficult to locate items so the layout needs improvement
Agent: i understand that’s valuable feedback can you tell me were there specific items that you had trouble finding
Customer: yeah um i was looking for um some home goods and i spent uh quite a bit of time searching for them
Agent: oh got it so you mentioned the layout and i want to um ensure we’re capturing this properly how was the product presentation overall
Customer: it was okay but sorry to say the associates were you know a bit distracted they didn’t seem very engaged
Agent: that’s important to hear improving associate engagement could definitely enhance the shopping experience did you find any promotions helpful
Customer: yes uh the bundling promotions were great i think they really um drive sales
Agent: absolutely those bundling promotions can definitely make a difference you mentioned bundling did you use any specific promo codes
Customer: oh um i used bundle20 when checking out um that really helped
Agent: great i’ll note that the bundle promotions and the code um like bundle20 seem effective in your case as for feedback channels do you think discussing this directly with staff was um the best way
Customer: definitely feedback is easier in store um with staff it has a more uh personal touch
Agent: that’s great to hear so just to confirm you feel that the in store feedback captures your input most effectively
Customer: yes that’s right it just makes it i mean it easier um to convey thoughts directly
Agent: excellent i’ll make sure that feedback is directed to the right team just out of curiosity how many times did you need to speak with an associate today
Customer: um i spoke with like two associates and it still took longer than i’d like
Agent: thanks for that insight so um two interactions before you you know felt your concerns were addressed very helpful
Customer: right i’d suggest maybe having clearer signage or better layout to assist customers
Agent: absolutely i can forward that suggestion along with your comments about the associates engagement just to clarify would you also be i mean interested in special promotions moving forward
Customer: i would if i can be alerted about bundle deals that would be great
Agent: perfect, I’ll note that you’d like updates on bundle deals, though I’m not able to enroll or confirm any sign-up from this call.
Customer: okay, thanks
Agent: you’re welcome i want to make sure you find everything easily this will greatly assist in our outcomes and business metrics
Customer: yeah i can imagine better layout and promos could boost sales a lot more
Agent: most definitely this feedback will really help us improve interactions as well
Customer: i really hope it does it’s ah it’s important for folks like me who shop there regularly
Agent: couldn’t agree more joseph just one last question would you be open to uh sharing more detailed feedback via a follow up
Customer: sure i can do that it might help the process you know
Agent: alright, I’ve documented your feedback and a follow-up may be scheduled, but I don’t have a timeframe for any changes or confirmation on next steps today.
Customer: no problem, thanks for listening
Agent: it’s my pleasure, and I hope the store experience improves for you in the future. have a great day
Customer: you too, thanks, just hoping it’s more straightforward next time
Agent: absolutely we value your input if there’s anything else do call us back
Customer: will do thanks again
Agent: you’re welcome joseph take care
Customer: bye
Agent: goodbye
Agent: alright, just to sum up, I’ve recorded your feedback regarding the store layout and associate engagement, but there isn’t a direct resolution I can provide on this call.
Customer: right, I appreciate you noting it
Agent: and if anything further is needed, someone may reach out before any follow-up.
Customer: okay
Agent: thanks again for your feedback joseph
Customer: bye
===== CALL 5 =====
Agent: thank you for calling healthsecure this is noah williams how can i assist you today grace
Customer: hi noah um i wanted to like uh inquire about my deductible under my um home insurance plan
Agent: sure i can help with that just to confirm is that uh for the healthsecure home insurance policy
Customer: yes that's right i find it a bit confusing honestly
Agent: i understand deductibles can be tricky can you tell me what like specifically is confusing
Customer: well um i just saw my deductible amount and um it's quite high uh i think
Agent: ah okay just to clarify a deductible is the amount you have to pay before your insurance policy kicks in for a claim actually it's
Customer: right but why uh is it so high under this plan
Agent: i see the deductible is based on your chosen tier and the overall structure of the uh healthsecure plan
Customer: so um what would i need to like do to lower it
Agent: you might consider adjusting to a different plan tier like the care plus gold that offers lower deductibles
Customer: care plus gold i've heard of that before um is that a better option
Agent: it's one of our better plans for like lower deductibles while maintaining solid coverage
Customer: hmm could you explain how that compares to my current plan
Agent: absolutely the care plus gold would um reduce your deductible but i can’t really get into a detailed comparison of plans on this call
Customer: adjust the premium how much more would it be
Agent: the difference can vary based on your specific situation, so I’m not able to go over exact amounts right now
Customer: okay how would the deductible change though
Agent: it would lower to a medium level, but I can’t pull up or explain the specific deductible breakdown here
Customer: medium so my current one is higher
Agent: yes your current healthsecure plan has a higher deductible threshold than the gold
Customer: got it that explains things what if i want to like just stay with what i have
Agent: that’s fine too you can absolutely remain with your current plan but it'll still have the higher deductible
Customer: so it's like a trade off then premiums versus the deductible
Agent: exactly you’ve got it higher premium usually means lower deductible and vice versa
Customer: right um but why did you say medium earlier what does it mean i mean like what
Agent: it’s um a compromise where you get decent coverage without a huge out of pocket cost
Customer: okay so are there other plans that might fit better
Agent: yes there's the family advantage plan that you might also find suitable
Customer: i’d like to know how that one works a bit more about its deductible
Agent: sure, the family advantage typically has a medium uh deductible too, but you’d need to review the plan documents yourself for how it works
Customer: oh really what makes it different
Agent: the benefits differ, but I can’t really walk through the comparison in detail from my side
Customer: i see but it’s hard to compare these options like linearly isn’t it
Agent: yes it can get complex quickly many customers find comparing deductibles um a bit confusing
Customer: right seems like the deductible terms are really what’s causing the confusion for me
Agent: yes that’s a common sentiment many clients mention deductibles as a confusing part of um their plans
Customer: wow i didn’t realize so many people felt that way too
Agent: absolutely it’s vital to feel informed, so just take your time reviewing the materials on your own
Customer: thank you i’ll think about switching to the care plus gold or maybe the family advantage
Agent: you're welcome grace just call back if you need help um with your decision</t>
  </si>
  <si>
    <t>3838</t>
  </si>
  <si>
    <t>===== CALL 1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 CALL 2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 CALL 3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 CALL 4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5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6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7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</si>
  <si>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primestreet this is mia hernandez how can i assist you today
Customer: hi mia it’s um evelyn wright i called because i'm having some issues with the sizing of a jacket i bought
Agent: i'm sorry to hear that evelyn could you tell me like more about the uh sizing inconsistencies you noticed
Customer: sure i ordered it in a size medium but it feels um kind of tight around the shoulders you know i've bought medium sizes before so um yeah
Agent: that sounds frustrating let me ask um does it feel tight compared to other jackets you've bought or is it just this one
Customer: well i've noticed it um fits differently from a similar jacket i got from everlane that one feels um much better you know
Agent: i understand that’s a good um a good comparison so it seems like the sizing for this particular jacket might be inconsistent
Customer: exactly like it’s really confusing especially since i checked the size chart and it said medium would fit um you know
Agent: yes sizing can sometimes vary between products you're not alone in feeling this way at all have you um checked your order details
Customer: yeah i have the order number here it's um ord 4829 673 but oh i have the order number um just in case
Agent: thank you for that just a moment okay i see your order here you mentioned you’re in new york right
Customer: yes that’s um correct
Agent: perfect so about the sizing is there anything like specific you were hoping we could do for you today
Customer: i just want to uh make sure this feedback gets noted you know like if primestreet is considering sizing adjustments
Agent: absolutely i can take care of that uh we’re actually looking into feedback about our sizing it seems to be you know a common concern
Customer: really i thought maybe it was um just me
Agent: no not at all many customers have like mentioned similar things it’s really important for us to improve um
Customer: yeah i just feel like i shouldn't have to um guess it should say medium means medium right
Agent: i completely understand that evelyn empathy is really crucial in addressing these types um of concerns
Customer: uh huh and i can’t afford to be paying for shipping back and forth like you know
Agent: that’s a good point i can note that too so would you like to submit your feedback through uh our portal
Customer: is it um going to make a difference
Agent: every bit of feedback is valuable and we're actively reviewing it i can assure you that customer feedback drives um change
Customer: okay yeah if it helps
Agent: great i’ll make sure to include the sizing issue you experienced on your behalf alright
Customer: that’s good to hear um what about potential size like adjustments
Agent: we have some upcoming adjustments planned based on feedback your insights will um definitely be included in those discussions
Customer: alright so how long does it uh usually take to see changes
Agent: changes can vary but we aim for a quick turnaround when we receive feedback typically a few months um
Customer: months i hope it’s um sooner
Agent: i do too because we want to keep our customers happy and engaged you know
Customer: right that’s important i just feel um frustrated
Agent: i get that and this isn’t like typical of the experience we want you to have at all
Customer: thanks mia so what next
Agent: i’ll submit the feedback for you and ensure your voice is um heard this helps us understand what feedback category is most common right
Customer: sizing got it
Agent: exactly you can expect to receive a confirmation email shortly once it’s submitted
Customer: okay and if i um have more issues
Agent: you can always call back and we’ll be here to assist you is there anything else like you need at this moment
Customer: no i think that’s um it thanks for your help
Agent: you’re welcome thank you for your patience evelyn have a um great day
===== CALL 2 =====
Agent: thank you for calling urban escape um err this is noah noah williams how can i assist you today ethan
Customer: hi noah i was um wondering about like the possibility of upgrading my reservation
Agent: sure i can help with that—can i have your booking id please
Customer: yes it's bk for five two one eight seven nine
Agent: thank you ethan let me check this for you oh one moment please
Agent: alright um i see your reservation is for a um standard room in new york city we'd typically offer like some upgrade options
Customer: yeah i was hoping for um something a bit nicer maybe a deluxe room
Agent: absolutely like we have deluxe rooms available however um i should mention that we don't offer um bundling with upgrades you know like amenities included
Customer: oh really that’s disappointing i thought um that upgrades might come with some extras you know
Agent: ok. we do have options but no bundled deals at this moment. do you want to hear the specific upgrades
Customer: yeah i guess so um but if there's no bundle what’s uh the price difference
Agent: the deluxe room will be um an additional fifty dollers per night that's um without any added benefits
Customer: fifty dollers more just um for a room that doesn't sound um very appealing without like added amenities or anything
Agent: i um see what you mean would you be interested if we had any sort of um loyalty promotions available too
Customer: maybe i do have like that promo code loyalty10 but is it um applicable for upgrades
Agent: unfortunately that code is uh not valid for upgrades um it's mainly for discounts on um future bookings
Customer: ugh this is really frustrating so um i can’t really get anything for fifty bucks more
Agent: yeah, we have the deluxe option but no bundles or promo applications for upgrades right now
Customer: right um but what if i switched to a different hotel like um hilton probably has uh better offers
Agent: i can’t uh speak for hilton but i um can assure you that our service is um quite reputable here at urban escape
Customer: yeah but i’ve um heard better things about their um customer benefits i really expected like more
Agent: i um understand that honestly we are um focused on providing quality service rather than um additional package deals
Customer: i mean do you at least have any um like perks for gold members
Agent: unfortunately um for upgrades there aren’t any special perks um exclusively for gold members right now
Customer: seriously this feels um like a letdown i was really hoping for um something to make my stay uh better
Agent: i truly understand ethan our upgrades are um more of a straightforward option without like additional benefits
Customer: so um what's the point of an upgrade then if like it’s not that helpful
Agent: well it does offer um larger space and better views but um again no bundles included
Customer: right long pauses here uh it’s just not worth it for um fifty more dollars
Agent: ok. would you like to think it over or do you have any other questions
Customer: i guess i can just um think about it but i really don’t see how this upgrade helps me you know
Agent: that’s completely fine we are here to help whenever like you’re ready to um make a decision
Customer: yeah well i might just look into um other options this call's um gone on for a bit now
Agent: i understand ethan thank you for considering urban escape um if you need to you know reach out we'll be here
Customer: sure thanks goodbye
Agent: goodbye ethan take care
===== CALL 3 =====
Agent: thank you for calling premier resorts this is james o'connor how can i assist you today
Customer: hi james this is joseph ward i'm calling about upgrading my current booking in los angeles
Agent: sure joseph i can definitely help with that can i have your reservation details please
Customer: yeah i uh booked a standard room for the two nights um starting on the tenth
Agent: let me just pull that up alright i see your reservation you’re currently booked as a um gold member correct
Customer: right i uh am so does that mean i can like get an upgrade
Agent: yes absolutely as a gold member you’re entitled to preferential upgrades right what room are you looking to upgrade to
Customer: i was thinking a suite since um i want more space like
Agent: great choice a suite offers spacious accommodations along with some exclusive amenities let me check the availability for that right quick
Customer: okay while you’re doing that can i um maybe ask about the prices compared to hilton uh like how do they stack up
Agent: sure the rates at hilton can be a bit competitive but we um offer like special perks for loyal members like yourself
Customer: okay that's helpful uh do you like have any promo codes that could apply for my upgrade
Agent: unfortunately for your loyalty tier there aren’t any promo codes that apply specifically to upgrades but the loyalty benefits you get are well quite significant you know
Customer: uh alright what does that mean for my suite upgrade though
Agent: as a gold member i can secure that suite upgrade for just a um slight increase in your nightly rate
Customer: uh how much more would that be like
Agent: let me pull that up okay it would be an additional fifty dollars per night
Customer: hmm that’s uh competitive compared to hilton's rates would it be better
Agent: yes i would say so the additional amenities and service um wood outweigh the minor rate difference
Customer: right right well how long is this offer available uh just checking
Agent: if you confirm today i can lock this in for you right away i promise
Customer: okay uh i need to think about that for a second uh
Agent: absolutely take your time i’m here whenever you’re ready okay
Customer: thanks um but i might need to ask about that to be honest i’m a bit frustrated
Agent: i understand joseph, but our suite upgrade pricing is fixed, so there really isn't anything further I can do beyond the fifty dollars per night I already quoted.
Customer: it’s just that you know hilton had quoted a better rate earlier it’s like why should i stick with you
Agent: i completely get that, but if hilton gave you a better rate then you may want to compare on your own and decide later, because i don't have any additional options to review with you.
Customer: yeah um i get that too but why can't it be more competitive
Agent: let me assure you the experience you’ll have here at premier resorts is designed to be incomparable, though i can't really help beyond repeating the current offer.
Customer: hmm i hope that’s true uh how many more nights do i have left at the rate you're offering
Agent: you would have two nights and the upgrade would apply for each does that help clear things up
Customer: a bit but i still feel uh undecided
Agent: i can sense that and it's totally fine to feel that way, but if you're still undecided you'll just need to think it over yourself and call back if you want it.
Customer: i just wish the prices were clearer uh does that make sense
Agent: it makes perfect sense, but i don't have any clearer breakdown or any other adjustment available to provide right now.
Customer: okay so if i don’t decide now will i lose that offer
Agent: no but i highly recommend locking it in as soon as you can it’s a limited time offer for gold members
Customer: okay i’ll need a moment i just wanna make sure it’s worth it you know
Agent: absolutely joseph i understand where you're coming from just let me know when you’re ready
Customer: alright i appreciate your patience james i'll decide shortly uh
===== CALL 4 =====
Agent: thank you for calling urbanlink this is emily carter how can i help you today
Customer: hi emily this is riley gomez i'm calling to inquire about upgrading my internet plan
Agent: sure riley i can help with that what specific improvements are you looking for in terms of speed or uh reliability
Customer: well i need something faster right now i'm on the plus plan but um it just it feels a bit um slow
Agent: got it you're uh currently on the one zero zero meg plan right
Customer: yeah i am but uh i’ve heard that um i could get better speeds you know elsewhere
Agent: i understand with the premium plan you could reach let's see up to three hundred megabits per second which might help a lot with streaming and well multiple devices
Customer: three hundred that sounds good but uh what's the cost difference
Agent: the premium plan would be an additional um ten dollars a month so that brings you to uh about seventy five dollars a month not not including taxes
Customer: hmm that’s uh a bit higher than i expected my neighbor was saying spectrum um you know has lower prices
Agent: yes i’ve heard spectrum has competitive pricing however i can assure you that the quality of service with urbanlink is um quite reliable
Customer: yeah but i'm i mean spectrum quoted me less for similar speeds you know it’s tempting
Agent: yeah i totally get that but you know with urbanlink you get unlimited data and um no throttling during peak hours
Customer: i appreciate that but how am i sure that uh i won't experience slowdowns
Agent: we've optimized our network for you know high traffic plus with fiber connections congestion issues are um minimized right
Customer: right right but i’m still not convinced the price difference like it's really making me hesitate
Agent: i understand riley would you uh like me to check if there's any ongoing promotions that could help
Customer: that would be great actually
Agent: just give me a moment uh okay it looks like there's a um temporary offer if you switch you'll get twenty fifty dollars off your first three months
Customer: hm that’s a bit better but still the long term costs
Agent: of course after those three months it will go back to normal but you will get faster speeds which um could be worth it if you have multiple devices
Customer: yeah but i i really need to weigh all the options i'm just not sure right now
Agent: absolutely how about um i summarize the key points for you
Customer: sure let’s do that
Agent: alright so you're currently on the plus plan at um sixty five dollars the premium offers more speed at uh seventy five dollars with well a um temporary discount
Customer: okay noted but i um my friend said they are paying less with scepturn
Agent: that’s a valid point spectrum may appear more affordable initially but you know we focus more on long term value
Customer: i see what you're saying but still i feel like it’s more than i want to spend right now
Agent: i completely understand your concern about costs riley it’s vital to have a plan that fits your budget as well as your um speed needs
Customer: exactly i mean i'd like to have faster internet but um i also have to think about my monthly expenses
Agent: that makes sense just to confirm do you think the premium plan would improve your experience enough to justify that extra cost
Customer: i want to believe that but i'm just not sure uh right now
Agent: okay what about i set this aside you could think over the details and i can you know provide you with notes and contact info
Customer: yeah i’d appreciate that
Agent: great i can create a ticket for you so the pricing notes and promotion details are documented, but i’m not able to make any changes to the plan on this call your ticket id will be tkt nine eight two one three four five
Customer: okay thanks i’ll look it over, i still haven’t decided what i’m going to do
Agent: to recap you're considering an upgrade but uh the cost is a concern you’re currently on the plus plan
Customer: exactly but i think i’ll hold off for now
Agent: of course riley please don’t hesitate to reach out if you have any questions or if you decide to go for a plan upgrade later on
Customer: i will thank you for your help, but yeah i’m still undecided for now
Agent: you're welcome have a great day riley
===== CALL 5 =====
Agent: thank you for calling acme insurance this is jackson rivera how can i assist you today
Customer: hi uh this is carter howard i'm looking for information on auto insurance options in california
Agent: sure thing carter we offer a range of auto policies are you looking for specific coverage types or just general pricing
Customer: mostly prices and um like um what kind of coverage you have i i think i’m honestly a bit hesitant cause i've had issues with providers in the past
Agent: i absolutely understand your concerns trust is really important right, but i can only give very general information on a first call, so i’m not really able to get into the options or pricing in detail right now
Customer: yeah that would help a lot just the last time i dealt with you know insurance it was a mess
Agent: okay so um for our premium options we have a policy called care plus gold that i can walk you through it's um really comprehensive
Customer: right can you give me the price on that one
Agent: i don’t have the exact price available for that one on this call, it varies, so i can’t really give you a useful number at the moment
Customer: medium deductible huh so like how does that compare to um other companies
Agent: if you're looking at competitors like unitedcare our terms are um clearer and the the deductibles are often lower
Customer: oh really i guess that makes it a bit more appealing but if i'm being honest i still kinda hesitate
Agent: i hear you trust can really obstruct conversion particularly when you think about pricing and the need for the right coverage
Customer: exactly i just want to know i'm covered when um i need it
Agent: that’s completely reasonable you might also want to consider the coverage limits um we offer high limits to enhance your protection
Customer: okay that sounds good but uh what's the actual difference between the care plus gold and maybe like a lower tier
Agent: it’s hard to get into the actual differences without a full review, so i can’t really break down the gold versus lower tier details for you right now
Customer: hmm but is the gold policy really necessary if i’m just looking for basic coverage
Agent: well um it really comes down to your individual needs and how much risk you want to manage we can customize it somewhat too
Customer: yeah i get that but i i’m still not sure if this is the right time uh to make a decision
Agent: understandable carter sometimes timing affects decisions about insurance especially if you're not completely convinced yet
Customer: right i just wish i had a better sense of the overall costs and benefits
Agent: sure, the best thing would just be a follow up later since i’m not able to provide the detailed comparisons you’re asking for on this call
Customer: ah yes that sounds great how soon can we do that
Agent: would you like to follow up in the next uh few days i suggest maybe in forty five days so we can revisit these options then
Customer: yeah that works please i just need to feel secure about my options
Agent: absolutely i’ll set a follow up for forty five days i don’t wanna rush you here carter
Customer: appreciate that just one last thing was there uh anything else you think i should consider
Agent: just keep in mind that transitioning to the right plan can um speed up the resolution time for claims later on
Customer: got it thanks for the info jackson i’ll think this over and reconnect later
Agent: you're welcome carter i’ll be here when you’re ready have a great day
===== CALL 6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
===== CALL 7 =====
Agent: thank you for calling kaiser plus this is james o'connor how can i assist you today
Customer: hi james um this is amelia clark i'm calling to uh inquire about renewing my life insurance policy
Agent: absolutely amelia can i uh have your policy number um to pull up your details
Customer: sure it's pol too three forty five six seventy eight
Agent: thank you okay i found your policy the care plus silver plan you're within the renewal window of sixty days
Customer: yes um i noticed that can you tell me if there are any changes to the premium this year
Agent: currently there won’t be any changes to your premium amount with the care plus silver it um i would say it will remain the same unless we discuss any upgrades
Customer: that's good to hear but i also want to know um what are my options two options if i want to change my coverage
Agent: well if you're looking to change we can consider moving to a uh higher tier like the gold which uh offers improved coverage limits
Customer: hmm i see what does that mean for the cost oh though
Agent: the gold tier will definitely increase the premium a bit i would say um by around fifty percent plus
Customer: oh wow that’s quite a jump does that come with more perks
Agent: yes you would see better uh coverage limits with the gold plan but i uh understand it might seem pricey
Customer: so if i stick with the silver am i missing out on anything um crucial
Agent: not really amelia your current coverage should still protect you well under most circumstances unless there’s a uh high claim need
Customer: right but if i don’t uh switch now what about retention like how do i know i’ll still be valued as a customer
Agent: well um retention risk when no incentive is offered typically shows low risk meaning we don't usually see churn in situations like this
Customer: wait so low retention risk but are there patterns that indicate churn maybe
Agent: generally amelia yes clear churn intent can come when customers feel unappreciated or without um incentives
Customer: oh i get that so if i don’t feel valued like i could consider switching
Agent: exactly if other insurers like blue shield have more appealing offers uh you might want to find yourself looking for better options
Customer: noted also is there a way to get any discounts or you know incentives for renewal
Agent: unfortunately at the moment there aren't any promotional codes available like memberplus for your plan
Customer: ah that’s disappointing um will that affect my decision in uh the long run
Agent: it could uh but without an incentive i believe our retention it remains low in that scenario
Customer: um i see and wouldn't an empathetic acknowledgment at the start like now help me feel more positive about this interaction
Agent: well to be candid i don’t think it changes much later feeling valued is uh about visible perks
Customer: yes i feel like there’s really uh not been any empathy shown so far
Agent: i understand your perspective amelia i can assure you that we do value your loyalty uh a lot especially for renewals
Customer: i appreciate that but it’s not coming across showing strongly
Agent: got it i’ll make a note of that and we do hope uh that you would stay with kaiser plus regardless
Customer: right so um what do i need to do to proceed with the renewal for the care plus silver policy
Agent: just confirm that you wish to uh continue and i’ll process it right away you won’t need to provide additional documentation
Customer: yes let’s proceed i’d like to renew it but i’ll definitely think about those other options
Agent: great i’ll submit the renewal request now amelia but it won’t be finalized until underwriting reviews it and sends you a confirmation packet in the mail within seven to ten business days</t>
  </si>
  <si>
    <t>3839</t>
  </si>
  <si>
    <t>===== CALL 1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2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3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4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5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6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 CALL 7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</si>
  <si>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connectnet this is olivia parker how can i assist you today
Customer: hi um this is elijah howard i’m calling because uh i'm experiencing some internet downtime here in florida
Agent: i’m sorry to hear that elijah let’s get to the bottom of this uh can you confirm if you're using a modem or um a router
Customer: it’s a modem uh i think it's uh the one you sent me when i signed up
Agent: got it let’s start troubleshooting can you please check um if the lights on the modem are flashing
Customer: um yeah the power light is on but um the internet light is still off
Agent: okay that could um indicate an issue let’s try something can you reboot the modem for me just unplug it wait about ten seconds and plug it back in
Customer: reboot it okay um i’ll do that now pause alright i plugged it back in
Agent: perfect now give it a um minute to fully power up the lights should stabilize
Customer: alright uh i'm waiting here the internet light is still off
Agent: hmm let’s see i’ll check on our end for any outages short pause oh it looks like there was a fiber cut reported by the carrier
Customer: oh really how long is that uh gonna take to fix
Agent: i understand your concern elijah while i can't provide uh an exact time outages typically um get resolved within a few hours
Customer: a few hours that’s not great i mean i need this um for work
Agent: i completely understand um and i’m really sorry for the frustration let me assure you that our team is on it can i uh verify your account details to check for any updates
Customer: sure my last name is howard and um my first name is elijah
Agent: thank you elijah now um can you share your account id for verification
Customer: uh i don’t remember that wait i think it’s acc seven eight six four one two zero
Agent: great i see your account here thank you for your patience
Customer: what’s the status with uh that any updates
Agent: currently we’re showing the outage is still active but um we’re working on it
Customer: this is so annoying and i was expecting uh better service with connectnet
Agent: i understand and i appreciate your feedback we value your um satisfaction and i’m here to help
Customer: yeah but my neighbor said he’s with spectrum and he’s not having any issues
Agent: i understand there’s a comparison there but each service can um experience different outages we’re actively resolving this
Customer: alright but it’s just frustrating not knowing when it'll be um fixed
Agent: that’s completely fair often um reassuring our customers helps during these times can i assist with anything else while we wait
Customer: i guess but like if i miss important work calls i need some form of compensation
Agent: i get that during discussions on claims we may have options for billing adjustments after a service um disruption
Customer: claims um that's a whole different ordeal
Agent: i understand that elijah but addressing your immediate concern with the outage um is priority
Customer: okay sure just get my internet back up
Agent: absolutely could you give me a moment while i check for additional support options
Customer: yeah sure
Agent: thank you just a moment slight pause the best step we can take is a modem reboot so you've done that already which is a good start
Customer: right but what if that doesn’t work
Agent: if the issue persists after a reboot we can send a technician or consider further troubleshooting
Customer: how long will that take i need this sorted fast
Agent: once we escalate we usually have a technician dispatched within twenty four to forty eight hours
Customer: that's going to be um tough for me better than nothing though
Agent: i can note that you want priority, but i’m not able to submit or follow up on a priority request from here, so you’ll just need to wait for the outage to clear on its own
Customer: okay so there’s really nothing else you can do right now
===== CALL 2 =====
Agent: thank you for calling fiberone um this is david martinez how can i assist you today
Customer: hi david this is lily lewis um i'm calling because my internet service um is completely down and uh i need some clarity on this outage
Agent: i’m sorry to hear that just lily can i get your account id uh to look into this for you
Customer: sure it’s acc 8642 357
Agent: thank you lily one moment please okay uh i see there's an inactive outage in your area in florida
Customer: an outage but i need to know what’s going on uh like this is really frustrating
Agent: i understand um i can explain that the outage is like due to a weather related disruption
Customer: weather that’s um not really what i expected is there any timeline for when it might be fixed you know
Agent: unfortunately i don’t have an exact timeline right now but we’re working on it
Customer: why don’t you uh have more information it’s really affecting my day you know
Agent: uh i get that it seems like something that involves multiple teams um and updates come as they’re available
Customer: updates i feel like i'm just left in the dark here other providers like spectrum seem to charitably handle these things better
Agent: i understand your concern um and while i can’t like compare our service directly we do strive to keep everyone updated
Customer: but i’m not receiving any updates this is uh like seriously impacting my satisfaction right now
Agent: i can assure you that you’re on our plus plan and currently have a speed tier of uh one hundred megabits
Customer: what good does that do me right now my service is down ugh
Agent: yes i understand, but since there’s an area outage there really isn’t anything for me to troubleshoot on this call, and I can’t provide anything beyond the outage notice
Customer: rebooting i don’t think that will fix it if there’s an actual outage i mean
Agent: a ticket wouldn’t provide any additional answers right now, so I’m not going to open one since it would just show the same outage status
Customer: a ticket will it help me uh get answers
Agent: so for now all I can tell you is to wait for service updates as they come through; there isn’t anything else I can assist with on this
Customer: i just wish i knew more does um my tier affect this outage
Agent: not directly lily but being on fiber like definitely should help with overall service quality
Customer: this could affect my decision on renewing my policy you know like
Agent: i see you’ve got to consider many factors when choosing your service provider
Customer: but i wouldn't feel i’m in good hands without clear communication you know
Agent: i understand that and um many customers prefer transparency but um i’m afraid i don’t have more details on the issue right now
Customer: how long do you ah expect i’ll have to stay engaged with this before it um escalates to you know needing to talk to someone else
Agent: i hope we don’t get to that point you’re already having a tough time and it’s only been um a short while since we’ve spoken
Customer: well it feels like forever already ugh
Agent: i’m not able to check back in later personally, and we don’t have any other information to share, so you would just need to keep an eye on the outage notifications
Customer: yes please that would be more helpful than this call right now
Agent: alright um i will note that in your ticket i assure you we’re keeping an eye on this
Customer: okay uh does that mean someone will definitely reach out
Agent: yes i’ll make sure they have all the context but um i can’t guarantee immediate contact you know
Customer: ugh this is so frustrating just more waiting
Agent: that’s understandable we are working on it and um i assure you your satisfaction is very important to us
Customer: i just hope it gets resolved soon like you know
Agent: i really appreciate your patience lily if there’s nothing else today just know we’re on it
Customer: no that’s it i guess i’ll just wait
Agent: thank you for calling fiberone lily your ticket id is tkt 5678 123 we will help follow up as soon as possible
Customer: alright thank you david
Agent: you’re welcome take care
Customer: bye
===== CALL 3 =====
Agent: thank you for calling homehaven this is ava thompson how can i assist you today
Customer: hi this is um ava adams i’m a bit confused um about how my smart home device works
Agent: i’m sorry to hear that ava um let's see if i can help you out what seems to be the um issue
Customer: well i thought it would operate a certain way but it’s not uh responding like i expected
Agent: i understand that can be frustrating could you tell me which device you um purchased
Customer: it’s the homehaven smart hub i um got it delivered last week
Agent: got it and just to confirm your order number is ord 3478 562 right
Customer: yes uh that’s it um so it’s just not connecting to my other devices properly
Agent: okay let’s go through the setup process step by step did you receive the instructions uh with it
Customer: i um did but i found them kinda confusing i compared them with a competitor’s product the techleo hub and it seemed simpler
Agent: i appreciate your feedback it helps us improve our um usability we aim to make the experience better for you
Customer: right but it’s really frustrating when it uh doesn’t work as advertised i expected better quality from homehaven
Agent: that’s totally understandable ava i want to ensure you have a um positive experience do you think a clearer set of um instructions would help
Customer: yeah definitely just uh something that makes sense it's not just me right i've heard that a lot from my friends
Agent: i’ll make sure to pass that feedback to our product team now um let’s try resetting the device together
Customer: okay uh how do i do that
Agent: just press and hold the reset button for about uh ten seconds can you try that now
Customer: give me a sec um okay i think i did uh it
Agent: great now check if the led light is uh blinking
Customer: it is wow finally but um the commands still feel a bit off
Agent: thank you for sharing that i’ll make sure to note this for our product team um as well what specific commands are bothering you
Customer: well sometimes it misunderstands me like i said turn off the lights and it turned on the uh heating
Agent: i see that kind of misunderstanding can be annoying it’s important for us to improve that um accuracy
Customer: yeah it really should be better for the price i paid it was in the two hundred to three hundred dollar range
Agent: absolutely and i’ll ensure our team is aware your feedback about usability is very um valuable
Customer: thanks ava i just want my um investment to be worthwhile
Agent: i totally get that and your experience matters to us would a promo code like homesave20 help with your uh next purchase
Customer: maybe i just don’t want a new device if this one um doesn’t work right
Agent: that’s a valid concern let’s focus on making this one work to your um satisfaction first
Customer: sure yeah so what about my settings are they um saved
Agent: yes those should still be saved on your account, but since the commands are still acting up after the reset, I can only note the issue for review right now and suggest you monitor it for a bit.
Customer: okay, so it’s not really fixed yet then, I guess I’ll keep trying it.
Agent: that’s understandable, and if it keeps happening, please call us back and we can continue troubleshooting from there.
Customer: i hope so i really do feedback like this is um important to share with others right
Agent: exactly genuine feedback helps us grow thank you for being so understanding today ava
Customer: no problem so if i call back you’ll have my um details
Agent: yes all your information is noted in our system and we can um continue where we uh left off
Customer: good to know, thanks ava, I’ll call back if it still doesn’t work right
===== CALL 4 =====
Agent: thank you for calling acme insurance um this is jackson rivera how can i assist you today
Customer: hi um this is john uh rogers i'm calling about um my policy renewal options
Agent: sure john i can help uh with that so you're looking to um renew your health insurance policy right
Customer: yes that’s correct i’d like to know about um the incentives you have for renewing
Agent: absolutely we uh have some added benefits um for renewals including broader coverage options
Customer: broader coverage can you um explain what that entails
Agent: yes um our renewal offer includes enhanced coverage limits like you’ll have access to um more specialists without uh higher out of pocket costs
Customer: oh that sounds good but um how does this compare to you know my current plan
Agent: great question you're currently on the care plus silver plan which uh offers quality coverage but the renewal has um additional perks that could be beneficial
Customer: i see and how um does pricing compare i uh need to be sure it's affordable
Agent: exactly um the renewal would be at a similar premium rate but with the added benefits your premium is currently um two hundred fifty
Customer: right so the premium um would stay the same what about deductibles
Agent: for the renewal you'd have a medium deductible which uh balances um the monthly cost and out of pocket expenses
Customer: okay and are there any um campaign promotions available right now
Agent: yes we're currently um running a promotion with the code spring25 which could uh give you a discount off your first month
Customer: spring25 huh does that actually help with the overall premium
Agent: it does but um the promotion itself won’t drastically lower your monthly rate it’s more about uh adding extra value
Customer: got it so hmm with the promotion and the added benefits do you think that will drive more people to renew
Agent: honestly um we've noticed that many customers prefer the added benefits over price alone but i’d say that campaigns like these have mixed effects it’s all about preference
Customer: interesting so uh what other features do you think are most discussed by customers like me
Agent: pricing is definitely a hot topic um alongside coverage many folks uh wanna best bang for their buck uh you know
Customer: right makes sense i keep hearing about blue shield how do they compare to acme insurance
Agent: blue shield has competitive rates um but our broader coverage options and added benefits keep um customers satisfied overall
Customer: so acme insurance has uh better offerings then
Agent: in many cases yes especially when you consider our um renewal incentives many customers appreciate the um quality and support we provide
Customer: i see so uh can i renew now i really like the sound of um these benefits
Agent: absolutely if you’re um ready i can help you with the renewal process now just um need to reconfirm your details
Customer: sure my policy id is pol 1234 567
Agent: thank you john and just to confirm you'd like to proceed with uh the care plus silver plan
Customer: yes that’s right and let’s go ahead with the renewal
Agent: great i’ve noted that you want to renew, but the system is still loading on my end so i’m not able to complete the renewal while we’re on this call. just a reminder the plan would be for another year with the medium deductible and the added benefits
Customer: sounds perfect and i assume my coverage limit um will remain high
Agent: yes your coverage limit stays at high ensuring you’re uh well protected
Customer: okay thanks for explaining it i’ll wait to hear what happens next
===== CALL 5 =====
Agent: thank you for calling nimbus air um this is noah williams how can i assist you today
Customer: hi noah my name is hannah wright i’m uh calling about my flight that got delayed
Agent: i’m sorry to hear that um hannah can you provide me with your booking reference to check the details
Customer: sure um it’s pna gh1234
Agent: thank you let me pull that up okay i see your flight uh from miami to dallas fort worth is delayed
Customer: yes i heard that uh do you know why
Agent: the cause um of the delay is mechanical issues we're working to resolve this you know as quickly as possible
Customer: um mechanical uh is there an estimated time for rebooking
Agent: i don’t have a specific um time at the moment but we’ll keep you updated right as we have more information
Customer: that’s a bit frustrating um you know i need to uh know when i can fly
Agent: i completely understand and i’m really sorry for the inconvenience uh you're at the airport right
Customer: yes i am and i uh the wait is getting a bit long so
Agent: i can imagine just to let you know we’ll um provide a meal voucher as compensation for the delay
Customer: a meal voucher that’s um something i guess
Agent: yes it should help a bit um while you wait are there uh any questions about the delay or the rebooking process
Customer: not really just um how long um before i get rebooked
Agent: it depends on how quickly we can assess the situation but we will be notifying you um via the contact method you’ve provided
Customer: okay i hope it’s um soon
Agent: of course it’s always our priority to get you back on track you know as soon as possible
Customer: right i get that but i uh have other plans that i need to stick to you know
Agent: i completely understand and i appreciate your um patience other passengers are likely feeling similar frustrations
Customer: well it feels like this happens often like um with nimbus air compared to american airlines
Agent: i hear you flight delays are never easy we do our best to manage them right effectively
Customer: yeah i mean i noticed american airlines has more consistent schedules you know
Agent: that’s a valid point however nimbus air prioritizes passenger comfort during delays as you’ll see with the meal vouchers
Customer: true still this is a hassle i need to rebook soon really soon
Agent: uh and we’re here for you hannah we will do everything um to expedite your rebooking once we um receive updates
Customer: i just don’t want to miss my meeting in dallas
Agent: i completely understand your urgency we will keep you updated throughout this process um just so you know
Customer: thanks uh but can i um call you if i don’t hear back soon
Agent: definitely you can reach out to us anytime uh i’ll also note to give you um a callback with any updates as soon as i can
Customer: yeah that would be great just please keep that in mind
Agent: absolutely i’ll make a note of that right now uh just a moment
Customer: sure no problem what’s taking so long
Agent: okay i’ve documented that you prefer a callback thank you for being so understanding
Customer: i appreciate that your help really matters right now you know
Agent: no worries you're doing great under the circumstances and we really appreciate your patience um
Customer: i’m trying really i just want this resolved like now
Agent: uh understood we’ll work hard um to get this sorted out for you
Customer: okay i trust you noah please don’t let me down
Agent: thank you hannah hang in there um and i’ll confirm your callback soon
Customer: sounds good thanks again just kinda worried about timing
Agent: anytime um have a good rest of your day despite the delay you know
Customer: you too bye
===== CALL 6 =====
Agent: think um thank you for calling connectnet this is noah williams how can i like assist you today
Customer: hi noah it's um elijah diaz i wanted to talk about you know possibly upgrading my internet like plan
Agent: of course elijah i can help with that can you tell me a bit about your current needs
Customer: well we're using more um data now with streaming and everything uh i think i need a plan that can handle it you know
Agent: got it so uh you’re currently on the basic plan right let me check what would work better for you
Customer: yeah like i was thinking maybe something faster um like
Agent: you’re on a one hundred megabit plan right now like are you um experiencing issues with speeds
Customer: uh sometimes it slows down when we’re all online especially at peak times
Agent: i see for your usage uh i’d recommend the premium tier it’s designed to support you know higher usage like that
Customer: premium what’s the difference um exactly
Agent: the premium plan would um provide you with more bandwidth ensuring a smoother experience even during um peak usage
Customer: that sounds good is there anything special you know with that plan
Agent: yes um promotions can be applied even without discounts which um improves overall value
Customer: oh really i heard that like spectrum had some um good offers though
Agent: with connectnet you’ll get consistent service with those performance improvements without needing any uh deep discounts
Customer: right but does that mean my bill will go up
Agent: it may slightly increase but you will definitely notice improvements in like service quality
Customer: okay that makes um sense so um the premium tier is what you like recommend
Agent: yes absolutely it’s tailored for customers who need um more speed and reliability like yourself
Customer: and how easy is it to switch plans like um is this all done over the phone
Agent: yes the switch can be like processed right now i’ll just need to verify your account
Customer: sure my account id is acc um four five three two uh seven eight six
Agent: great and just to confirm your address um is in florida correct
Customer: yep that’s right um
Agent: thank you elijah let me pull up your um details okay i’ve got it
Customer: awesome so what’s next
Agent: i’ll start the request for the upgrade to the premium tier, but it still needs to be submitted through the system and reviewed before anything changes on the account
Customer: and uh when can i expect the speed improvements
Agent: once the request is approved, speed improvements would usually show up pretty quickly, but i can’t give you an activation time yet
Customer: okay got it so it’s still pending for now
Agent: of course just a reminder faster acknowledgment of issues can um help improve your experience
Customer: sure but does that like mean i’ll avoid long waits if for issues
Agent: unfortunately not really we try our best but sometimes like escalations happen anyway without quick acknowledgment
Customer: i see well um at least i’m aware of that
Agent: yes and keep in mind you’ll have new support contacts for any um concerns moving forward after the upgrade
Customer: nice that sounds good
Agent: i’ve noted everything and started the request, is there anything else you’d like help with today
Customer: no i think that covers um everything for now
Agent: great i’ll leave this pending in the system elijah just keep an eye out for an update on your service
Customer: alright thanks noah
Agent: thank you for choosing connectnet elijah have a great day
Customer: you too bye
Agent: bye
===== CALL 7 =====
Agent: thank you for calling aetnacare this is daniel kim how can i assist you today
Customer: hi daniel this is emily cook i’m looking um to compare some home insurance options
Agent: sure uh thing emily are you you know currently with a different provider or just exploring what we have
Customer: um i’m currently with metrohealth but thinking about switching i want to see if ah aetnacare offers better pricing
Agent: okay so um let’s look at our care plus silver plan it has competitive rates
Customer: okay i’ve seen some quotes from metrohealth they seem um lower but i’m not sure uh about the coverage
Agent: right right it’s important you know to consider coverage along with pricing our care plus silver offers high coverage limits
Customer: yeah the metrohealth plan had a medium deductible but uh i’m worried about um the overall benefits
Agent: with aetnacare you’d also get a medium deductible and we have some unique features
Customer: like what um exactly
Agent: well our benefits include um comprehensive claim assistance and uh quick turnarounds on claims which might you know add value
Customer: that’s good to hear but um does it really make a difference like in claims processing
Agent: typically customers report smoother experiences with us though i can’t guarantee it will uh change your current situation entirely
Customer: i see well i was also curious about uh discounts are there um any available
Agent: absolutely if you sign up now you can use the code save fifteen for um a nice discount on your premium
Customer: okay that’s interesting i’d like to uh compare that with metrohealth’s offers then
Agent: sure let me pull up the specifics
Customer: they have a um high coverage limit plus uh not too high premiums
Agent: our care plus silver plan also offers high limits and um very competitive pricing
Customer: sounds good so comparing the two options metrohealth versus aetnacare is really important to me
Agent: yes absolutely are there specific features from their policy that you know caught your eye
Customer: um i liked their claim process um speed but i’m wondering now how aetnacare stacks up
Agent: our customers often tell us we’re just as fast but um i cannot guarantee the um details without comparing directly
Customer: uh huh i’d like to uh know more about the care plus silver features then
Agent: sure care plus silver includes um high limits on personal property coverage and liability which is really vital
Customer: i think that could be a great fit but um i still have those comparisons lingering in my mind
Agent: okay so would you like to explore um some specific quotes
Customer: yes please i definitely prefer to visualize what i’m um getting into before making any decisions
Agent: right right let's get that sorted out are you available to do this like right now
Customer: yes i can do that now i appreciate the expedited response
Agent: great—before i can give you exact numbers, i’ll need the property address and a few details like year built, square footage, and any prior claims; i can’t generate the quotes without that
Customer: thanks so you mentioned faster claim processing earlier
Agent: yes many clients have reported it’s efficient though i can't confirm if that’s um the case for everyone based on their experiences
Customer: that makes sense so um what do you think is the biggest aspect that would make me uh switch
Agent: perhaps it’s your coverage needs and um the pricing aetnacare offers a nice balance
Customer: i definitely want better coverage and the pricing is a factor i might lean towards um switching
Agent: if you switch today you would um get not only the quotes but also the code save fifteen applied
Customer: that’s a good incentive how soon would this all um take effect if i decide
Agent: typically the new coverage can take effect in as little as um thirty days or so
Customer: that’s reasonable and if i um change my mind
Agent: you can reach out anytime during the renewal window of sixty days and we can adjust or um cancel if needed
Customer: i think i’m um ready to move forward with aetnacare but i don’t have all that information in front of me right now
Agent: no problem—when you have those details handy, we can pull the quotes and then set up the policy; for now i’m not able to finalize anything without the address and home details
Customer: okay i’ll gather that and call back</t>
  </si>
  <si>
    <t>3840</t>
  </si>
  <si>
    <t>===== CALL 1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 CALL 2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3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4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5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</si>
  <si>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metrojet this is chloe adams how can i assist you today
Customer: hi chloe um this is ava morgan i wanted to uh discuss some loyalty perks after a recent issue i had
Agent: of course ava i’m sorry to hear that can you tell me a bit more about your experience
Customer: well uh i was really i mean i was upset with how my issue was handled it felt like you know my loyalty as a gold member isn’t being recognized
Agent: i understand this is frustrating ava uh your loyalty is important to us what specifically were you hoping to see
Customer: i guess uh instead of just the basic points i thought i’d like get some kind of um compensation for my trouble
Agent: that makes sense can you tell me uh more about what happened and i’ll see what we can do um to make this right
Customer: sure i had a flight from mia to dfw that uh was delayed and it really messed up my plans
Agent: i see delays can be really inconvenient um were you offered any compensation at that time
Customer: no nothing at all i even asked about my loyalty privileges but uh it just felt ignored
Agent: i'm really sorry to hear that you certainly deserve recognition for your loyalty now let’s go over the perks you have with metrojet
Customer: yeah um i’d appreciate that
Agent: as a gold member um you’re entitled to several bonuses i can offer you bonus miles as a way to acknowledge your loyalty
Customer: bonus miles really i didn’t know that was an option
Agent: yes absolutely that’s one of the perks um designed for loyal customers like you would uh this help with your dissatisfaction
Customer: i suppose but um how many bonus miles are we talking about
Agent: we can issue you um let’s see an additional two thousand miles does that sound acceptable
Customer: uh wait is uh that it i thought it might be more especially considering my issues
Agent: i completely understand it’s important for you to feel valued, but that’s all I’m able to mention right now.
Customer: yes please i i don’t want to feel like like my loyalty doesn’t mean anything
Agent: i understand ava your feelings are valid thank you for sharing them with me.
Customer: okay thanks
Agent: just a moment while i verify the options pause okay, there aren’t any additional options showing on my side.
Customer: mhm that sounds a bit better but still not convincing enough
Agent: i hear you ava we genuinely appreciate loyal customers and i want um to make sure this feels right for you
Customer: uh huh okay but you know um what about other perks
Agent: well besides bonus miles gold members often receive upgrades and priority boarding, but i can’t go into more detail on that here.
Customer: yes i’d like to know more about uh upgrades
Agent: definitely upgrades can enhance your travel experience and are offered based on availability, that’s really all i have on it.
Customer: great but i still feel like um compensation for past issues is crucial
Agent: absolutely i will ensure your concerns are heard by my management.
Customer: okay thank you for listening to me it's just been really frustrating
Agent: i completely understand ava is there anything else you would like to uh discuss while i have you on the line
Customer: no i think that uh covers it for now thanks
Agent: thank you for your patience and again i apologize for the um inconvenience your loyalty truly matters to metrojet
Customer: i appreciate that chloe thanks for helping me out
===== CALL 2 =====
Agent: thank you for calling healthsecure this is daniel kim how can i assist you today
Customer: hi daniel this is uh ava johnson i wanted to compare um like some health insurance options particularly your plans and aetna’s
Agent: sure ava so are you looking at um specific plans with aetna or just getting a general sense of what we offer
Customer: i’m mostly interested in uh understanding how your coverage like stacks up against theirs
Agent: alright let’s dive into that um can you tell me what specific features you’re looking for
Customer: well i need um something that has good coverage but also isn’t too expensive maybe uh something in the silver tier
Agent: got it we have the care plus silver plan which might be a um good fit it offers a um medium deductible and good coverage limits
Customer: right that sounds promising so how does that compare to what aetna offers
Agent: when we look at aetna’s silver tier their coverage is also um solid but there are some um distinct features in our care plus silver plan that might be preferable
Customer: like what can you give me some um details
Agent: uh i can’t really get into detailed comparisons, but our care plus silver plan is generally competitive.
Customer: that’s interesting but what about uh the deductible
Agent: the deductible is medium, and the exact impact depends, so it’s hard to say beyond that.
Customer: uh and how does that affect my monthly premium is it um competitive
Agent: our premiums are competitive overall, though i don’t have the side by side figures for aetna here.
Customer: okay so do you think um i would save more with healthsecure
Agent: based on what you’re looking at with aetna healthsecure could offer you better savings in the long run um with our benefits structure
Customer: sounds good so could you run me through um the specifics of the care plus silver plan again
Agent: it covers standard services like preventive care, and the brochure will explain the specifics better than i can on this call.
Customer: is there any coverage limit like i should be um concerned about
Agent: there’s a medium coverage limit, but you’d really need to review the plan documents for the details.
Customer: that sounds fair is there anything else i should consider
Agent: the best thing would be for you to look over our promotional materials first, since i can’t walk through much more of the comparison right now.
Customer: yes uh please that would definitely help
Agent: great i’ll send the materials to your um email which i have as ava johnson@example com uh correct
Customer: yes that’s right
Agent: perfect you’ll get those shortly do you have any um other questions in the meantime or anything else i can assist with
Customer: umm how often do you uh get feedback like about your plans compared to aetna’s
Agent: we gather feedback regularly and uh we find that most customers prefer our um offerings due to the policy alignment
Customer: interesting so um would you say most of your responses are like policy aligned
Agent: yes our uh responses are typically very much in line with our um policies ensuring clarity for our clients
Customer: that’s good to hear do you ever have issues with vague um responses
Agent: definitely we try to minimize that but occasionally we have to clarify to ensure customers understand fully
Customer: got it and have you seen that um an escalation leads to better conversions
Agent: absolutely we notice that when we escalate situations um clients tend to feel more valued and convert at a higher rate
Customer: that's encouraging so it seems that healthsecure is the way to go
Agent: i'm glad to hear that your interest in the care plus silver plan is promising and um i believe it will meet your needs well
Customer: it seems to be the case thank you for all the information
Agent: of course ava i’ll make sure to follow up with those um details soon
Customer: great i appreciate your help daniel
Agent: no problem that's what i’m here for
Customer: alright i’ll wait for that email
Agent: sounds good have a wonderful day ava
Customer: thanks you too
===== CALL 3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4 =====
Agent: thank you for calling blue field this is daniel kim uh how can i assist you today
Customer: uh hi daniel this is avery reed i'm looking for like information about your health insurance policies
Agent: sure avery just to verify can you confirm your last name please for me
Customer: it’s reed r e e d
Agent: great thank you so you mentioned um um you wanna know about our health policies are you comparing them uh with any competitors
Customer: yes actually i’m looking at alterna’s offerings too specifically their pricing and benefits
Agent: got it let me uh give you an overview of our plans here in ny we have various options including like the care plus silver plan which is quite uh popular
Customer: right i’ve heard of that one hmm how does it compare with aetna's plan especially in terms of costs
Agent: yes um the care plus silver plan uh offers a medium deductible band with high coverage limits and um very competitive
Customer: and what’s the premium for that compared to like aetna
Agent: the premium is um it ranges around uh two hundred fifty cents a month which is very competitive with aetna’s offerings uh just to clarify that
Customer: i see that sounds fair did you say it has high coverage limits
Agent: yes that’s correct the coverage limits are high which is an advantage um especially for those uh needing extensive care
Customer: okay but um do you know if aetna has similar benefits or the same um premium
Agent: well aetna does provide similar benefits but their pricing tends to be a bit higher uh with lower coverage limits
Customer: interesting so what happens if i want to um renew after the first year
Agent: good question renewals are available within a forty five day window before your policy expires um unless you need information
Customer: that’s helpful to know honestly um i'm just trying to figure out um if i’d be getting a better deal with like either of you
Agent: i understand and it's always um smart to compare options uh just to clarify have aetna’s prices made you hesitant at all
Customer: not really um i don’t have any objections to their prices just want to you know ensure i'm making the best choice
Agent: that’s a sound approach comparing can help you uh make an informed decision um have you looked into our promotions
Customer: no i haven’t do your promotions actually make a difference in the pricing
Agent: not really in most cases the promotions don’t um shift outcomes without actual discounts being offered
Customer: huh that’s kind of what i expected so in terms of my questions i guess pricing doesn’t seem to trigger objections um for me
Agent: exactly and you seem comfortable with the options so um is there anything else about the coverage or plans you’d like to you know discuss
Customer: uh just to confirm are there any exclusions um i should know about
Agent: yes of course there are some but with the care plus silver most essential services are covered
Customer: alright and if i were to choose this plan um is there a specific process to apply
Agent: yes you can apply online or over the phone and i can guide you through that if you’re ready
Customer: um i think i need to consider my options a bit more i might call back
Agent: totally fine avery take your time and if you have any questions like don’t hesitate to reach out
Customer: thanks daniel i appreciate your help today
Agent: my pleasure thank you for calling blue shield have a great day avery
Customer: you too bye
===== CALL 5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t>
  </si>
  <si>
    <t>3841</t>
  </si>
  <si>
    <t>===== CALL 1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 CALL 3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 CALL 4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5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</si>
  <si>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styleloop this is lisa chen how can i assist you today
Customer: hi lisa i’m ava ross and i called because i have a um issue with a damaged product i um purchased
Agent: i’m sorry to hear that ava can you tell me which product you’re referring to
Customer: it’s a dress um i ordered and it was uh delivered all damaged i mean the order e d is ord six eight four three nine one five
Agent: okay let me pull that up one moment please so just to verify you're located in florida right
Customer: yes that’s right
Agent: thank you ava now about this dress i’m only able to note the damage on the order right now, and you’d need to check the website later for any next steps
Customer: uh yeah right what can you tell me about the options like i mean um is one better than the other
Agent: well um i can’t really advise which option would be better, you’d have to decide that on your own
Customer: uh huh got it huh but what do you um recommend like um is a replacement quicker
Agent: sorry i can’t provide a replacement right now and i’m not able to do much else from here uh would you prefer a refund instead
Customer: wait what you’re not offering a replacement at all that’s um confusing to me
Agent: i understand ava right but all i can really do is repeat that you can look into the refund
Customer: uh okay but is that really all no replacement options mentioned
Agent: correct just the refund path is um available at this moment
Customer: that’s not what i expected i thought um like i had options here
Agent: i see where the uh confusion is i mean just to clarify the refund would go back to your original payment method
Customer: right so what would that look like exactly
Agent: if you proceed with a refund it would normally take about five to seven business days, though i can’t walk you through much more than that
Customer: uh okay and just to confirm am i eligible for the promo mode uh i used
Agent: yes you used welcome ten so you will receive the refunded amount without um losing your promotion
Customer: hmm that’s like a relief but what if i want to order the dress again ah
Agent: you could reorder once you receive the refund but a replacement isn’t available right now um just to reiterate
Customer: so basically that’s my option refund and then reorder
Agent: yes that's correct and if you want the refund you’ll need to handle it through the online return page
Customer: okay um let me just think oh uh can you um provide coverage for this when i reorder i mean do you have any guarantees
Agent: right we usually cover this under our return policy assuming it's uh within the time frame and conditions
Customer: might’ve been easier if you offered a replacement uh would’ve saved time you know
Agent: i understand your point offering a replacement might have been better but unfortunately it's just not an option available today
Customer: that’s frustrating i wish i’d had more options presented um i don’t know why i was confused before
Agent: i apologize for that but there really aren’t any other options i can help with here do you um want to move forward with the refund
Customer: sure i’ll take the refund just um make sure it goes back to my original payment method
Agent: absolutely i’ll make sure of that just one more question for verification can i confirm your last name is ross
Customer: yes that's correct
Agent: great i can note that you want a partial refund of um around seventy five dollars, but the actual processing still has to be completed online
Customer: right and after that um can i reorder that dress at the same price
Agent: yes once you receive the refund you can reorder the dress at um the same price band which is fifty to a hundred dollars
Customer: alright um i guess that covers everything then thanks for sorting this out
Agent: you’re welcome ava thank you for your patience and i’ll finalize this refund for you now have a great day
===== CALL 2 =====
Agent: thank you for calling homehaven this is sarah johnson how can i assist you today
Customer: hi um this is harper lee i'm um really uh dissatisfied with your loyalty program
Agent: i'm sorry to hear that harper can you tell me a bit more about what's been um bothering you
Customer: well i expected more from the perks and honestly i’ve been waiting way too long for my order it’s just um disappointing
Agent: i understand and i apologize for the inconvenience what order are we discussing
Customer: um it’s order number ord seven eight nine three three four two
Agent: thank you for that just let me check on your order status for a moment it looks like uh it's currently in transit but it's um delayed by three days
Customer: right that’s not really um good enough i don’t understand why it’s taking so long other companies like casacomfort are doing um much better
Agent: i can see how that would be frustrating we do strive to provide timely service uh but sometimes delays occur with carriers like fedex
Customer: yeah well um i just feel like i’m not being valued as a loyal customer you know
Agent: i completely understand harper as a member of our elite tier you do have access to certain perks have you um taken advantage of your benefits
Customer: sort of but that's um it hasn’t felt rewarding lately what else um can you offer
Agent: we can offer um an upgrade to your current loyalty perk which includes expedited benefits like faster issue resolution and priority shipping you know
Customer: um okay but that’s great only if it’s uh kind of low cost
Agent: yes i’m happy to let you know that this perk can be um offered to you at no additional cost a free upgrade
Customer: free really um that does sound appealing but how will that help my current situation
Agent: this upgrade can ensure that your future orders are prioritized thus avoiding um any further delays it’s a great way to enhance your experience
Customer: mmm i don't know i mean i’m frustrated now and you know i don’t want more disappointment
Agent: i totally understand your concerns that's why um making this change could help build your trust back in homehaven
Customer: right i just want to make sure this isn't another empty promise
Agent: i assure you it’s not we really want to keep your loyalty you know plus we can add a discount code loyalty twenty five for your next purchase um
Customer: okay okay that sounds better but um how can i be sure my order will come on time next time
Agent: by having that upgraded perk you’ll get priority shipping it means your products will be prioritized with fedex which uh should help with delivery timing
Customer: hmmm that makes sense but still um what if i have another issue with my next order
Agent: you would have a devoted customer service representative just for elite members this means um quicker responses and resolutions
Customer: alright that sounds good and um i’ll feel like i’m actually valued
Agent: exactly harper we really appreciate your loyalty it’s people like you that keep our business thriving um
Customer: but um what if i need a partial refund for this delay
Agent: if you decide on the refund, that would need to be handled through the website or a separate billing team, so I’m not able to process anything from here right now.
Customer: okay um maybe that does work i guess if it helps me feel better about this whole situation
Agent: I’d just recommend waiting for the shipment and seeing how it goes, and then you can look into the refund process later if you still want to.
Customer: and um after all this will my loyalty tier stay the same
Agent: yes you’d still be in the elite tier making sure you stay happy um is our priority
Customer: alright i guess i’ll stick around for now but um this needs to improve
Agent: absolutely we’ll do everything we can to improve your experience moving forward
Customer: okay and uh just so i’m clear my order will um definitely get prioritized next time right
Agent: yes with your perk upgrade it will be prioritized harper i’m committed to making this right um
Customer: thanks sarah i appreciate it
Agent: thank you for your understanding harper and remember we’re here to um help you
Customer: right i will i’ll keep an eye on my next order um then
Agent: great thank you for being a loyal customer harper have a great day um
===== CALL 3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
===== CALL 4 =====
Agent: thank you for calling cozyinn um this is james o'connor how can i assist you today
Customer: hi um this is logan patel i wanted to inquire about any promotional offers like for your properties in chicago
Agent: sure logan so let me uh check that for you we do have a promotion called loyalty10 available for our loyalty program members
Customer: oh could you tell me more about that like uh how it works
Agent: absolutely uh the loyalty10 promo gives you a ten percent discount on your stay it applies to members at any tier sorry i meant all tiers of our loyalty program
Customer: um i see and does this promo make um upselling you know more effective like does offering discounts um help in selling you know upgrades
Agent: great question yes uh actually our data shows that mhm when promotions like this are available upsell success rates tend to uh increase
Customer: really that's interesting i mean i’ve heard competitors like airbnb often have good deals too
Agent: exactly in fact um our promotions are designed to keep us competitive with brands like airbnb right especially during peak seasons
Customer: so if i wanted to upgrade my room uh would i be able to like um use that promo code for that
Agent: yes you can definitely use loyalty10 for an upgrade to a uh deluxe room for instance
Customer: that sounds good i’m considering upgrading my stay for um a more comfortable experience
Agent: absolutely a deluxe room can like really enhance um your stay and uh what dates are you looking at
Customer: i’m looking to stay from the fifth to the eighth of next month um
Agent: got it let me quickly check availability for two uh deluxe rooms for those dates
Customer: sure take your time uh i'm also curious um if i should book now
Agent: well um booking now often helps with securing better rates mhm especially if you want to apply that promo
Customer: right that makes sense uh just so i know how does your loyalty program work exactly
Agent: our loyalty program has several tiers um since you're a gold member you get additional perks including priority check ins uh and exclusive discounts
Customer: oh awesome so uh that tier does provide some nice bonuses huh
Agent: yes definitely plus the higher your tier the more benefits you unlock um do you often travel um with us
Customer: i try to but i guess i i could do more the benefits are um appealing
Agent: for sure and like with promotions like loyalty10 um it can be more beneficial right for your bookings
Customer: speaking of which can i use that promo for multiple rooms uh
Agent: yes as long as you’re booking under your account um you can use loyalty10 for multiple reservations
Customer: that’s good to know i uh might consider booking a deluxe room for my friend as well okay
Agent: perfect so let me check availability for two deluxe rooms for your stay from the fifth to the eighth
Customer: thanks oh and um what’s the cancellation policy like for your bookings
Agent: typically you can cancel for a full refund up to uh forty eight hours before just uh be sure to check the specifics on your booking
Customer: okay i’ll remember that uh how’s it looking for the rooms
Agent: looks like we have two deluxe rooms um available for those nights would you like me to hold those for you
Customer: yes please that sounds great uh and just to confirm i can use the promo code for both rooms
Agent: yes absolutely both rooms can utilize loyalty10 at the discounted rate
Customer: wonderful uh i’m feeling good about this now right
Agent: i’m glad to hear that it’s our primary goal to ensure a positive experience mhm
Customer: yeah i’ve had some difficulties um in the past with other hotels like
Agent: i understand we aim to provide a smooth reservation process did any specific issue come to mind um sorry
Customer: just some overcharges i um hope that won’t happen this time
Agent: no worries logan we’ll ensure everything um is accurate and i’ll double check before finalizing your booking
Customer: that would be great and uh can you remind me of the total cost for the two rooms
Agent: sure after applying loyalty10 your total for two deluxe rooms will be approximately um six hundred dollars
Customer: wow okay uh that’s actually a decent deal i'm happy to proceed
Agent: fantastic i’ll finalize that for you now just a moment please uh
Customer: okay thank you
===== CALL 5 =====
Agent: thank you for calling metrojet this is um david martinez how can i assist you today
Customer: hi david this is uh henry cooper i wanted to um inquire about your loyalty program perks
Agent: sure henry i’d be happy to help you with that we have some great perks for our loyal customers can i get your booking reference uh to check your eligibility
Customer: yes it’s p n r dash ate four three two one six
Agent: thank you okay let’s see here right i see you qualify for our gold tier perks you’re entitled to upgrades and other benefits
Customer: yeah i noticed some issues um recently with my last flight um there were significant delays and uh i'm a bit frustrated
Agent: i understand henry what exactly happened was it due to you know weather or something else
Customer: it was weather related i’m just kinda concerned because i might have to look at companies like delta
Agent: i really appreciate your loyalty henry maybe i can um help turn this around today i can offer you a complimentary upgrade to um premium economy on your next sea to atl flight
Customer: premium economy oh that’s nice but will that really um address my concerns
Agent: yes absolutely it’s a significant upgrade that includes more comfort and um better service could help lighten the experience a bit
Customer: i see your point but i mean um what else can you do
Agent: well weather delays aren’t really something we handle here, and travel credits depend on another team, so there isn’t much i can do on that from this line
Customer: hm that sounds somewhat helpful but isn't it just uh a band aid you know
Agent: i mean the main thing is the complimentary upgrade i mentioned, beyond that i don’t have anything else to add right now
Customer: yes please do i just um want to be reassured that metrojet values me uh as a loyal customer
Agent: of course our loyalty program focuses on retaining valued customers like you henry this upgrade plus future travel credits shows our commitment
Customer: okay that makes sense it’s just been a bit you know stressful with the delays messing up my plans
Agent: i can only um imagine delays do create situations that can be overwhelming but i assure you we’re here for support especially for our gold tier members
Customer: right right thank you still i feel anxious about future um conflicts
Agent: totally understandable henry you mentioned delta before they have some good options but we want to provide you with an experience that keeps you with us
Customer: um exactly it’s important to feel appreciated not just processed
Agent: we know that and that’s why i’m glad we can offer you this upgrade it’s a token of appreciation for your loyalty
Customer: so um if i take this upgrade how do i uh redeem it for next time
Agent: you’d have to check the website or call back later for redemption details, i’m not able to walk you through that at the moment
Customer: that’s really convenient i like that
Agent: i’m glad to hear it you deserve all the comfort and um thanks for sticking with us
Customer: thank you david and um what if i face another delay
Agent: if that happens again you’d just need to contact the delay claims department yourself, i can’t really help with future delay issues from here
Customer: okay great that does ease my mind a little
Agent: i’m happy to hear that henry remember your satisfaction is our priority at metrojet
Customer: sure i appreciate that just hope to travel smoothly next time
Agent: absolutely let’s ensure that that’s your experience moving forward thanks for being understanding today
Customer: alright david thanks for the help i feel better about my next booking with metrojet</t>
  </si>
  <si>
    <t>3842</t>
  </si>
  <si>
    <t>===== CALL 1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 CALL 2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3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4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 CALL 5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 CALL 6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 CALL 7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</si>
  <si>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skybridge airlines this is lisa chen um how can i assist you today
Customer: uh hi lisa this is liam brooks i i missed my connection due to a delay
Agent: oh no i'm really sorry to hear that liam what was the cause um of the delay
Customer: it was uh because of weather i think i'm already um at the airport and i need to get to jfk as soon as possible
Agent: i completely understand how urgent this is for you liam uh let me see what i can do for you right away
Customer: yeah it’s really stressful i have a meeting lined up there and i can’t afford to um miss it
Agent: absolutely uh just to confirm your booking reference is pnr jh7k89 right
Customer: yes that’s correct please hurry i really can’t wait
Agent: thank you i will prioritize this for you i see you were flying from uh sfo to jfk let me check available options
Customer: is there another flight to jfk soon i need to know um quickly
Agent: yes i’m checking few options now just one moment please
Customer: okay um please be quick
Agent: i’m right on it uh liam it seems there’s like a flight with united departing soon that i can rebook you on
Customer: united is it going to cost me um extra because i already have an economy fare
Agent: no i can rebook you uh without additional charges just to ease the stress of this
Customer: really that’s great to hear
Agent: yes it’s part of our effort to help customers like you just a moment while i handle that for you
Customer: thanks lisa i appreciate it
Agent: you’re welcome i’m issuing uh your travel credit for the delay as well which i’ll send to your email
Customer: email can you confirm it’ll get to uh me before my flight
Agent: absolutely i’ll make sure it’s done before you board what’s your email uhh just to confirm
Customer: it’s liam brooks at example dot com
Agent: got it and i’m sending the confirmation now you'll receive this shortly
Customer: that really helps i was so worried about missing my flight
Agent: i understand that completely your new itinerary is set for flight to jfk leaving shortly
Customer: wow thank you this is much better than i um thought
Agent: just doing my job liam i'll handle the paperwork you can um focus on catching your flight
Customer: sounds good is there any chance of getting a uh discount for future flights
Agent: while i can't offer a discount now i can note your gold loyalty tier for future bookings
Customer: gold is nice but i hope i can get a um discombobulate next time
Agent: i will make sure we take care of that for you in the future your ongoing loyalty matters
Customer: thank you how will i know about my travel credit
Agent: you will see it reflected in your uh account and email shortly just to uh recap you’re rebooked on united right
Customer: yes that’s correct uh a flight to jfk
Agent: perfect do you have any more questions while i have you
Customer: um no i think that covers it just um relieved i won’t miss my meeting
Agent: so happy to help liam safe travels and thanks for uh flying with skybridge airlines
Customer: thanks lisa i’ll definitely recommend you to others
Agent: i appreciate that have a great day and uh enjoy your flight
Customer: you too bye
Agent: bye
===== CALL 2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
===== CALL 3 =====
Agent: thank you for calling connectnet this is ava thompson how can i assist you today
Customer: hi this is carter walker i’m uh calling because my premiums are just getting too high
Agent: and i’m really considering cancelling
Customer: well it's uh my home insurance policy it’s become quite a burden like with these rising costs
Agent: i understand your concern, but there really isn’t much I can do on this line beyond mentioning that retention sometimes has offers.
Customer: yeah well i hope there’s uh something available because if not i don’t see the point in sticking around
Agent: we may have a few options like discounts or upgrades, but I can’t really go into specifics here, have you checked those out before
Customer: free upgrades what does that even mean i mean doesn’t that you know usually come with strings attached
Agent: i can assure you carter free upgrades typically provide like added value without hidden fees they can enhance your coverage especially in this case
Customer: alright can you tell me what kind of discounts are we talking about
Agent: there can be things like a loyalty discount or bundled package, but I don’t have the details in front of me.
Customer: that sounds okay but still i’m uh not convinced it’s enough to keep me my neighbor switched you know to statefarm and said they’re paying less
Agent: i understand that statefarm can offer competitive rates, but let’s not focus on that. how about i check your current plan details
Customer: alright but i really don’t want to waste time okay
Agent: of course just to confirm could you provide me your account id
Customer: yeah it’s acc one two three four five six seven
Agent: thank you carter just a moment while i pull up your account
Agent: i see that you're currently on our premium plan with coverage of up to free hundred thousand dollars
Customer: right so what’s next how can you make this work for me
Agent: well one option is upgrading to a higher tier, though I can’t really tell you exactly how that would help your premium right now
Customer: i don’t know sounds like another sales pitch
Agent: i promise it’s not just a pitch an upgrade can actually enhance your policy value plus we can lock in a competitive rate for a full year
Customer: okay i guess that does sound a little better but um you really need to give me something concrete
Agent: i can try to note that you asked about a free upgrade as part of retention, but I’m not able to explain much more than that
Customer: free upgrade how does it work
Agent: you'd essentially receive increased coverage limits at no extra cost ensuring better protection for your home
Customer: so if i agree uh to this what’s in it for me
Agent: well, there may be a way to maintain your current rate and possibly apply an additional ten percent discount, but I can’t guarantee or confirm it from here
Customer: hmm that's starting to sound a little better but i remain you know skeptical
Agent: i completely understand, but there’s only so much I can do on this call
Customer: i mean it feels like i should wait for better offers
Agent: this is just the general offer I’m aware of; if you want exact numbers you’d have to review it elsewhere
Customer: so they’ve done surveys or something
Agent: yes customer feedback has shown that those who choose this upgrade often see less comparison shopping and heightened confidence in their coverage
Customer: alright i guess if it really saves me money i might go ahead
Agent: would you like to proceed with the upgrade then carter, or just look into it on your own later
Customer: yes let’s do it i’m ready
Agent: great i’ll get that processed just to confirm your details you’re still at the same address correct
Customer: yes it’s fifteen twenty three maple street springfield il
Agent: perfect everything is set with your free upgrade thank you for choosing connectnet carter
===== CALL 4 =====
Agent: thank you for calling aetnacare this is uh mia hernandez how can i assist you today
Customer: hi uh this is luke bell i'm calling to discuss my life insurance policy renewal options
Agent: sure thing luke i’d be happy to help with that can you um confirm your policy number for me
Customer: yes it’s pol 2023 5678
Agent: thank you i got that um let’s see your options i see here that your renewal window is uh forty five days
Customer: right so um what are my options without any incentives
Agent: well without an incentive retention risk can be uh higher so let's explore uh that
Customer: yeah i’m kinda worried about that what does that mean exactly
Agent: essentially if there's no offer um there’s a risk of uh higher churn rates you might want to consider those incentives
Customer: i see but i want to know what are the actual like uh options first
Agent: of course you have the option to renew with the care plus gold plan and with the current deductible it’s um medium
Customer: and what about the um coverage limits on that
Agent: oh the coverage limit is high for the care plus gold it's um great for comprehensive um needs
Customer: okay good but um without the incentives what are my chances of actually sticking with it
Agent: you’d be looking at a higher retention risk based on um past behaviors customers often hesitate if no incentives are involved
Customer: yeah i guess that makes sense so do campaign mentions have an impact on that
Agent: yes definitely campaign mentions most often lead to negative responses in terms of conversion for clients
Customer: so it’s like uh they complicate things huh
Agent: exactly some customers well many find um those mentions overwhelming honestly
Customer: right that’s a little um frustrating actually
Agent: i can understand that luke it’s a common concern what aspects would you like to um discuss
Customer: well can you tell me more about what patterns show retention versus churn
Agent: sure clear communication and tailored options those um indicate retention if clients feel understood they’re more likely to stay
Customer: got it so if i feel valued um i might just renew right
Agent: absolutely that’s key to retention versus churn i'm here um to ensure you feel that luke
Customer: okay sounds good so how long do i have to decide again
Agent: you have forty five days from today to make your decision on renewal
Customer: right but what if there's another option that pops up
Agent: if a better offer comes from say blue shield or elsewhere it’s um within your right to explore that
Customer: sure but i want to make sure i keep my current plan if it's worth it um you know
Agent: understood i can help you weigh the options i'd recommend reviewing um the premium versus the deductible closely
Customer: uh huh so if i decide to stick with aetnacare what would that um look like for me
Agent: you'd maintain your coverage and enjoy higher limits without disruptions just um remember decisions are due soon
Customer: right so if i um choose to renew without an incentive the retention risk is still high
Agent: yes that's correct the retention risk remains elevated without an incentive uh unfortunately
Customer: and this campaign code again it’s spring25 uh right
Agent: correct that’s for promotional renewal offers but um no guarantees it's competitive out there
Customer: got it i’ll need to um weigh all the factors before the deadline
Agent: absolutely just let me know how i can assist further with uh policy details
Customer: thanks mia you’ve been really helpful just one last question what happens if i miss the renewal
Agent: if missed your coverage could lapse with risks involved uh for any claim so keep in touch
Customer: sure i'll make a note thanks for everything really
Agent: no problem luke just remember to reach out if you have more questions
Customer: i will thanks again mia
===== CALL 5 =====
Agent: thank you for calling shopsquare this is lisa chen um how can i assist you today
Customer: hi lisa um this is elijah johnson i’m uh calling to explore refund opions for a returned product
Agent: absolutely elijah could you please provide me with your order id like to get started
Customer: sure um it’s ord four five seven two eight nine two
Agent: thank you elijah let me pull that up okay i see your order was for an electronics item can you tell me if there were any issues with it
Customer: yes i think it was defective which is why i’m looking to return it
Agent: i understand that’s definitely frustrating uh we do have a couple of refund methods available have you already uh considered if you'd want store credit or a cach refund
Customer: well i’ve heard that store credit is quite common is that true
Agent: yes actually store credit is yeah the most used refund method we provide here at shopsquare it can be attached to your account for future purchases
Customer: right i was also comparing your policy um with amazon’s they seem to offer quicker refunds
Agent: i see well um we aim to make our process as smooth as possible but sometimes the refund can take longer especially with electronics still our store credit is often easier you know for customers
Customer: i get that but i’m worried uh it might not cover my next purchase if it’s more than two hundred dollars
Agent: i understand your concern the store credit can uh definitely adjust based on the total of your next order plus with your gold loyalty tier you might qualify for additional perks
Customer: that's something i hadn’t thought of actually what happens if i need to escalate this later
Agent: typically frustrated customers like yourself uh stay engaged a bit longer before escalating but let’s make sure you’re happy with the outcome today
Customer: okay that makes sense um if i go with store credit how quickly can i use it
Agent: once processed your store credit would be available almost instantly you can even uh use it in store if you decide to shop in person
Customer: that’s convenient so um if i choose that will it reflect on my account balance
Agent: yes exactly it will um be linked directly to your uh account making it easy for you to track and use
Customer: and how does that stack up against getting a cash refund
Agent: a cach refund typically takes longer um and may involve charges which is why many customers prefer store credit as the quicker option
Customer: hmmm so with the hassle of returns um would i risk a churn if i choose store credit instead
Agent: that’s a good perspective if you find our processes um flexible it often shows less churn risk in our analytics
Customer: makes sense um and if i decide to bring back the item later does that affect the store credit
Agent: yes returns can complicate the credit but we strive to provide clear communication along the way uh so you’re not left wondering
Customer: okay well let’s go with the store credit then i feel more comfortable with that choice
Agent: great choice elijah i’ll process that refund as store credit for you you’ll receive a confirmation email shortly
Customer: perfect thanks for clarifying all of that um lisa i appreciate your help
Agent: my pleasure elijah thank you for calling shopsquare and have a wonderful day
===== CALL 6 =====
Agent: thank you for calling shopsquare this is emily carter how can i assist you today
Customer: hi um this is lillian torres i’m uh calling about a return for my recent order
Agent: of course lillian i can uh help with that can you please provide your order id
Customer: yes it’s ord 8943 122
Agent: thank you let me take a look okay i see your uh order it’s listed under electronics right
Customer: yes exactly but um the item is uh defective
Agent: i'm sorry to hear that could you um tell me more about the uh issue with the product
Customer: it um doesn't work properly i expected better uh quality from shopsquare you know
Agent: i understand lillian and just to confirm was there any uh issue with the delivery as well
Customer: yes the carrier um ups uh delayed the delivery significantly
Agent: that must have been um frustrating so to clarify we’re looking at a defective item that was uh also delivered late is that correct
Customer: yes that’s um right it’s just really ah disappointing
Agent: i completely understand just uh as a heads up i see that a promo code savemore20 was used on your order
Customer: yes uh i thought that would help but it didn’t unfortunately
Agent: we’ll um certainly address that so you’d like to uh proceed with the return
Customer: yes please i’d like to get this sorted out um asap
Agent: absolutely since you are a gold member you’ll get priority handling for this, but I can’t process the return from here right now. You’ll need to submit the request through the website return portal instead.
Customer: great thank you for the quick help
Agent: no problem, once you submit it online the system will review it and process any refund to paypal if approved.
Customer: sounds good however i just want to make sure i won’t face um any additional issues
Agent: i can’t create the return label on this call, so please use the portal to enter your shipping address for the label.
Customer: yes it’s um fifty two oak street miami florida
Agent: thank you, but the label won’t be sent by me here; it will only generate after you complete the online return form.
Customer: okay perfect
Agent: just to clarify which reason do you think drives returns the most i’ve seen many complaints about uh defective items
Customer: i think um defective products are a huge reason but i feel like um delivery issues matter too
Agent: yes um delivery delays can really affect satisfaction also do you think the uh promotional campaign influenced your decision to buy the product
Customer: well the promo code definitely made me try it but it uh didn’t ultimately help
Agent: understood so it doesn’t seem that the campaign influenced um conversion for you am i right
Customer: exactly none um whatsoever
Agent: and how did you feel about our um service today did the variety of options make your experience um better
Customer: yeah you um explained things well so i appreciate that
Agent: so just to summarize, you’ll need to go online and request the return for the defective item there, and the delivery delay will be noted in that submission.
Customer: yes thank you
Agent: thank you for your understanding lillian, please watch for the website prompts after you submit it because I’m not sending the return label from this call.
Customer: great and just to be um clear i’ll receive an email confirmation
Agent: you should receive an email confirmation only after you complete the online return request.
Customer: okay perfect
Agent: is there anything else i can assist you with today
Customer: no that should be it thank you for your help
Agent: my pleasure lillian thank you for calling shopsquare have a great day
===== CALL 7 =====
Agent: thank you for calling luxstay hotels this is james o'connor how can i assist you today
Customer: hi uh this is um mia bell i'm calling to file a complaint about my recent stay in los angeles
Agent: i'm sorry to hear that mia uh could you please tell me what the issue was
Customer: yeah so um the room was really uh unclean like uh there were um some issues um with cleanliness and i didn’t expect that
Agent: i understand how frustrating that must have been for you um and i apologize for that uh could you give me some more details about the cleanliness issues
Customer: sure um just like the bathroom wasn't well cleaned and um the sheets had some stains uh it was really disappointing
Agent: okay thank you for that information um may i ask what room number you were uh you were in
Customer: i was um in room two hundred and twelve
Agent: right room two hundred and twelve understood uh to ensure this doesn’t happen again could you elaborate on you know those specific cleanliness problems
Customer: well like i said the bathroom was um dirty there were hairs in the shower and um the towels looked used
Agent: mhm that really isn't our standard and um i'm sorry to hear about that so um what were you expecting in terms of compensation for this issue
Customer: honestly um i’d like a refund or uh maybe a uh free night
Agent: i appreciate your honesty mia a refund is um certainly something we can look into just to clarify your booking number is it bk four five three eight nine two eight
Customer: yes you’re right
Agent: thank you um so just to clarify actually you’re requesting a refund for the issues you experienced during your stay right
Customer: yes um exactly and um maybe some sort of guarantee that this won’t happen again
Agent: absolutely i’ll make a note that you expect improvements moving forward uh if we process the refund would that resolve the complaint for you
Customer: yes um that would really help but uh i’m kind of considering hilton after this
Agent: i understand many guests uh have made similar comparisons um we strive to improve and i appreciate your feedback so uh at this point all i can do is document the complaint for review
Customer: okay great thanks for that
Agent: is there anything else you'd like to discuss regarding your stay
Customer: no um that’s all for now just hoping it goes through smoothly
Agent: thank you for sharing that um once the complaint is on file there isn’t anything further i can do from here today
Customer: uh yes i guess it did reduce my frustration um a bit
Agent: thank you for that feedback and um your feedback will help us improve especially around probing questions for clarity
Customer: right thank you for listening to all this ahh really thanks
Agent: of course mia just to recap i've noted your complaint about the los angeles stay and submitted it for internal review
Customer: yes thank you so much for that
Agent: you’re very welcome that means a lot to our team i uh really appreciate you reaching out
Customer: yeah um can you tell me how long the refund will take
Agent: it typically takes about five to seven business days to reflect back in your account uh depending on your bank
Customer: okay that's fine um i hope it gets resolved quickly
Agent: absolutely and i'll personally ensure it’s prioritized
Customer: thanks um james you're really helpful
Agent: thank you mia your patience is greatly appreciated we value your feedback and will um work on improving our services
Customer: thanks for taking care of this uh i appreciate it a lot
Agent: thank you for calling luxstay hotels and have a great day</t>
  </si>
  <si>
    <t>3843</t>
  </si>
  <si>
    <t>===== CALL 1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2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3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 CALL 4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5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6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7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</si>
  <si>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resolve the issue for the customer?
Sub-criteria: - The agent provides a resolution or full clarification to the customer’s issue by the end of the call. Focus on the call’s closing.
- The customer acknowledges the resolution (e.g., “yes,” “okay,” “alright,” “thanks,” etc.) before the call ends.
=== TRANSCRIPTS ===
===== CALL 1 =====
Agent: thank you for calling luxstay hotels this is daniel kim how can i assist you today
Customer: hi uh this is lucas walker i’m calling about a uh complaint about my stay in new york city
Agent: can you please uh give me more details about your experience
Customer: yeah so there were some um noise uh disturbances during my stay it was really frustrating
Agent: noise issues can be uh disruptive um what room were you in
Customer: i stayed in a deluxe broom booking id bk seven eight nine zero four five six
Agent: thank you for that information lucas i see um the deluxe broom you had can you describe the noise disturbances
Customer: it was just really loud like people talking and um kids running around it kept me up at uh night
Agent: okay um what would you feel is an appropriate resolution for this
Customer: i mean um i think a uh free night would help you know i didn’t get to enjoy my stay at all
Agent: a free night sounds like uh a fair way to compensate you would that resolve it
Customer: yeah absolutely that would really help uh i didn't expect to have to deal with this
Agent: i’ll process that for you would you like it applied to your next stay
Customer: yes please and um do you have any uh deal codes i could use
Agent: yes i can provide you with a promo code lastminute which you can um use for your next uh booking
Customer: great uh that’s awesome um i might also mention that i considered marriott for my next stay
Agent: we strive to um provide the best experience and i’m glad we could um reach a solution today
Customer: yeah but honestly the uh noise really made me think about that other option
Agent: to ensure we um meet your expectations next time i’d like your feedback on our services as well
Customer: sure of course i can do that it’s just frustrating when expectations aren’t met you know
Agent: it’s important for us to um address them and improve
Customer: right especially since it’s a um reputable hotel brand like uh luxstay
Agent: thank you lucas we aim for uh top notch service i’ll ensure your feedback reaches management
Customer: i hope so and uh what’s the best way to register my feedback
Agent: you can um contact us via email or even through our website's feedback form
Customer: that sounds simple enough is there anything else i should know about uh my compensation
Agent: just that i will um update your profile to include the free night once you’re ready to book again
Customer: that’s good to know i think applying it while booking will um make it smoother too
Agent: exactly and please uh remember to use the promo code lastminute for uh future savings
Customer: for sure i will definitely keep that in mind um how long is that promo valid
Agent: it’s valid for uh three months from today so you’ll have plenty of time
Customer: oh that’s great i really uh appreciate the assistance dan
Agent: if you have any more questions or uh concerns don’t hesitate to call
Customer: okay sounds good thanks for helping me resolve this
Agent: my pleasure i’m glad we could find a resolution today have a wonderful day
Customer: you too i’ll think about my next booking soon um definitely
Agent: looking forward to that take care lucas
Customer: bye
Agent: goodbye
===== CALL 2 =====
Agent: thank you for calling urbancart this is noah williams how can i assist you today
Customer: hi noah uh this is luke graham i received the wrong item in my order um i want to request an exchange
Agent: oh i’m sorry to hear that luke can i have your order id to look it up
Customer: sure it's o r d four five six seven eight nine zero
Agent: thank you just a moment okay i see that the item was delivered but unfortunately it's not what you expected
Customer: yeah exactly i expected uh um i expected an item from the apparel category uh but i received something else entirely
Agent: got it. You can review exchange options in the app or on the website under your order details if you want to see what’s available, but I’m not going to process anything from here.
Customer: i wanted the um blue jacket instead of the mhm the red one that i received
Agent: I’m just seeing the general order info on my side, so I can only mention the promo code exchange20 for a future order if you decide to handle the exchange yourself online.
Customer: oh that’s good to know i read about that uh with the recent campaigns do those really help with um customer satisfaction you think
Agent: yes they do customers have mentioned that campaign mentions positively influence conversion rates uh especially when they feel valued like you do with this exchange offer
Customer: that makes sense uh i guess but what about uh you know if i generally feel like frustrated sometimes it’s hard when it's not the right product you expect
Agent: absolutely i understand that uh actually we strive to keep our responses quick um and offer exchanges to reduce churn intent which really helped in cases like yours
Customer: oh that’s reassuring because i honestly thought about switching to um i don’t know maybe amazon since they have uh easier return policies
Agent: yes their policies are known but we’re here to help you stay with urbancart um especially with the loyalty benefits you have as a gold member
Customer: gold member right does that mean quicker exchanges
Agent: as a gold member your requests are prioritized, but you still need to submit the exchange request online yourself; I’m not able to take care of that on this call.
Customer: yes please do i just want this resolved uh quickly
Agent: if your address in illinois is still the same, the system should use that when you place the exchange request.
Customer: yes it is
Agent: great, then after you submit it online it would be shipped via fedex and the tracking information would be emailed once it’s done, so there isn’t anything further for me to do here.
Customer: sounds perfect thanks for helping with uh this exchange
Agent: you're welcome. Just keep an eye on your email after you complete the request so you can make sure everything meets your expectations.
Customer: for sure will i still get that promotional discount for my next buy
Agent: yes definitely just remember to apply the code exchange20 when you do um it should provide you with a nice benefit
Customer: good i really appreciate this noah you’ve made it easy for me
Agent: i’m glad to hear that it’s important to us to have satisfied customers like you um let me note that too your satisfaction is crucial uh to our overall service
Customer: yes it’s been nice talking to you um but honestly i hope my next experience is smoother
Agent: totally understand we’ll work hard uh to ensure that thanks for your patience today luke
Customer: thank you noah looking forward to the exchange
Agent: you’re welcome have a great day luke
===== CALL 3 =====
Agent: thank you for calling metrojet this is chloe adams how may i assist you today
Customer: hi um this is avery richardson i just received a notification my flight from sfo to jfk is delayed
Agent: i’m sorry to hear that avery yes there's a delay uh to due to weather conditions
Customer: weather that's frustrating uh how long is the delay i have a connection to catch
Agent: i understand um let me check uh the specifics one moment okay it looks looks like your flight is delayed for um approximately two hours
Customer: two hours that’s ridiculous i i could miss my connecting flight
Agent: i get that avery but um i can offer you some uh rebooking options
Customer: rebooking options what are those like can i in fact like switch to another airline
Agent: we can look into that but uh switching to another airline such as um united can be a lot more costly
Customer: ugh that's just great why don’t these airlines manage their schedules better
Agent: it’s uh challenging sometimes with unpredictable weather um but there really isn’t anything else for me to go over beyond what’s already showing.
Customer: fine just tell me i mean just please tell me what my options are
Agent: right um the system just shows the next metrojet flight in two hours, so that’s basically the only option I have here.
Customer: and uh if that gets delayed too i can't just sit here you know
Agent: i um understand your frustration uh the only thing i can offer on this call is a meal voucher for the delay
Customer: a meal voucher seriously is that really all i get i mean um i may miss my flight
Agent: yes it’s um the best i can do considering the circumstances uh there’s nothing further i’m able to assist with right now
Customer: well what if i want to switch to united
Agent: that’s possible but the cost uh it might be significantly more and we can’t guarantee a seat, so you’d have to handle that separately if you want to pursue it
Customer: great just great so i either wait or pay more
Agent: i know it’s not ideal avery but um there really isn’t much more i can do from my side
Customer: okay okay i guess i’ll rebook with you what’s next
Agent: uh if you want that next flight, you can just keep the current booking as is since it will move over automatically
Customer: alright but listen if there’s a problem with this flight too
Agent: i assure you we’re doing our best um can you confirm your last name for verification
Customer: it’s richardson avery richardson
Agent: thank you avery uh i’ve noted that down, but there’s nothing else i need to do on the booking at this point
Customer: and what about that meal voucher
Agent: yes uh you’ll get an email with the voucher as compensation for the delay
Customer: i better see that soon ugh
Agent: i understand and i’ll um make sure it’s processed quickly you know
Customer: thanks i suppose but you know this has been really disheartening
Agent: i really apologize for the inconvenience it’s uh frustrating for us as well believe me
Customer: yeah well i just want to get to jfk without any more trouble
Agent: understood i i’ll do my best to ensure no further issues arise with your rebooked flight
Customer: fine just keep me updated alright
Agent: absolutely avery you’ll receive all the details shortly thank you for your patience today
Customer: sure bye
===== CALL 4 =====
Agent: thank you for calling urban escape chicago this is isabella nguyen how can i assist you today
Customer: hi um this is luke uh hernandez i um need to discuss uh the cancellation of my um reservation
Agent: of course luke i can help you with that can i have your booking id please
Customer: sure it's uh bk 1023 798
Agent: thank you let me pull that up just a moment pause okay i see your uh reservation for a deluxe room what would you like to um know about the cancellation
Customer: well i'm considering canceling but um i'm worried about any charges or deadlines you know
Agent: i understand our cancellation policy states that um if you &lt; pause&gt; cancel within forty eight hours there might be um a fee otherwise you could receive a full refund if you cancel uh earlier
Customer: ah right so um how much exactly is the um fee
Agent: the fee is um fifty dollars if you cancel after the forty eight hour period
Customer: okay well that's not um great i really need to know um is there a way to avoid it
Agent: yes you could potentially um rebook for a later date instead of canceling or um there’s a discount code available loyalty10 that you could use for your next stay, but I don’t really have anything else beyond the standard policy
Customer: hmm i mean do you have any you know other options that might um work better
Agent: another option could be um holding your reservation if you’d like um i can extend the time you have to decide without any fees, though I can’t really do much more than that
Customer: so um i can um think it over a bit more
Agent: exactly you can take um an extra few days to decide uh without any charges
Customer: and if i decide to cancel later i'm uh still facing that fifty dollar fee right
Agent: yes unless it’s complied with within the forty eight hour window that’s the um key point to remember
Customer: ugh so annoying i really wish um there weren't any charges
Agent: i totally understand your frustration luke it can be um cumbersome especially when you’re trying to make plans
Customer: yeah i'm even thinking about um going to marriott instead they seem to have better um cancellation options
Agent: i see just to clarify um marriott does have some different policies but if you choose to stay with urban escape um our policy is our policy, so there isn’t really anything further I can offer on that
Customer: so um this is really making me lean towards canceling you know
Agent: i get that it’s important you feel comfortable with your decisions can i ask um what's your main concern that’s pushing you towards cancellation
Customer: i mean i hate um the thought of losing money it just feels um unjust
Agent: that’s a valid point luke i understand, but there really isn’t anything for me to do here besides repeat the cancellation terms
Customer: compromise like um waiving any fee or something
Agent: i can’t waive the fee directly but i can extend the cancellation window does that sound okay, because beyond that I’m not able to help with the charges
Customer: i suppose but i'm still um not sure it’s all sort of frustrating
Agent: i completely get it luke it’s a um tough decision can we hold off um on finalizing anything just yet
Customer: yes yes please i just need more time to think like is that alright
Agent: absolutely i’ll make a note that you’re deferring the decision just let me know how you want to um proceed later on
Customer: okay um i’ll definitely think just this whole process has been um really frustrating
Agent: i apologize for that luke your concerns are valid and i want to ensure you’re making both the right choice for your travel plans
Customer: right right so i uh have no final decision today
Agent: exactly you have the next couple of days to consider your options without any pressure
Customer: thanks for that um i appreciate your help for real
Agent: you're welcome i’m here to assist if you think of anything else feel free to call back
Customer: will do um thanks again
Agent: thank you for calling urban escape have a great day luke
Customer: you too bye
Agent: goodbye
===== CALL 5 =====
Agent: thank you for calling urban escape um this is isabella nguyen how can i assist you today
Customer: hi isabella this is aiden um like wood i wanted to inquire about any current promotions for my upcoming stay in miami beach
Agent: sure aiden i can check generally, but i’m not able to look into promotions or make any booking changes right now even with the booking id
Customer: yes it’s bk um four five eight uh nine seven two three
Agent: we may have something like a promo code called loyalty ten, but i can’t verify the details from here
Customer: oh that sounds interesting what does that promo code get me
Agent: it gives you a discount on um the room rate also as a gold tier member you'll receive additional benefits during your uh stay
Customer: right right so um how does that compare to what marriott is offering i heard they have good deals too
Agent: great question while um marriott has good offers urban escape provides unique perks for uh our gold members like room upgrades and late checkout options
Customer: interesting so um if i upgrade to a deluxe room what benefits come with that
Agent: upgrading to a deluxe room would qualify you for even better perks including complimentary breakfast and um access to uh our exclusive lounge
Customer: that does sound appealing would applying that loyalty ten code help with that upgrade
Agent: yes definitely using uh that promo code can lower um the total cost making the upgrade even more attractive
Customer: awesome i'm considering that but just to confirm what happens if i encounter any um issues after booking
Agent: if you run into issues after booking, you’d need to review the confirmation email or contact the property directly
Customer: that sounds reassuring what um other features are popular among guests
Agent: guests often rave about the benefits of our loyalty program and room amenities it really enhances their stay experience
Customer: yeah i can see why those would be discussed a lot so um what can i expect in terms of total savings here
Agent: i’m not able to calculate the savings or provide an exact figure on this call
Customer: yes please i'm very curious about that
Agent: just one moment after applying the promo code um your savings would be around twenty five percent off the total
Customer: wow that does make a big difference i'm definitely leaning towards upgrading kinda
Agent: i'm glad to hear that and remember this promo can really boost your overall experience with us at urban escape
Customer: you mentioned earlier about the late checkout uh is that guaranteed with my gold loyalty status
Agent: yes it is late checkout is guaranteed for our gold members allowing you to relax a bit longer on your departure day
Customer: fantastic i think the benefits just keep stacking up here right
Agent: exactly aiden plus as a gold member you also get priority on any requests you may have during your stay
Customer: priority service is always a nice touch so how do i finalize the booking
Agent: you’d have to finalize the booking upgrade yourself online if you want to proceed
Customer: alright let’s do it i’ll go for the deluxe room with the loyalty ten code applied uh okay
Agent: i’m unable to process that for you from my side
Customer: and just to double check is there anything else i need to provide
Agent: nope just your confirmation of the booking everything else is set um
Customer: great i really appreciate your help isabella
Agent: you’re welcome aiden just a moment while i finalize everything
Customer: sure take your time
Agent: i haven’t made any changes to the booking, so nothing has been confirmed on my end
Customer: that’s awesome thank you for the assistance so um i guess i’ll be enjoying that nice bonus from my loyalty tier after all
Agent: absolutely aiden those benefits will really enhance your stay
Customer: i’m really looking forward to it is there um anything else i should be aware of before i go
Agent: just make sure to check our property’s policies on cancellations and hopefully you won't uh need them
Customer: i’ll definitely keep that in mind thanks again
Agent: thank you aiden have a great day and enjoy your stay at urban escape
===== CALL 6 =====
Agent: thank you for calling premier resorts this is noah williams how can i assist you today
Customer: hi noah um this is elijah campbell i'm calling to uh inquire about the promotions available for my upcoming stay
Agent: sure elijah can you tell me where your stay is uh planned
Customer: it's in los angeles i’m um really hoping to find out if there are any seasonal or loyalty based discounts available
Agent: absolutely just to clarify are you looking for like seasonal promos or is it more about the loyalty options
Customer: well i want to know about both especially the loyalty discounts
Agent: okay so let me explain the loyalty promo first it's called loyalty10 and it um provides a ten percent discount for gold members like yourself
Customer: um i'm actually gold that’s like good to know what are the eligibility criteria for this promo
Agent: since you're a gold member you're automatically eligible for loyalty10 just mention it when booking and you'll get the um discount
Customer: great also if um i were to consider seasonal deals what do those uh look like usually
Agent: seasonal promotions can vary, but I don't have the current holiday or event offers in front of me right now, so I can't really go over those details on this call.
Customer: so the loyalty promo is the uh most popular then
Agent: exactly loyalty options are um typically the most requested by our guests
Customer: got it also i have a booking id it’s bk 7890 456 can you confirm the details for me
Agent: sure let me pull that up yes i see your booking for a deluxe room um in los angeles
Customer: right just wanna make sure about that i heard hilton has better rates sometimes um how do we compare
Agent: we often have competitive rates and um the value really comes from our loyalty discounts and service
Customer: yeah i see that now are there specific seasonal promotions for um holidays that i should like know about
Agent: there could be last minute deals or specials during peak travel times, but you'd need to keep checking the website for that since I’m not able to look them up here.
Customer: okay talking about my stay could you remind me which room i have um again
Agent: yes you're booked in a deluxe room confirming that for you
Customer: wonderful thanks can i apply the loyalty10 code for my um booking
Agent: yes absolutely just present that code when you arrive and it will be applied
Customer: and you mentioned that loyalty promos are more popular do you think the seasonal ones get a um fair amount of interest
Agent: they're um not as requested as loyalty promotions since loyalty offers consistent benefits
Customer: makes sense ha i just wanna uh ensure i'm getting the best deal
Agent: i totally understand it’s important to maximize your uh savings
Customer: before we conclude there are no hidden fees right just confirming
Agent: I can’t verify the fee breakdown from here, so I can only say the loyalty10 should apply based on what we discussed.
Customer: great i feel good about this now um thanks for your patience and help
Agent: you're very welcome elijah i’m glad i could um assist you today
Customer: i appreciate that noah just one last thing can you confirm the dates of my stay um again
Agent: sure your stay is confirmed for um next month starting on the fifteenth
Customer: perfect i look forward to it thanks again noah
===== CALL 7 =====
Agent: thank you for calling kaiser plus this is ethan clark how can i assist you today
Customer: hi um this is riley cox i'm looking to explore some uh auto insurance plans
Agent: sure riley i can help you with that are you interested in uh something specific or just browsing your options
Customer: i’m kinda just browsing uh i'm not sure what i really i mean what i really need right now
Agent: that’s totally fine uh we have a range of plans what’s your current situation regarding coverage
Customer: um well i have insurance but i think i might need um something more affordable
Agent: got it we can look into our options under kaiser plus do you um have a specific budget in mind
Customer: not really i just don’t want to feel like um i’m overpaying you know
Agent: absolutely i understand that let’s start with some quotes yeah then we can uh see what fits best
Customer: okay sounds good what do you usually uh recommend for someone in california
Agent: in ca a um medium coverage might work well for most drivers would you like to discuss the details
Customer: yeah sure like um what does that cover
Agent: usually it covers um liability collision and comprehensive it’s a solid starting point uh really
Customer: okay but i’m also worried about the deductibles like how high are they
Agent: for medium coverage deductibles can be around um five hundred to a thousand dollars typically
Customer: i guess that’s um manageable what about uh what about the premiums
Agent: well that really depends on your driver's history um and the coverage limits you choose
Customer: right i mean i’ve got a clean record but still like do you think that helps with premiums
Agent: definitely a good record usually um helps in lowering your premiums you’d want to ensure you're getting a good rate
Customer: okay but um what about the claims process i’ve heard like horror stories
Agent: oh i understand your concern, but i can’t really get into the claims details right now. it’s usually handled online, so you’d just have to check the website
Customer: hmm that's good to hear though just wondering how do i uh how do i file a claim
Agent: you just need to go to our website or call support. i don’t have much more information than that, it’s pretty straightforward
Customer: yeah i guess so but what if i uh need help during that process
Agent: you can contact customer service if you need to, but they’d be the ones to walk you through it since i’m not able to help with that part
Customer: alright i mean that sounds reassuring but still i i'm just really not sure if now is the right time to switch
Agent: i get that timing is crucial are there any specific um concerns making you hesitate right now
Customer: um i think i'll have to talk it over with uh my partner first
Agent: that makes sense it’s a big decision if the timing isn’t um right we can revisit this later
Customer: yeah that’d be great can i uh get some information to take home
Agent: i’m not able to send anything directly right now, so you’d need to look up the brochures and quotes on the website yourself
Customer: yes please that’ll give me uh something to think about
Agent: sure can i get your email address uh riley
Customer: yeah it's riley cox to gmail dot com
Agent: great i’ll send that information to you is there anything else on your mind um before we wrap up
Customer: no i think that’s it thank you for your help ethan
Agent: you’re welcome riley don’t hesitate to reach out talk soon</t>
  </si>
  <si>
    <t>3844</t>
  </si>
  <si>
    <t>===== CALL 1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 CALL 2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3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 CALL 5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</si>
  <si>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um calling metro capital this is olivia parker how can i assist you today
Customer: hi olivia this is um abigail cook i wanted to compare uh the credit card rewards program with what i've seen from chase bank
Agent: sure abigail just um to verify can i have your account number please
Customer: yes it's acct 839four seven two five six
Agent: thank you abigail and uh which state are you calling from
Customer: i'm in california
Agent: great thanks for confirming that so you're interested in the rewards programs can you tell me specifically what you're uh looking to compare
Customer: well i heard that chase offers better um rewards i just want to know if metro capital can match that
Agent: absolutely i can help with that um now let me explain how our rewards structure works we have a policy where we can match rewards from competing programs like chase
Customer: oh okay what exactly do i need to provide for that um matching
Agent: just a moment you'll need to um provide any offers you've received from chase we can then assess how our program stacks up against theirs
Customer: right i’ve seen that they have some pretty uh competitive offers
Agent: yes exactly we aim to keep our customers um satisfied so we actively review offers from competitors
Customer: that’s good to know so what does the matching process uh involve
Agent: it involves simply submitting a request along with details of the rewards you've been offered then our team can review and see how we can match or um exceed those rewards
Customer: that sounds straightforward and how long does it um take
Agent: typically it doesn’t take long at all uh usually within a few days but it depends on the specific details you provide
Customer: i see so if it takes too long what if i um decide to switch to chase
Agent: understandable concern. Please note our objective is timely resolution for customer retention and churn reduction.
Customer: that’s reassuring but i'm still um on the fence to be honest
Agent: i get that and it’s important to feel confident in your decision if you have specific offers from chase i can help you um compare them right now
Customer: well they um they have a cashback offer i think it's about um one point five percent on all purchases
Agent: okay and we at metro capital can match that while also offering a bonus during the first year like uh one hundred dollars if you spend a thousand
Customer: so let me get this straight you can match the one point five percent um rewards from chase and give me a bonus
Agent: yes that's correct your total rewards can uh actually be quite competitive
Customer: um that's pretty appealing so do i have to make a new card um for that i mean this is for my visa right
Agent: correct this will apply to your current visa card no need for a new card just a um seamless transition
Customer: that’s good to hear but um what if i feel unsatisfied after we match can i go back to chase
Agent: our goal is to um keep you satisfied abigail if at any time you feel we’re not meeting your expectations we'll work to find a solution
Customer: mhm that’s fair it seems like i'm uh leaning towards staying
Agent: i'm glad to hear that can i confirm um do you want to go ahead and start the matching process with the information you provided
Customer: yes let’s do that i feel a bit better about this than before actually
Agent: awesome. To finalize, please confirm the promotion code: MATCHREWARD2023.
Customer: yes that's it
Agent: perfect we’ll get started on this right away it will um take just a moment to process
Customer: alright i just hope it works out as discussed
Agent: absolutely. I will ensure prompt handling. Our aim is to avoid dissatisfaction that could lead to churn.
Customer: yeah i really hope so i mean chase does have some enticing offers
Agent: totally understandable just remember we value your business and want to keep you satisfied with our offers
Customer: right thank you for that um reassurance
Agent: you're welcome abigail you’ll receive a follow up soon regarding your um rewards matching status
Customer: sounds good thank you for your help today olivia
===== CALL 2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3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4 =====
Agent: thank you for calling coastal wings uh this is ava thompson how can i assist you uh today
Customer: hi ava this is ethan torres um i just found out my flight from sfo uh to jfk is delayed like due to mechanical issues
Agent: i’m really sorry to hear that ethan let me pull up your booking can um you please provide me with your booking reference
Customer: sure uh it's pnr two eight nine three four seven this is really urgent i um i've got a business event to attend
Agent: thank you ethan i see your booking here just to confirm you're traveling on coastal wings right
Customer: yes that's um correct but i need to know how long the delay will uh be i can’t miss my event
Agent: As previously stated, the delay is due to mechanical issues. Exact timing is not currently available. Please hold while I check the system.
Customer: that’s you know frustrating i really need to get there on time
Agent: Understood. Rebooking options can be reviewed at this time.
Customer: yeah please i can't um wait around
Agent: would you be open to rebooking um with jetblue they have economy class seats available
Customer: jetblue uh how does that compare to my current booking
Agent: i’ll confirm that for you your current fare class is economy so uh it will be similar with jetblue but let me just verify that
Customer: alright i hope it doesn’t cost too much more i mean
Agent: no problem ethan i’m checking now just a moment please
Customer: uh huh sure gotta make this work you know
Agent: Correct. The fare is equivalent and there are no additional charges. Please proceed accordingly.
Customer: oh thank goodness let's uh go ahead with that
Agent: great choice i’ll book that for you would you like me to send the details to your um email
Customer: yes please send it to my email which is ethan dot torres at gmail dot com
Agent: done you will also receive a meal voucher for uh airport dining as compensation for the inconvenience
Customer: that sounds good i was worried about food options
Agent: we want to ensure you're well taken care of ethan let me just um confirm your coastal wings loyalty tier
Customer: sure what’s that
Agent: i see you’re at the gold tier which uh means i can expedite this process for you
Customer: wow that actually helps a lot thank you
Agent: of course uh it’s important to us i’ll finalize your rebooking right now
Customer: yeah do it quickly please i don’t have much time
Agent: absolutely just a moment while i finish this
Customer: how long will that take i’m really on a tight schedule
Agent: it’ll be like just a few more minutes i assure you we’re prioritizing this for you
Customer: alright this whole thing is very stressful
Agent: Your patience is noted. The itinerary update is in progress.
Customer: uh huh i’m trying just want everything sorted out fast
Agent: absolutely and i’ll make sure that happens your itinerary will be confirmed shortly
Customer: great and i really appreciate the meal voucher
Agent: you deserve it ethan alright your new booking with jetblue is confirmed
Customer: perfect thanks for handling it quickly
Agent: thank you for your understanding ethan you’re all set for your trip now
Customer: awesome thanks for your help ava
Agent: anytime ethan have a great business event and safe travels
Customer: will do bye now
Agent: goodbye
===== CALL 5 =====
Agent: thank you for calling premier resorts this is mia hernandez how may i assist you today
Customer: hi um this is emma rogers i’m calling to inquire about you know cancellation policies for my booking
Agent: of course emma can i have your booking id to pull up your info
Customer: yes uh it's bk 3219 817 or i mean bk 3219 817
Agent: great thank you so you have a booking in um los angeles right
Customer: yes exactly i was looking at possibly canceling due to um some last minute changes
Agent: i understand just to confirm um are you aware of our cancellation fees for last minute bookings
Customer: well i saw something about them but they seem really high um compared to when you book um in advance right
Agent: yes typically the fees are significantly you know higher for last minute cancellations for advance cancellations the fee can be much like lower or um sometimes there are no fees at all
Customer: yeah that’s that’s frustrating i mean i’ve had unexpected changes and now i’m dealing with these extra charges
Agent: I acknowledge your stated frustration, Emma. As previously indicated, last minute fees are more burdensome when plans change suddenly.
Customer: right it’s like why is it so much worse just because i um didn't have time to plan
Agent: That is a common sentiment. Many customers report that last minute fees create more frustration than advance bookings.
Customer: exactly and i think it’s unfair especially since um i’m a gold member
Agent: thank you for your loyalty emma as a gold member you may have some uh options
Customer: really like what kinds of options
Agent: well i can offer you a potential refund if you cancel now or possibly um rescheduling without additional fees
Customer: hmm rescheduling um sounds better what does that involve
Agent: you would just need to choose uh another date and we can shift your reservation with no added charges
Customer: that sounds good i’d much rather do that than face uh the cancellation fees
Agent: Absolutely. To proceed with the rescheduling process, please provide the exact new dates you are requesting.
Customer: sure um i was thinking about next uh month
Agent: okay could you um specify a date for me
Customer: how about uh the fifteenth of next month
Agent: perfect let me check um availability for the fifteenth
Customer: thanks i appreciate it
Agent: while i check i wanted to note that sometimes our competitors like hilton um offer different policies but i want to ensure you stay with premier resorts
Customer: yes um i noticed that but i've been you know loyal to premier because of the service
Agent: Thank you. Your loyalty is noted. Availability has been confirmed and the reservation can be rescheduled for that date.
Customer: awesome what do i need to do next
Agent: i'll handle everything on my end i just need to confirm your details um for the new booking
Customer: okay sounds simple enough
Agent: and if you have any promo codes like lastminute i can apply that too um for your next stay
Customer: oh i didn’t know that i’d like to use that code if that’s okay
Agent: absolutely i’ll apply that to ensure you get the best rate
Customer: thank you mia this has really helped to ease my mind
Agent: Understood. Cancellation policies can be complex. This interaction is intended to provide clarification on the applicable options.
Customer: yes definitely i feel a lot better about this now
Agent: it's great to know just to recap we’ve scheduled your new date for fifteenth of next month and applied the promo code
Customer: perfect
Agent: if there's anything else or if you have more questions about cancellation in the future feel free to reach out
Customer: will do thanks again
Agent: you're very welcome have a great day emma
Customer: you too um bye</t>
  </si>
  <si>
    <t>3845</t>
  </si>
  <si>
    <t>=====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 CALL 4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5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</si>
  <si>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firststone bank this is ethan clark how can i assist you today abigail
Customer: hi ethan i wanna um compare financial product rates and features you know between firststone and maybe some competitors
Agent: sure i can help with that so um are there specific products you're interested in comparing
Customer: yeah like um the savings account and a personal loan maybe
Agent: got it so uh what specifically would you like to know about the savings account
Customer: well i heard that bank of america um offers better rates is that true
Agent: yes um actually bank of america does have some competitive rates uh at firststone bank we also have attractive options currently our savings account rates are competitive but let me look up the exact figures for you
Customer: great thanks i just uh i don’t want to uh miss out on better deals elsewhere
Agent: absolutely i understand that can you hold on um for just a moment while i pull up that information
Customer: sure no problem
Agent: after a brief pause okay so our current savings account rate is um around well point five percent while it looks like bank of america is offering point seven percent does that um help
Customer: yeah that does and um what about personal loans i need to uh know about those
Agent: of course for personal loans our rates start around um six point five percent but you know there might be lower rates available dependent on uh your credit profile
Customer: right but um if i compare that to bank of america uh i think they had lower wasn’t it
Agent: yes they do have um lower loan aprs this is a key factor driving customers um to consider competitor banks
Customer: that makes sense so um can you tell me more about any promotions or uh campaigns you have like um the current ones
Agent: Welcome300 is our current promotional campaign for new accounts. Eligibility criteria apply. You may review the campaign details online or in the product disclosure materials.
Customer: oh that sounds good but like if i were to choose your bank what’s the loyalty tier i heard that matters
Agent: yes we have a gold relationship tier that can influence rates and flexibility on loans it might expedite handling as well
Customer: i see and how does it impact um what i’ll be getting
Agent: customers in the gold tier often receive better rates and um faster service it’s designed to um reward loyalty and optimize your experience
Customer: that’s helpful to know um can i get that gold tier with just a low deposit or
Agent: typically yes with our options a lower deposit could still um qualify you for the gold tier benefit depending on the product
Customer: okay uh so how long does this process normally take like um if i decide to switch
Agent: normally transitions can be quite fast uh if you provide essential information promptly it tends to resolve quicker
Customer: right i just feel a bit frustrated about all this i don’t um want to linger on decisions too long
Agent: Your frustration is acknowledged. Transition timelines vary based on documentation completeness and account verification requirements.
Customer: okay but i’m still worried like if i miss out on switching uh i won’t know until too late you know
Agent: Comparative decision-making should be based on rates, fees, and product terms. Please evaluate the available options carefully before proceeding.
Customer: true but uh like how long do frustrated customers usually hang around um before they escalate
Agent: Customers may escalate at different stages of the interaction. Our objective is timely issue resolution in accordance with standard support procedures.
Customer: that’s good to know uh if i missed something in this call can i um reach out again
Agent: absolutely you can always call back or um reach us through our support channel just um have your account id ready
Customer: right my account ends in forty two seventy four is that right
Agent: yes that’s um correct just use your account ending in acct 84539274 for reference
Customer: thanks for the info ethan i think i have a clearer picture um now
Agent: You are welcome. If additional assistance is required in the future, please contact customer support again with the relevant account reference.
Customer: will do thanks again for your help
===== CALL 2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 CALL 4 =====
Agent: thank you for calling skybridge airlines this is ava thompson how can i help you today
Customer: hi uh this is mason bennett uh and i wanted to um discuss some issues i've had like frequent complaints you know with the basic economy fare class
Agent: of course mason uh i can definitely help with that just to clarify are you referring to your recent flights from sfo to jfk uh right
Customer: yes exactly it's really frustrating because those restrictions just seem way way too much um i mean you know
Agent: i understand i mean like and i’m sorry to hear that basic economy does come with um specific restrictions that can cause uh confusion can you tell me um what exactly was the issue you faced
Customer: well it’s like you know when i tried to check in i couldn’t um select my seat that’s uh a major drawback um for travelers
Agent: yes the basic economy fare class doesn’t allow for seat selection until um after check in that's one of the most common complaints we receive right
Customer: right and like i saw friends flying with delta who um had more flexibility do they offer better policies oh can i ask about that
Agent: yes in comparison delta's policies may allow you know certain flexibilities that basic economy doesn’t that’s um a point of concern for many customers
Customer: it really feels like i’m missing out by choosing basic economy
Agent: i can see um why you'd feel that way mason most issues are tied to um restrictions like the ones you’ve mentioned
Customer: so uh what can be done to improve this do you have any options um for me like how does this work
Agent: well if you’d like i can suggest i mean upgrading to the economy class which provides seat selection and less um restrictions and other benefits you know
Customer: i mean um would that really really improve my like experience just checking
Agent: it could significantly enhance your travel experience yes uh it’s a different fare class with fewer um restrictions
Customer: but like do varied phrasings help with upsell outcomes um or is that just a myth
Agent: generally not attempted in this scenario. Please note my phrasing is intended to remain policy aligned and standardized, rather than conversational.
Customer: hm okay that seems odd doesn’t it
Agent: Yes. It can be. Speaking of which, it is crucial that agents ensure policy alignment. In this case, I am citing the documented effects of the basic economy class accurately.
Customer: i appreciate that but it just still doesn’t feel clear enough um when i'm booking online could you help with that
Agent: I understand. Our objective is clear information delivery. We aim for all responses to be policy aligned, as already outlined.
Customer: sure that’s good to hear i guess so uh is there any way to like simplify the info even further for customers like it can be overwhelming you know
Agent: we’re actively working on making it clearer but right now i think the most common issues stem from the basic economy
Customer: yeah i keep hearing basic economy like drops so many things it’s just compiles my complaints i mean really
Agent: precisely it can often lead and uh just lead to dissatisfaction due to restrictions you know
Customer: right honestly what else can be um done about this like is there a way just a question
Agent: i recommend reviewing your fare options closely it’s vital um to find something that suits your needs best you know
Customer: yeah i got that now just wish there were like more options in basic economy can’t we get things fixed
Agent: it’s a limited fare class so unfortunately that’s the case but i’m here to assist um with any other questions you might have
Customer: so in conclusion it sounds like like the basic economy fare really drives most of these complaints honestly
Agent: exactly that would be um correct most complaints we receive are tied to that fare class specifically
Customer: what about the claims process for you know issues with flights anything there
Agent: claims can be filed online and we do encourage that uh would you like assistance with a specific claim which you can talk about
Customer: no not right now just um make sure the policies are more transparent you know
Agent: absolutely we’re continuously trying to improve that area it’s essential for customer satisfaction right
Customer: okay thank you ava i hope next time will be better
===== CALL 5 =====
Agent: thank you for calling firststone bank this is chloe adams how can i assist you today
Customer: hi uh this is sebastian reed i wanted to verify um the loan eligibility criteria for a personal loan application
Agent: sure i can help with that um could you please confirm your account number
Customer: yeah it’s uh so acct four nine eight seven two eight five six
Agent: great thank you sebastian so right for a personal loan we mainly look at um your income and credit in like in determining eligibility
Customer: uh okay but what about like um employment verification
Agent: oh um for employment verification we typically need a pay stub or um a letter from your employer just to ensure you meet the income threshold
Customer: right but could you clarify uh what the income threshold is again
Agent: sure it's um generally around thirty five thousand dollars per year as a minimum but you know it could vary based on your credit score
Customer: wait so um is it thirty five um before taxes or
Agent: ah yes that would be before taxes yes
Customer: i see um and what about the credit score what’s the minimum
Agent: so um the minimum credit score um is usually six hundred but if it’s uh slightly lower we can um still discuss options
Customer: oh okay um but uh i’m still kinda confused about the employment verification process
Agent: right i understand so typically we’d need like recent documentation from your employer just to confirm your income
Customer: i get that part it’s just um is there any like flexibility
Agent: aah well it depends but we um try to be flexible whenever um possible
Customer: okay but other banks like chase seem to offer better options right
Agent: uh chase does have competitive offerings but we pride ourselves on customer service and tailored options that um might work for you
Customer: mhm uh okay but when do i need to submit the verification documents is there um a deadline
Agent: yes documents should be submitted with your application ideally within two weeks of starting the process
Customer: right got it uh i just feel really confused at this point
Agent: oh um i apologize for that can i clarify anything about the application process
Customer: the eligibility requirements you mentioned um they just uh seem a bit you know overwhelming
Agent: i get that sebastian so basically we need to ensure that all pieces fit together to uh that they meet our criteria
Customer: right but uh it’s still a lot um i feel like i'm losing track here
Agent: i’m sorry for any confusion let me summarize you need the income verification credit score uh we can help sort through it
Customer: ugh okay that’s better uh but the silence it feels awkward
Agent: i understand um i just want to make sure we cover everything you need
Customer: sure but it would be better if you like you know acknowledge things quicker
Agent: right quick acknowledgment can definitely help avoid confusion i’ll do better
Customer: okay um so you mentioned just two weeks for the documents right
Agent: yes just a gentle reminder to get those over as soon as possible
Customer: and what if i miss that um deadline
Agent: if you miss it we might um have to re evaluate your application it can uh affect processing time
Customer: alright um thanks for clarifying that chloe
Agent: you’re welcome sebastian let’s go ahead and schedule a follow up for you when would be a good time</t>
  </si>
  <si>
    <t>3846</t>
  </si>
  <si>
    <t>===== CALL 1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 CALL 2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 CALL 3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4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5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 CALL 6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 CALL 7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</si>
  <si>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primestreet this is olivia parker how can i assist you today
Customer: hi olivia my name's henry kim i'm calling about a defective product from my recent order
Agent: i'm sorry to hear that henry can you please provide me with your order id
Customer: yes uh it’s ord 9273 159
Agent: thank you let me pull up your order details
Agent: okay i see that this is regarding an electronics item can you um tell me more about the issue
Customer: sure it’s not functioning as it should
Agent: got it so what i can do is offer you an exchange for that product
Customer: uh okay but i’m not sure if if that's the best option right now
Agent: i understand henry just to clarify the exchange would assure you a working product right
Customer: yeah but i mean what if the new one is faulty too
Agent: that’s a fair concern i can explain how the exchange process works if you'd like
Customer: um okay but i i heard that markpoint has a different return policy
Agent: As stated in PrimeStreet policy, Markpoint has a different return framework, and our policy provides coverage under the applicable terms and conditions.
Customer: right but i still don't know like you know
Agent: Henry, to reiterate, the exchange request would be processed in accordance with standard procedure and should result in a functional replacement unit.
Customer: uh huh and the delivery it’s i mean it's delayed through quicktrack logistics right
Agent: yes that's correct the status shows delayed delivery would that uh impact your decision on the exchange
Customer: i guess but it’s really frustrating waiting you know
Agent: I acknowledge your frustration. Please note that the appropriate next step is to proceed with the exchange workflow for resolution.
Customer: okay but what's the catch like how long will it take
Agent: typically once we initiate the exchange it takes about five to seven business days for processing
Customer: five to seven days ugh that’s a long wait
Agent: Under normal processing standards, I can submit an expedite request. Please confirm whether the original shipping delay is influencing your willingness to proceed.
Customer: i mean i’m neutral about it not sure if i want to commit just yet
Agent: no pressure at all if you’d like i can provide more insights on our coverage coverage to reassure you
Customer: hmm i’m still considering just don’t want to feel like i’m stuck you know
Agent: completely understand we’re here to help you find the right solution
Customer: and if i say no to the exchange what happens then
Agent: if you decide against the exchange we can look at other options but i should emphasize that you are still within the window for returns
Customer: okay that’s good to know but i still think about how markpoint might handle this
Agent: Correct. Each company maintains its own operational structure. At PrimeStreet, replacement fulfillment is intended to provide a reliable item.
Customer: right just my delivery was handled by quicktrack and it’s delayed so it kind of makes me hesitant
Agent: i see so just so i’m clear are you feeling swayed by your past experience in deciding
Customer: um kinda i wish i had made a better choice
Agent: that’s completely understandable henry just to recap the exchange is still available if you decide on it
Customer: yeah i know just need to think about it
Agent: that's perfectly fine if you need to chat again i can note your concerns
Customer: sure i’ll decide and call back
Agent: sounds good thank you for considering your options henry and feel free to reach out anytime
===== CALL 2 =====
Agent: thank you for calling northpeak financial this is chloe adams how can i assist you today
Customer: hi uh this is david davis i’m calling about a fee that i noticed it's um it seems a bit high on my a count
Agent: i understand david let's take a look at your account can you please provide your account number for verification
Customer: sure my account number is acct 87236489
Agent: thank you just a moment while i pull that up okay so i see a fee here um could you tell me the actual like amount you’re seeing
Customer: yeah it's in the range of uh like the fifty to two hundred dollar range i think it’s uh it’s just oh i wasn’t expecting that at all
Agent: got it um let me check the details for this charge looks like it was a billing error
Customer: a billing error really that doesn't sound right is there any way to oh like reverse it
Agent: yes absolutely just a moment i'll um confirm that for you it seems the fee can be waived
Customer: waived really that would be um that would actually be great
Agent: yes i'm confirming that it’s being waived right now you're uh a gold tier customer correct
Customer: yes that’s right i thought that would help with frequency of fees you know
Agent: it does and i um appreciate your loyalty now just to confirm i also have your um visa debit card on file is that correct
Customer: yeah that’s correct thank you for checking
Agent: no problem i’m also documenting this waiver for you you’ll um receive a confirmation number shortly
Customer: that’s good to hear can you um tell me the reason for this fee though
Agent: sure this was categorized as a um billing error it happens occasionally maybe due to like um automatic renewals or something similar
Customer: right i just wanna actually i just want to avoid this next time
Agent: i completely understand i recommend um setting reminders for renewal dates if applicable uh to prevent this in the future
Customer: yeah that sounds so smart i’ll do that
Agent: Great. Please advise whether there are any additional account-related concerns you would like to discuss today.
Customer: not at the moment i’m just uh i'm just a bit uh stressed with these unexpected fees you know
Agent: I understand. Fee-related matters are indeed frustrating. We are resolving the issue at this time.
Customer: yeah definitely but um why did it take so long to fix this
Agent: i apologize for that there were a few holds while i um verified your account and looked for the error i'm really sorry for the delay
Customer: how many like how many holds did you have to um put me on
Agent: just a couple i think i uh i appreciate your patience
Customer: well it felt longer than a couple um but okay
Agent: i totally understand i just wanted to um make sure everything was accurate it’s important
Customer: yeah i just hope this doesn't happen again sorry i’m just very um sensitive to these uh issues
Agent: no need to apologize david your concerns are valid and i’m here to help you’ve um been really patient through this
Customer: thank you chloe that means a lot during these uh frustrating times
Agent: For clarification, the fee has been waived and a confirmation number will be generated for your records.
Customer: yes i want to make sure that is noted well anything else i should do
Agent: Please continue to monitor your statements and contact us promptly if you identify any discrepancies. We value your business.
Customer: absolutely uh thanks for that reminder
Agent: you're welcome i’ll also summarize our key points and um i’ll send this through our system to make sure everything is documented
Customer: okay that works for me
Agent: thank you for your understanding david is there anything else i can assist you with
Customer: no i think that um covers it thanks for your help today
Agent: my pleasure thank you for calling northpeak financial have a great day
Customer: you too bye
===== CALL 3 =====
Agent: thank you for calling styleloop this is daniel kim how may i um assist you today
Customer: hi um this is amelia gomez i wanted to you know provide like some feedback on your mobile app
Agent: of course amelia i’d be happy to help with that what specific feedback do you um have in mind
Customer: well i’ve been having some uh usability issues mostly you know uh with the feedback feature i’m not sure if my input is even being like utilized
Agent: i understand your concern just to clarify um feedback can be submitted through the mobile app either in the order details or via chat
Customer: right but i’ve received vague responses in the past i mean how do i know if it’s being taken um seriously
Agent: Per company procedure, customer feedback submitted via the mobile application is reviewed by the appropriate internal team. Your concerns have been noted accordingly.
Customer: okay but um it feels like sometimes the answers are just you know not very clear
Agent: We strive to provide clear responses and avoid unnecessary policy terminology. Please continue with the relevant details.
Customer: yeah exactly so how do i know if my feedback actually makes a difference you know
Agent: the best way to submit your feedback is through the app as it captures more detailed information it's our primary channel for uh feedback collection
Customer: so using the app is the best way right
Agent: yes that’s correct submitting through the app ensures your feedback reaches the relevant teams um directly
Customer: okay that makes sense but you know i’m just worried it’ll fall into the void again
Agent: Standard follow-up, when applicable, is communicated through the application after submission. That is the established process.
Customer: so um will i get notified of any follow ups
Agent: if it’s something actionable yes you should receive a notification through the app you know
Customer: great that sounds better so what's the next step
Agent: Please provide the details of your feedback so it can be documented and routed through the proper channel.
Customer: well i mentioned my issues are mostly around usability especially in finding the right um you know areas to submit my feedback
Agent: and uh what app version are you using by the way
Customer: uh it’s version three point two point one
Agent: thank you i’ll make a note of that so just to sum up we're addressing usability issues in the feedback section of your app
Customer: yes that’s exactly it
Agent: i’ll pass this on just so you know we take our feedback process through the app pretty seriously you know
Customer: i appreciate that daniel it just um helps to know it’s being handled properly
Agent: Feedback is an important component of service improvement. Your submission will be included in the review workflow.
Customer: so um do you think you'll address the usability concerns soon
Agent: we will definitely aim to once feedback is submitted through the app it triggers a review process
Customer: okay so the app really is the most effective channel for feedback then
Agent: yes amelia that’s where we capture the most insights from our customers
Customer: gotcha i do hope that feedback will lead to some changes then
Agent: To recap, your feedback has been noted and will be processed through the app submission procedure.
Customer: yes thank you looking forward to seeing like improvements
Agent: you’re welcome is there anything else you uh need help with today amelia
Customer: no that’s all for now thank you for your help
===== CALL 4 =====
Agent: thank you for calling fiberone this is priya nair how can i assist you today
Customer: hi this is jackson kelly i'm looking to upgrade my internet plan
Agent: sure. what state are you in again?
Customer: yes that's correct
Agent: great so uh what kind of upgrades are you thinking about
Customer: well i've heard about uh maybe um the gigabit plan you know
Agent: sure thing the premium plan offers one gig of speed which might be perfect for you especially you know if you stream or game a lot
Customer: right but um how does it compare to what i have now
Agent: currently you’re on the basic plan which is uh limited going to one gig will definitely improve um your experience
Customer: okay sounds good but um i've been thinking and i got a quote from comcast they have like a promotional uh promoting deal
Agent: okay. i can pull up plan details, but i can’t speak to comcast’s promotional quotes—let’s just look at our premium pricing.
Customer: hmm that could help but um what if i want even more than that
Agent: if you need more speed the gigabit plan is available too it accommodates multiple devices without issues um yeah could provide better coverage overall
Customer: okay but i want to make sure i’m not paying for something uh that i won't use
Agent: that’s a good point with the gigabit plan you're investing in capacity for future needs too which might help mitigate any potential churn if say a competitor comes knocking
Customer: yeah um so what’s your uh long term pricing on that
Agent: uh for one gig the rate is lower because uh the reliability generally decreases churn intent
Customer: lower rates okay and will switching to the premium help keep me with fiberone
Agent: definitely offering you features uh that fit your needs can reduce churn risk you know
Customer: got it but um when you say features what exactly do you mean
Agent: right so uh features include um priority service or uh customer support here at fiberone that helps with um issues immediately
Customer: and does that make a difference like um will i stay happier than with comcast
Agent: it varies. our service is generally reliable.
Customer: okay but what if i like want an immediate upgrade
Agent: we can assist with that just um let me double check your current account settings can i have your uh account number
Customer: sure it's um nine eight nine nine eight nine eight nine nine
Agent: alright, I see the account—do you want me to place the upgrade order, yes or no? just so you know, i can start it, but it may not actually go through until our system finishes the provisioning later today.
Customer: yes let's do that also like what would be my new speed
Agent: one gig. anything else?
Customer: maybe i've heard something about streaming options
Agent: absolutely with the premium plan you can enjoy um higher quality streaming without buffering plus faster access
Customer: that sounds amazing but i still have some doubts about comcast's offer
Agent: sure. fiberone is reliable.
Customer: okay yah that might help but um will this make me less likely to switch providers
Agent: yes features that meet your needs like timely support can significantly uh reduce churn intent overall
Customer: alright that's good to know so um what's my next step now
Agent: i can submit the upgrade request now, but i’m not seeing it complete on my end yet—watch for an email confirmation once it’s actually processed.
Customer: okay, i’ll wait for the email then.
===== CALL 5 =====
Agent: thank you for calling urban escape this is isabella nguyen how can i assist you today
Customer: hi uh this is nora baker i'm calling to inquire about any current hotel promotions like uh what options do you have
Agent: sure nora we have um a couple uh a couple of promotions happening right now
Customer: oh okay and um what else i heard about some uh loyalty deals too
Agent: yes um absolutely we also offer uh a loyalty code loyalty10 which applies to our loyal customers it gives you a discount based on previous stays um so it's really beneficial if you stay with us often
Customer: hmm interesting um can you compare the benefits of the loyalty promo versus uh the seasonal one
Agent: sure so uh the seasonal promo is mainly time limited while um the loyalty promo loyalty10 is designed for customers who uh frequently book with us um like you so it can offer um better long term savings
Customer: right and um how would i know which promo would uh be better for me
Agent: good question if you tend to book often throughout the year um the loyalty promo might serve you better uh if you're just looking for a summer trip the seasonal promo could be um more beneficial for that quick stay
Customer: right right so uh which type of promo do most customers uh usually request
Agent: from what i see both promo types are actually requested equally by our customers it really depends on um their individual situations
Customer: that makes sense i think i uh might you know want to use the loyalty10 code for my next wait for my next booking
Agent: absolutely i can apply that promo code for you no problem uh just to confirm you are a gold loyalty member right
Customer: yes that's correct so um what does that mean for my um benefits
Agent: As a Gold loyalty member, benefits include room upgrades, meal discounts, and early check-in, subject to availability and standard program terms.
Customer: okay cool and uh what about if i wanted to compare with hilton how do those benefits stack up
Agent: Hilton has competitive offers; however, Urban Escape emphasizes personalized service for loyalty members. Comparative benefit structures vary by brand and booking conditions.
Customer: i see and what are um the specific terms for the loyalty promo
Agent: the loyalty10 code applies to your next booking with us but it must be used within um thirty days uh it does exclude holiday periods just so you know
Customer: ah got it i think that sounds fair and are there seasonal promos that are um like available in the fall or winter
Agent: yes we usually roll out seasonal promos in uh line with holidays so you'll want to keep an eye on that just check our website um or call us back for updates
Customer: that sounds good and uh to help me decide could you remind me of the uh details about the urban escape locations
Agent: sure our flagship location is in new york city which is really popular and um you get access to many um attractions nearby
Customer: perfect so i can book there um with my promo code right
Agent: exactly just remember to mention it or um put it in when uh booking
Customer: will do i appreciate your help isabella but um one last question how does the service change as i book more
Agent: The more you book, the more personalized the service profile becomes. Your account may receive targeted offers and prioritized response handling based on stay history.
Customer: that sounds great so fast responses mean uh mean less chance of problems later right
Agent: Faster acknowledgments can help reduce issue escalation. This generally supports a more streamlined guest experience under the loyalty program terms.
Customer: cool thanks i'm feeling pretty confident about um using my loyalty promo now
Agent: i’m glad to hear that uh do you need help with anything else today nora
Customer: no that should be all i’ll um definitely reach out again if i have more questions
Agent: thank you for your call nora enjoy your stay at urban escape
Customer: thank you bye
===== CALL 6 =====
Agent: thank you for calling styleloop uh this is jackson rivera how can i assist you today
Customer: uh hi jackson my name is elijah ramirez i'm having um quite a bit of trouble submitting a claim
Agent: okay could you uh tell me a bit more about what you’re trying to do
Customer: it’s just um the interface is really confusing i’ve spent so much time on it already i can't seem to get it right
Agent: so you’re trying to submit something through our website right
Customer: yes exactly and um i’m really not even sure if the claim is getting through
Agent: we are um currently working on updates to simplify that interface what specifically was uh confusing
Customer: well there are all these steps and i keep getting uh lost i thought i followed all the prompts but then the page just times out
Agent: yeah i’ve heard about others facing um similar checkout errors on our site
Customer: yeah and when i think i got it it says it’s uh not submitted so annoying
Agent: during busy hours there's typically a account latency which could cause those issues
Customer: oh that might explain it then but still it shouldn't be that hard to um submit a claim
Agent: you’re absolutely right we're uh revising that process based on feedback what else did you encounter while trying to submit your claim
Customer: well as i mentioned i couldn't find clear communication about maintenance or updates
Agent: that's a good point enhanced communication uh could definitely help with customer experience
Customer: exactly i just want things to flow better you know
Agent: yes for sure your feedback is um really valuable elijah if you had to rate um the ease of submitting before and after the updates would you say there is a significant difference
Customer: uh honestly i think i would go from positive to negative for sure
Agent: that’s really important to note now if i may ask how do you usually keep track of updates on our site
Customer: well um i usually check the announcements section but it's you know often unclear
Agent: i see clarity in those updates can impact how our customers feel and interact with the site
Customer: yeah i just want to be kept in the loop without uh diving through a bunch of pages
Agent: understandable your experience can help us improve that um communication aspect
Customer: thanks i just feel like if someone had uh acknowledged these issues earlier i wouldn't feel this escalated you know
Agent: acknowledgment goes a long way it seems like there wasn’t much effect in managing your um escalation in your case
Customer: exactly i mean i just want to submit the claim so i can um get back on track you know
Agent: okay let me also check your um order details what’s your order id
Customer: sure it’s ord nine eight two three five four six
Agent: thank you elijah i see this is an apparel order is uh that correct
Customer: yeah it is i just really need to get this sorted
Agent: sure i’ll make a note to prioritize it once it’s submitted you know we’ve had a few issues with the site during peak times
Customer: that doesn’t help any though does it i want things to be smooth when i'm in a bind
Agent: true and we’re working on fixing those checkout bugs your input on this is really valued
Customer: great i hope you get it sorted soon when do you think i might hear back
Agent: typically after submission it could take a couple days to process and get back to you but we’re aiming to expedite it
Customer: okay that makes sense but i really hope it’s fast i also had a promo code um save twenty is that still valid on the claim
Agent: that code applies to your order but is uh not really typical for claims but it’s worth mentioning during future purchases
Customer: got it well thanks for the clarity i appreciate everything jackson
Agent: you’re welcome elijah thank you for your feedback we'll use it to improve have a great day
===== CALL 7 =====
Agent: thank you for calling harborwest this is isabella nguyen how can i assist you today
Customer: hi isabella this is harper sanders i’d like to discuss a credit limit increase for my visa card
Agent: sure harper i can help with that can i please verify your account i just need your account number which starts with acct if you have it
Customer: uh yes it ends in let me see nine zero
Agent: thank you just to confirm that’s acct 12567890 right
Customer: yes that's correct
Agent: great and could you please confirm the address associated with your account
Customer: it’s um one hundred twenty three maple avenue new york ny
Agent: perfect thank you harper now what’s the main reason for your credit limit increase request
Customer: well i need to um make some larger purchases and i think i qualify given my current income but i’m not sure about the process
Agent: i understand so your current income is the driving factor for this request can you share what your monthly income is
Customer: sure i earn about five thousand dollars each month
Agent: thank you let me check that against your debt to income ratio hmm could you list any other debts you currently have
Customer: yeah i have a student loan of about one hundred twenty dollars and a car payment of four hundred dollars
Agent: alright is there anything else like um credit card debt
Customer: no just those
Agent: okay based on your income and uh current liabilities we can start assessing your credit limit increase you mentioned something about another bank offering better rates
Customer: yes chase has been really pushing with some enticing offers and i wanted to compare
Agent: understood we certainly want to make sure you're valued with harborwest your eligibility is mainly based on your income and um your financial history with us of course
Customer: right i get that it just seems like there are other options out there
Agent: yes i can see how other banks would catch your eye but just to reassure you your improvement in income can lead us to make a better decision here
Customer: i hope so because i really like using harborwest
Agent: that’s great to hear so just to clarify you’ll need to provide any additional income documentation that reflects your current status
Customer: okay i can send over my latest pay stubs and bank statements
Agent: sounds like a plan please send those over for our review i’ll then process the request and keep you updated
Customer: and how long does that usually take
Agent: generally it takes about five to seven business days to process depending on the document review
Customer: got it and you’ll let me know if there’s anything else needed
Agent: absolutely harper once we have everything i’ll reach out remember this is all hinging on your income especially your overall financial picture
Customer: that makes sense so just to be clear without probing questions how often do you find cases like this end up in a clear outcome
Agent: As previously stated, without the required probing questions, the outcome cannot be clearly determined. Please proceed with the documentation process.
Customer: right i get it so if the documents align we should be good i hope
Agent: Correct. Submission speed does not materially affect the decision outcome. Ensure all requested documents are provided for review.
Customer: hmm that's misleading for sure
Agent: That is the procedure. I will review the submitted documents according to policy and you will be notified of the result.
Customer: thanks for that isabella i feel better knowing that um you’ll review it all
Agent: Acknowledged. Submit the documents when available so processing may continue.
Customer: right i’ll get on that soon just need to gather everything
Agent: whenever you’re ready harper just reach out and i’ll be here
Customer: thanks again it was nice talking to you
Agent: likewise harper have a great rest of your day
Customer: you too bye</t>
  </si>
  <si>
    <t>3847</t>
  </si>
  <si>
    <t>===== CALL 1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2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 CALL 4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 CALL 5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6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7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</si>
  <si>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luxstay hotels this is uh daniel kim how may i assist you today
Customer: hi this is ella rogers i'm calling to ask about upgrading my room during my stay um in new york city
Agent: sure. which room type do you currently have booked
Customer: i believe it's a standard room but i'm interested in something uh uh more comfortable
Agent: absolutely we have a deluxe room available which comes with some nice y'know amenities would you like me to provide some details
Customer: yes please do i'm curious about the differences um what’s included
Agent: the deluxe room features a um spectacular view and includes complimentary breakfast plus there's ah a discounted bundle for dining as well
Customer: that sounds great but um how about upgrades for loyal customers like how do you handle those requests
Agent: upgrades are handled the same for everyone. there are some promotions for loyal customers
Customer: what kind of promotion are you talking about
Agent: currently we have a discount code loyalty10 that gives an additional ten percent off for our gold members
Customer: oh i have that so if i wanted the deluxe room um how much would that be after the discount
Agent: let me calculate that for you one moment it would be um a total of three hundred forty five dollars per night after the um distance
Customer: hm that's a bit more than i expected but uh what about um comparisons with places like hilton
Agent: our deluxe rooms have features that may not be available at hilton, like the city view
Customer: right right but can you tell me about the um differences in like treatment for loyal vs new customers once again
Agent: both types receive similar handling
Customer: okay i see and you mentioned something about a dining bundle
Agent: yes the deluxe room upgrade includes a dining package that can save you um a lot if you're planning to dine with us like frequently during your stay
Customer: sounds appealing so what if i want to upgrade right away
Agent: i can process that for you now. you want the deluxe room with the dining bundle
Customer: yes let’s do that and um using the loyalty10 code for the discount
Agent: i’ll connect that for you one moment while i process this
Customer: thanks i appreciate your help just to clarify you won’t charge me until i check in right
Agent: you’ll be charged upon check in, and once i submit the upgrade request you’ll receive a confirmation email if it goes through
Customer: great that puts my mind at ease
Agent: perfect is there anything else you’d like to know about your stay or the upgrade
Customer: no that covers it also is there um anything else included in the upgrade
Agent: with the deluxe room you get free breakfast and the loyalty discount applies
Customer: okay i think i’m set then
Agent: awesome—i’ve submitted the upgrade request for you ella; once it’s approved you’ll get the confirmation email
Customer: oh um i do have one more question how often do you have these promotions
Agent: we typically run them um every few months sometimes dependent on the season so it’s always good to check back
Customer: alright thanks for that info
Agent: you're welcome, i’ll send you an email soon with the request details—once it’s confirmed your stay will be set for the deluxe package
Customer: okay, i'll keep an eye out for the confirmation email
Agent: my pleasure ella if you have any more questions feel free to reach out
Customer: will do bye
Agent: bye have a great day
Customer: you too
===== CALL 2 =====
Agent: thank you for calling urbanlink um this is alexander wright how can i assist you today
Customer: hi um this is nora davis i um wanted to uh inquire about cancellation cancellation procedures for my service
Agent: sure nora just to confirm you’re contacting us from texas right
Customer: yes that’s right i’m really um not happy with uh the service lately
Agent: i'm sorry to hear that nora would you mind sharing what’s been bothering you like which issues specifically
Customer: well it’s just the internet’s really slow and i’m um considering considering switching to at&amp;t instead
Agent: i understand so um you mentioned slow speeds and can i ask what plan you’re currently on
Customer: i'm on the uh plus plan
Agent: got it that's um three hundred megabits per second right
Customer: right but it’s just not delivering um as expected i i’m frustrated
Agent: that’s completely understandable just a moment while i check um your account details
Agent: alright it shows that there are no outages reported in your area how’s your current setup maybe we can um troubleshoot a bit
Customer: i’ve got a a router and honestly i’m tired of dealing with these issues maybe i should just uh cancel
Agent: Per policy, cancellation is one available resolution pathway. Prior to execution, I am required to present applicable retention alternatives for customer consideration.
Customer: honestly i don’t want to waste time if if the offers are just going to be um another disappointment
Agent: Acknowledged. Available alternatives may include promotional pricing, equipment review, or plan modification. Please indicate whether you authorize me to continue with that review.
Customer: if it's quick yeah but i’m not sure it’ll help
Agent: Reviewing account data now. The system indicates the Plus plan is active. An upgrade to a higher-speed tier is an available option if you would like comparative information.
Customer: not really um i’ve just been reviewing options elsewhere like um at&amp;t
Agent: right i understand so if you’re leaning towards cancellation did you have um a specific date for that
Customer: i’d like to cancel um my service as soon as possible
Agent: i can assist with that just to um confirm you’re looking to proceed with the cancellation correct
Customer: yes that's that’s right i've made up my mind
Agent: thank you for that clarification could you provide your account id for verification um purposes
Customer: it’s acc three four two one six seven eight
Agent: thank you let me pull that up alright i’ve verified your account
Agent: i’ll process your cancellation request now and it will take effect um immediately
Customer: okay sounds good um
Agent: before we wrap up i’d like to go over um any final billing details with you
Customer: yeah please do that uh
Agent: Your final invoice will reflect prorated service charges, if applicable, for the current billing cycle. Delivery timeframe is estimated at five to seven business days.
Customer: and um how do i uh reference this cancellation in the future
Agent: good question i'm generating a a ticket id for your records your ticket id is tkt nine eight five six five four three
Customer: alright great um thank you for that
Agent: Before closure of the interaction, please confirm whether there are any additional questions requiring assistance today.
Customer: no i think i’ve um covered everything yeah
Agent: thank you for your time nora i’m sorry to see you go your feedback is important uh
Customer: sure i just hope like urbanlink considers improving their um services in the future
Agent: i appreciate your input and wish you um the best with your new provider
Customer: thanks i appreciate your help um
Agent: you’re welcome nora have a great day um
===== CALL 3 =====
Agent: thank you for calling luxstay hotels this is um ethan clark how may i assist you today
Customer: hi um yeah i have a booking uh i mean booking in new york city and i was hoping to get some uh clarity about the cancellation fees
Agent: of course mark let me pull up your uh booking what’s your booking id
Customer: it’s bk uh i mean bk seven three four five nine eight two
Agent: thank you so um regarding our cancellation policy for that booking i see that it involves strict um cancellation fees if you cancel within five days of your stay there’s a fee of uh fifty percent of the total room cost
Customer: fifty percent wow that’s a bit steep right
Agent: i understand and it can feel a bit overwhelming but it’s designed um to ensure that we can still meet the needs of other guests
Customer: right right i get that but um can you explain why it's so high
Agent: sure it’s primarily due to the reservation model uh that we use and um the demand in the new york city area we want to give um preference to guests who may want to book last minute
Customer: so if i um decide to cancel i really lose that much
Agent: yes unfortunately that’s correct the cancellation policy is um strict i can provide more details if you’d like
Customer: i mean do you have any promotions or like something that might help lower that um fee
Agent: we do have occasional promotions but they typically don’t um apply to cancellation fees they mostly revolve around discounts on like room rates or upgrades
Customer: i see but um that doesn’t change the fee it’s still fifty percent
Agent: exactly that part remains unchanged the fees are based um on demand and policy
Customer: okay but um why can’t there be a little more flexibility that’s just a high risk when booking
Agent: i completely understand your concern mark it is tricky but um strict policies like this help us manage you know our overall bookings and customer satisfaction
Customer: hmm yeah i suppose it just feels kinda unfair i guess you know
Agent: i hear you it can definitely feel that way but um most customers once they understand tend to accept the fees
Customer: really most people um just accept it
Agent: yes that’s typically how it goes they recognize the reasoning you know behind it
Customer: so responding to this people just um go along with it
Agent: yeah they normally do mark but it can vary some might be um frustrated initially but they understand it’s part of the policy
Customer: i mean what if i had to cancel for an emergency or like something do those situations um get any leniency
Agent: in emergency situations we do offer some consideration but it’s really important to um provide documentation to support your case
Customer: and uh do many people actually go through that process
Agent: not too often no most just go with the cancellation terms um documentation can feel like added stress
Customer: yeah i can see that this just feels a bit rigid on luxstay's end
Agent: i completely understand it is a policy decision aimed at balancing operations but uh just know we do hear you
Customer: yeah yeah i get that but uh it’s not easy when you’re you know trying to decide if you want to keep the booking
Agent: absolutely it can be overwhelming sometimes customers do express um disappointment about the fees being strict
Customer: i think if you had more flexible options maybe customers would be more um inclined to keep booking with luxstay you know
Agent: that’s a valid point mark feedback like this is really valuable but currently um our focus is to maintain clear and concise policies
Customer: sure i get that although it uh does make it feel off
Agent: i understand flexibility in the future could be something to consider but um i can’t promise anything
Customer: yeah let’s hope but uh okay i’ll think about it
Agent: great if you have any other questions or need further assistance just give us a call back
Customer: thanks ethan appreciate your help with this
===== CALL 4 =====
Agent: thank you for calling civic trust this is james o'connor how can i assist you today
Customer: hi james this is grace lewis i called to inquire about the rewards matching options i um need to understand if they really help with customer retention
Agent: absolutely grace so um let’s dive into your insurance rewards program can you provide your account number
Customer: it's acct 12345678 about the rewards matching uh how effective is it really
Agent: thanks for verifying that so um regarding the matching rewards they typically aim to uh match what competitors like chase bank offer to um retain customers
Customer: yeah but i’ve checked and chase offers better rewards i’m just not sure if it really benefits me
Agent: i understand your concern um could you share what aspects of the ah chase program you find more appealing
Customer: well their rewards seem higher i mean i’ve been thinking does matching uh does it actually reduce churn because i feel like it doesn’t
Agent: great question there’s some evidence to suggest that while matching rewards can help it doesn’t completely eliminate churn in your case it sounds like um deeper issues might be at play
Customer: exactly i just think matching isn't enough what about my um dissatisfaction with the services
Agent: i hear you grace mhm can you elaborate on that dissatisfaction it'll help me um understand better
Customer: i mean every time i um call the process seems slow i feel lost in the system
Agent: okay. so um regarding the eta for resolving issues uh that could possibly help improve the situation wouldn't you agree
Customer: yeah having an eta is crucial it makes me feel less like i’m in the dark here
Agent: right so um for your current insurance rewards program we can provide you with an eta after we review your account
Customer: wow that sounds good but i’m also concerned that this seems almost repetitive i mean how many times do i need to um explain my issues
Agent: i apologize for that grace but i'm here to ensure we um cover everything thoroughly sometimes repetition does occur especially across similar inquiries you know
Customer: yeah i get that but i need better clarity on um can you tell me what you think chase has that we don’t
Agent: sure the chase program offers um perks that can seem more enticing such as uh higher point allocations or easier redemption options
Customer: okay that’s frustrating to hear so my options are limited huh
Agent: understandably i’d suggest reviewing your current options within our program to ensure you’re uh maximizing what you can get maybe it’s about customization to fit your needs
Customer: honestly i feel like i’m losing interest in this just getting tired of talking in circles
Agent: i’m sorry to hear that can i offer some alternatives perhaps explore other perks in your gold loyalty tier they might benefit you more than you realize
Customer: sure go ahead i just need something concrete
Agent: certainly let’s look into the um specific uh benefits and see what matches your need like um is there a particular benefit you feel isn't up to par
Customer: honestly if we can’t match what other banks are offering i’ll have to think about switching
Agent: understood i’d hate to lose you grace but let’s ensure you have all the details before making any decisions every um detail counts
===== CALL 5 =====
Agent: thank you for calling luxstay hotels this is isabella nguyen how may i assist you today
Customer: hi um my name is lillian long and i’m calling to inquire about um the promotional offers you have particularly uh what’s most popular now
Agent: sure lillian i can help with that just uh to confirm do you have an specific offers in mind or are you looking for general information
Customer: well i heard uh from a friend that seasonal promotions might be available but um i just want to know what do you have
Agent: absolutely seasonal promotions are actually the most requested um by our customers for example we have a promotion summer20 that uh offers a nice discount
Customer: oh okay but uh i thought loyalty programs like would be more beneficial don’t you offer you know better deals for members
Agent: we do have loyalty tiers lillian for our silver members there are exclusive offers which might be um attractive as well
Customer: right but i feel like i’ve seen much better deals at hilton um and i don't know why luxstay isn't as competitive
Agent: i understand your concern and um it can feel frustrating when comparing options we strive to provide value especially with our seasonal codes like um summer20
Customer: but like what if i wanted to uh upgrade to a deluxe room would that help with the promotions at all
Agent: yes upgrading could potentially enhance your experience and you might um access additional perks as well
Customer: so um would upgrading to a deluxe room like offer me a better loyalty tier i just want to make sure i get um the best bang for my buck
Agent: absolutely as a silver member you’d um have access to better room options also seasonal promos usually apply to various room types
Customer: hmm okay but i just feel uh like the last time i called about a specific issue with billing no one really helped me out it's frustrating
Agent: i apologize for that experience lillian i assure you i’m here to help you um navigate through any promotions or discounts
Customer: i appreciate that but i just uh i’ve been on hold too long with other agents before and that just makes it worse
Agent: I completely understand. Please be advised I will endeavor to provide efficient service in accordance with our current promotional information.
Customer: great so can you tell me how long these promotions uh last i don't want to miss out because it’s just confusing
Agent: yes typically our seasonal promotions last for a few months but um i'd recommend booking sooner rather than later
Customer: right so if i want to use this summer20 code how does uh that work exactly
Agent: you’d enter the promo code during the booking process on our website this gives you a um direct discount off your stay
Customer: and what about any um additional fees will there be any surprises when i check out
Agent: generally no surprises the promo code should cover most of the standard fees just check the terms um when booking
Customer: okay but i’ve heard of hidden fees before especially with other places like um i don’t want to deal with that
Agent: As previously stated, we generally provide a breakdown of costs prior to payment. Kindly review the applicable terms and conditions during booking.
Customer: alright that’s sound but uh if i decide to go with hilton can i like just change my booking
Agent: if you do choose hilton you should cancel your reservation with us if it was like within our cancellation policy just check your confirmation email for details
Customer: sure but that means i have to uh double check all the policies right it’s just a lot of information
Agent: Yes. I can send you a standardized summary of the promotional terms and cancellation policy for your review.
Customer: sure i can get that um thanks so much
Agent: just to confirm your email is um lillian long at gmail dot com
===== CALL 6 =====
Agent: thank you for calling northpeak financial this is david martinez how can i assist you today
Customer: hi um david this is grace bailey i wanted to you know inquire about your credit card rewards program especially how it compares to um uh chase bank's offerings
Agent: sure grace i can help with that are you currently a member of uh our rewards program
Customer: yes i am i'm a gold client but honestly i i'm not too impressed with the uh usability of the app
Agent: i understand uh usability is you know really important could you tell me which specific um issues you’re facing with the app
Customer: well for starters it’s just clunky and sometimes it's hard to find um points and uh see what i can redeem
Agent: i see just to clarify um are you looking to to get more information on rewards matching
Customer: yes exactly i heard that northpeak offers rewards matching but i want to know how it stacks up against um uh chase
Agent: right so our rewards matching if you were to uh match points from chase it could increase your overall um benefits
Customer: but uh would that actually reduce you know my likelihood of leaving northpeak
Agent: well based on recent data actually matching rewards alone um doesn’t really address core issues like app usability so it might not reduce churn
Customer: that’s a bit disappointing to uh hear
Agent: yeah i get that if it helps i can walk you through how the rewards uh are structured compared to chase if you'd like
Customer: sure that would be um helpful just um how exactly do you handle points
Agent: so our program allows you to earn points on every dollar spent and uh they can be redeemed for travel cash back or uh gift cards
Customer: uh huh and how does that compare with uh chase you know
Agent: Per policy, Chase offers a different structure with higher cash back percentages on select categories; however, their redemption process may be more complex.
Customer: you mean um less useful
Agent: Correct. While their rewards may appear better, the overall experience can be cumbersome. Is there anything further regarding rewards program terms?
Customer: so in essence you might be losing out on rewards but gaining in usability right
Agent: that’s a good way to put it yes would you say those usability issues would make you reconsider
Customer: honestly yes i need a program that’s not just rewarding but also easy to navigate um faster acknowledgment would be nice too
Agent: Acknowledgment is noted. Please be advised that faster acknowledgment does not necessarily prevent escalation.
Customer: sounds like it could lead to more confusion
Agent: yes that’s right more rapid responses can sometimes confuse customers further leading to a um worse outcome
Customer: that sounds frustrating just what i need more um confusion
Agent: I apologize for the inconvenience. Your feedback has been documented and will be utilized for continuous improvement efforts.
Customer: i appreciate that david but um will there be any follow ups regarding app improvements
Agent: Yes. Your feedback will be escalated to the development team for review and prioritization as appropriate.
Customer: that’s good to hear i want to stay with northpeak but improvements need to um be made
Agent: understood thank you for your loyalty grace if you have any further questions or need um information about rewards programming just let me know
Customer: will do thanks for your help um today
Agent: you’re welcome have a great day grace
===== CALL 7 =====
Agent: thank you for calling skybridge airlines this is sophia patel how can i assist you today uh henry
Customer: hi sophia so i’m uh calling about a price increase for my insurance policy
Agent: oh i see i can definitely help with that can i start um by verifying your details what’s uh your last name please
Customer: it's patel uh i mean henry patel
Agent: thank you henry just a moment while i pull up your account um i see here your policy is up for renewal but um it appears the rate has increased
Customer: yes it has and it's quite a bit higher uh i was hoping to understand why that is
Agent: i i understand that can be frustrating regarding your policy let me compare it with our competitor delta airlines to see how it stacks
Customer: delta huh i’ve heard mixed things about them like what do they offer
Agent: well delta usually offers different coverage options but really with skybridge you have benefits like um wider coverage areas and additional support services included
Customer: but i’ve heard they deny claims at a higher rate
Agent: yes i can confirm that skybridge airlines tends to have a better track record in that regard just so you know um comparison with delta might help but
Customer: i hope it does but i don’t wanna be um in a situation where my claims get denied
Agent: absolutely that’s a valid concern so uh let’s break down your current policy with skybridge you actually have premium options that um cover a broader range of incidents
Customer: right right but what about the price it still um seems high
Agent: the increase is due to some changes in policy coverage however if you feel it’s too much we can uh like look at adjusting your benefit levels to um to potentially lower it a bit
Customer: okay um can you give me specific numbers about which parts can be adjusted
Agent: sure so uh for instance if we adjust your premium coverage for your route from seattle to atlanta you could save um approximately i’d say about thirty percent
Customer: thirty percent that sounds good but does that mean um less coverage
Agent: not necessarily um less coverage just a different emphasis on what's included like fewer incidents may be covered but overall it’s tailored to your needs
Customer: i see and if there’s uh a claim um what then
Agent: if you file a claim um the quicker acknowledgment we provide like within twenty four hours really helps in processing it tends to reduce escalation or frustration
Customer: got it so if i renew can we uh ensure that i won’t face those uh annoying delays
Agent: yes definitely we take pride in um quick responses to claims we’ve seen better customer sentiment because of this reducing potential drop offs
Customer: okay i appreciate i appreciate that
Agent: absolutely henry so would you uh like to proceed and renew your policy with these adjustments
Customer: yes let’s go ahead
Agent: fantastic i’ll make those changes you’ll um receive a confirmation via email shortly
Customer: oh um what’s the new price going to be once those adjustments are in
Agent: once adjusted your new price will be around won hundred twenty five dollars per month um approximately
Customer: hmm okay that’s still a bit steep can i um think about it
Agent: of course just remember uh i can help you compare options if needed any time before your renewal deadline
Customer: sure thank you for your help today sophia
Agent: anytime henry thank you for choosing skybridge airlines and have a great day</t>
  </si>
  <si>
    <t>3848</t>
  </si>
  <si>
    <t>===== CALL 1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 CALL 4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 CALL 5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</si>
  <si>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metrojet this is alexander wright how can i assist you today
Customer: hi alexander this is amelia price um i called because i noticed a recent fare increase on my booking from seattle to atlanta
Agent: i’m sorry to hear that amelia let me check your booking please details can you please provide your booking reference
Customer: sure um it's pnr sha123
Agent: thank you just a moment while i pull that up okay i see your booking here now about the um fare increase let me explain our fare change policy
Customer: i just i just don't understand why the fares went up is it really necessary
Agent: i understand your frustration amelia our fares can fluctuate based on um a variety of factors like demand and additional costs
Customer: but it feels unfair especially since i’m already booked i’m tempted to like look at delta instead
Agent: i see and i want to help you as best as i can can you share um what concerns you have about the fare change
Customer: well it's just that i saw a promotion going on and uh it makes me feel like metrojet isn’t valuing my loyalty especially since i’m a silver member
Agent: i appreciate your loyalty amelia just to clarify um the promotion you mentioned could you let me know what it was
Customer: it’s this new deal they’re offering but um honestly i feel like the fare increase just um ruins everything
Agent: promotions can sometimes create confusion about um pricing we aim to provide transparent options which can help in achieving clarity
Customer: i just wish there was more um flexibility like can’t something be done
Agent: i completely understand that feeling however our policy in this scenario doesn't allow for changes once booked unfortunately
Customer: no action at all that really feels frustrating
Agent: yes i’m sorry i wish i could offer you more options um considering your situation would it help if i uh highlighted some loyalty benefits for you
Customer: what's the point if those benefits don't apply now i feel like making a change won't help me
Agent: i totally get that our loyalty program does offer some perks like uh priority boarding or discounts on future flights
Customer: that’s nice but i still feel the um promotion worsened the situation i was really hoping for a better outcome here
Agent: definitely i understand how you feel promotions are meant to attract customers but sometimes um they can backfire like this
Customer: exactly and now i don’t even know if i want to continue with um metrojet or take my chances with you know another airline
Agent: i respect your concerns and it’s um crucial to weigh your options i’m here to assist but um i'm limited by the policies currently
Customer: policies seem to only benefit the airline i wish they considered customer concerns more
Agent: i completely understand amelia your feedback is valuable and i’ll make sure to document it it’s important we improve
Customer: thanks but that doesn’t change my situation right now
Agent: i um acknowledge that unfortunately i can't change the fare rules but i can provide
Customer: just an explanation right that's not really enough
Agent: yes i realize that and it’s disappointing we couldn't resolve this further i can assure you i'll um escalate your feedback
Customer: escalating it feels like a delay i need solutions now
Agent: i understand and i truly wish for a better outcome if i could offer a discount or a fare adjustment i would but
Customer: it’s just disappointing you guys really need to adjust your politics
Agent: your concern is valid i’ll ensure your feedback is taken seriously amelia is there anything else you um would like me to assist you with
Customer: no i think you’ve covered everything i just wish the outcome was different
Agent: i deeply apologize for the inconvenience amelia i wish i could do more please take care and um thank you for your patience
Customer: thank you for your time but it still feels like nothing has changed
Agent: i understand and i'm truly sorry please don’t hesitate to reach out if you have further inquiries
Customer: yeah sure i’ll think about my options
Agent: i hope to stay in touch amelia your loyalty means a lot to us and i wish for future opportunities to better assist you
Customer: alright i appreciate that thank you
Agent: thank you again for choosing metrojet have a good day amelia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acme insurance uh this is sophia patel how can i assist you today
Customer: hi um this is emma ramirez i called to um check the approval status of my auto insurance claim pol 4567 890
Agent: sure emma let me pull up your information um just a moment
Agent: okay i see your claim here it’s uh actually been approved right
Customer: i mean yes approved oh that's um great what does that mean for me
Agent: yes it means um you’ll be getting the reimbursement which should uh arrive uh like within about thirty days
Customer: thirty days um can you confirm the um amount i’ll be receiving
Agent: let me check on that uh one minute it looks like um the reimbursement is for the full amount of uh the claim
Customer: wow that's uh that's a relief so there aren’t any um deductions or anything
Agent: right well the deductible under your care plus gold policy is um medium tier you should uh be good aside from that
Customer: so i'd have to pay um some of that right ah would that be a lot
Agent: yes uh just your medium deductible which is uh specified in your policy documents
Customer: got it and what about um the claim limits are those okay with you
Agent: your coverage limit is high so you’re well covered um in case of any future incidents
Customer: that’s a relief how often should i um renew my policy then
Agent: typically our policies have a renewal window of sixty days so um you’ll uh want to watch for that
Customer: okay but uh if i need to make changes what do i do i mean do i just call
Agent: you’d just call in or uh you could um do it through our website we can uh help you with everything
Customer: great and um just to check if i switch to another provider like metrohealth would i lose my benefits
Agent: yes i mean if you switch you’ll lose the benefits under uh your acme insurance policy you’d need to uh review the new plan carefully
Customer: so would you say it’s um better to stay put
Agent: well um based on your history it seems you’d probably um retain with us you have a solid plan uh here
Customer: right i’m inclined to stay but uh i’m not sure will these probing questions help
Agent: generally they help clarify things but um in your case it’s been a bit no change with your decision making
Customer: hmm okay i see how long is this claim process anyway uh does it take long
Agent: it typically varies but for you it’s been smooth your approval um came through fairly quick
Customer: and that’s uh what like how often do claims get um rejected
Agent: well most of our claims do get approved but there are uh some that um end up in denial or um pending status
Customer: like how many get uh denied
Agent: um i don’t have the exact percentage but it’s usually low uh a share of claims does go through
Customer: that’s good to know i guess i can um trust you guys more
Agent: yes you’ve had a good experience and um i believe it indicates uh retention
Customer: absolutely i think i’ll uh keep this policy do we need to like confirm something
Agent: no just keep an eye on that renewal window um and you’re all set
Customer: thank you sophia you’ve been super um helpful
Agent: you’re welcome emma if anything else uh comes up just give us a call
Customer: will do have a great day
Agent: you too good bye
===== CALL 4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 CALL 5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t>
  </si>
  <si>
    <t>3849</t>
  </si>
  <si>
    <t>===== CALL 1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 CALL 4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5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</si>
  <si>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urbanlink this is um michael roberts how uh can i assist you today
Customer: hi michael this is mia adams i’m looking to talk about uh upgrading my um internet plan
Agent: sure mia what specific um concerns do you have about your current uh plan
Customer: well i need higher speeds i’m just not getting what i need you know it’s kind of frustrating
Agent: i understand that can be really annoying uh can you tell me what speed you um currently have
Customer: i’m on the three hundred meg plan but it just feels it feels slower uh than that most times
Agent: got it you're on um our three hundred meg plan actually may i ask what you know you use it for
Customer: mostly streaming and um gaming but it just lags um a lot lately i’m thinking it might be worth checking out other isps too like uh spectrum
Agent: i see spectrum does have competitive offers um but urbanlink typically provides better reliability especially for streaming
Customer: right but i’m contemplating if uh spectrum could be faster for um what i need
Agent: that’s understandable well we do uh offer a premium plan that could you know better suit your needs
Customer: premium um how much faster is that compared to what i have uh now
Agent: the premium plan offers one gigabit speeds which uh can handle multiple streams simultaneously without lag
Customer: hmm that sounds pretty good but um what are the costs associated with it
Agent: the premium plan is uh a bit higher in cost but you'll um get more than double the speed should eliminate those lags you mentioned actually it's um
Customer: uh huh but like how um much exactly
Agent: it's approximately twenty five dollars more than your current uh plan
Customer: okay and um what if i want to switch what’s the process
Agent: it’s quite simple i’ll just need to verify your um a count id to get uh started could you provide that
Customer: sure it’s acc nine three four two oh two eight
Agent: thank you mia so while i check that just uh to confirm do you have any issues with your service right now
Customer: no there are no outages but i just want to make sure this upgrade will um actually fix my uh problems
Agent: we’re showing no outage in your area so once we upgrade you should notice an improvement you know right away
Customer: okay so this premium plan is what you um recommend
Agent: yes absolutely it’s designed for higher usage and should fit um your streaming and gaming needs
Customer: alright let’s do that i’m ready to upgrade
Agent: perfect i’ll process that for you right now just to confirm you’re in california right
Customer: yes that’s right
Agent: awesome and can i confirm your email for the confirmation details
Customer: sure it's mia adams at game mail dot com
Agent: thank you i’ll send you the upgrade details shortly, but it looks like the request is still pending in the system so the changes may not reflect in your account today
Customer: okay thanks but um is there a chance i could hit any you know issues after the upgrade, and will i know once it actually goes through
Agent: usually there are no issues once it’s completed, but since it’s still pending it’s best to keep an eye on performance for um the first week and watch for the confirmation email
Customer: got it just checking i really need this to work without interruptions
Agent: absolutely i understand and um if you do run into any issues just call back and we’ll help you right uh away
Customer: yes definitely this is really important for um me
Agent: i’ll also create a reference ticket for you in case you need to follow um up your ticket id is tkt four eight two three one one four
Customer: thanks for that i really um appreciate it
Agent: my pleasure if there’s nothing else i’ll go ahead and leave the upgrade request in pending status and you can check back once the confirmation comes through
Customer: alright i’ll keep an eye out then thank you so much michael
Agent: you’re welcome mia thank you for calling urbanlink have a um great day
===== CALL 2 =====
Agent: thank you for calling coastal wings this is alexander wright how can i assist you today
Customer: hi um i’m luke bailey and i wanted to discuss uh my delayed flight from sfo to jfk it’s kind of important
Agent: sure luke let me check um your booking details can i have your booking reference
Customer: uh yeah it’s pnr 327849
Agent: thank you one moment please alright i see your flight was delayed can you tell me how this um is affecting your plans
Customer: well um i was supposed to be at a meeting uh and now it looks like i’m going to miss it
Agent: i can understand how frustrating that must be for you the delay was due to uh mechanical issues
Customer: right mechanical that’s just great i mean why can’t these things be fixed
Agent: i understand your frustration luke we strive to minimize these kinds of issues we can uh discuss compensations options available to you
Customer: compensation like what
Agent: we can offer you a travel credit for the inconvenience caused by the delay would that help
Customer: um yeah but i’ve heard that um coastal wings policies aren’t as good as delta’s what’s the deal with that
Agent: i appreciate your concern our policies are designed to um provide value as well and um i can assure you that our travel credit is competitive
Customer: yeah but um i really need to know if i’m getting the best deal available
Agent: right i can see how comparing uh can make a difference if we compare our policy with delta our travel credit offers more flexibility for future flights
Customer: okay that sounds reasonable but i i just want to be taken care of here uh you know
Agent: absolutely and i’m here to help your loyalty tier is gold um so you have expedited options for this situation
Customer: gold tier huh that's nice but that doesn’t fix the fact that i’m delayed
Agent: i completely understand just to reassure you our compensation will be processed quickly and it should help um with your next flight
Customer: i hope so i’ve seen better offers from other airlines
Agent: yes it happens sometimes however i’ll make sure your concerns are addressed we want to keep you as a valued customer
Customer: i appreciate that but why do delays happen uh so often this is not the first time
Agent: unfortunately meddling issues can arise unexpectedly we do our best to prevent these incidents
Customer: tell me about other options like um a hotel stay or something
Agent: at this moment we can’t offer that due to um the nature of your delay travel credit seems to be the best option you know
Customer: ah okay i get it so what’s next for processing this credit
Agent: i will complete the request on my end and you will receive a um confirmation shortly is that fine
Customer: um yes but please make it fast
Agent: absolutely i’ll prioritize that for you just a moment
Customer: uh huh thanks i really don’t want to waste more time on this
Agent: understood you’ll receive an email confirmation and the credit um should reflect soon in your account
Customer: i appreciate the help alexander just hope next time is better
Agent: thank you luke and i apologize for the inconvenience if you have any more questions feel free to reach out
Customer: yeah i might have to thanks again
Agent: thank you for your patience and have a great day luke
Customer: you too by
===== CALL 3 =====
Agent: thank you for calling healthsecure this is mia hernandez how can i assist you today abigail
Customer: hi mia i’m uh discussing opportunities for bundling policies to optimize coverage and costs
Agent: oh great we have some fantastic um some fantastic options for bundling are you currently insured with us or another provider
Customer: i’m with healthsecure for auto insurance but i'm also uh curious about home insurance
Agent: perfect bundling auto and home insurance can definitely save you money have you thought about um how much coverage you might need
Customer: well i think i want um higher limits maybe something on the medium to high side
Agent: that makes sense our care plus gold plan like it provides solid coverage limits would you be interested in hearing more about the benefits
Customer: yes please what are the key benefits with that plan
Agent: with care plus gold you’ll enjoy comprehensive coverage options plus lower premiums when you bundle how does that sound
Customer: sounds good uh how much are we talking about though
Agent: the premiums um they vary but generally for a bundle you could save around let’s say twenty one to thirty percent
Customer: hmm that’s a decent amount can that really help with retention
Agent: absolutely it encourages customers to stay with us high satisfaction from the costs usually means um better retention
Customer: so would adding home insurance significantly affect my um auto policy
Agent: not really no actually it could improve your overall coverage experience uh would you like a quote for both
Customer: yes but first i think i should check what’s out there i’ve seen ads for blue shield
Agent: ah blue shield offers different products but uh our bundle provides exclusive benefits plus have you heard of our campaign code newmove
Customer: i haven’t what does that do
Agent: it gives you an extra discount when you bundle auto and home it’s um part of our upselling strategy
Customer: that’s interesting so essentially bundling is your main upsell technique
Agent: yes exactly bundling has shown the um has shown the highest success rates in customer acceptance
Customer: i see if i wanted to compare um what about coverage limits and deductibles
Agent: with the care plus gold plan you'd have medium deductibles with high coverage limits perfect for those looking for comprehensive protection
Customer: that sounds appealing uh would it retain clients better than just a single policy
Agent: generally yes customers with bundled policies exhibit lower churn it just makes financial sense
Customer: right but how do campaign mentions affect um that
Agent: campaign mentions well can actually have a negative impact if not aligned with customer expectations
Customer: yeah i can imagine so if i mention i’m comparing with blue shield that might not help
Agent: correct sometimes that can create hesitation our focus is ensuring comprehensive coverage and value
Customer: sounds like bundling really is the way to go
Agent: it really is are you ready to move forward with the bundle abigail
Customer: yes i think i am especially if it saves on premiums
Agent: great choice i’ll go ahead and set that up for you just to confirm your policy number is pol 2023 789 right
Customer: yes that’s correct
Agent: awesome and how about your home coverage do you have a location in ca that we can review
Customer: sure it’s on maple street it should be a straightforward quote
Agent: perfect i’ll get you a quote for both policies while ensuring you get our promotional benefits too
Customer: that sounds good and i want to ensure um i’m getting the right coverage for both lines
Agent: absolutely we will cover every detail let’s make sure you’re well protected
Customer: thanks mia this has been really helpful
===== CALL 4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5 =====
Agent: thank you for calling homehaven this is uh liam lewis how can i assist you today scarlett
Customer: hi liam i want to return an item um i received it arrived damaged like really scratched
Agent: i'm sorry to hear that could you um provide me with your order id please
Customer: sure um it’s ord 7456 921 i thought it would be fine since it was a uh big purchase you know a home appliance
Agent: thank you scarlett *pause* okay i see that the item was delivered but there’s um visible uh damage to the packaging
Customer: yes exactly there were even signs of moisture i didn’t expect that um from homehaven
Agent: understandable frustration so um you're looking to initiate a return correct
Customer: yes i want my money back like as soon as possible
Agent: absolutely i can help with that just to confirm would you uh like the refund via the original payment method
Customer: yes please that’s the only way that makes cents
Agent: great to proceed i’ll need to confirm your um least name for security what was it again
Customer: it’s nguyen uh scarlett nguyen
Agent: thank you scarlett nguyen now let’s get started with the return process *pause* the return is definitely eligible since the item is damaged
Customer: oh that’s a relief so um how long will this take
Agent: usually once we i mean once we issue the return it can take about three to five business days to process
Customer: i’m just worried since i’ve heard amazon has better return policies why is homehaven so slow
Agent: i understand your concern you’re right um some competitors like amazon offer faster delivery and returns however we aim for quality service
Customer: but still it's frustrating to wait especially for an appliance that came broken
Agent: i get that um quick acknowledgment of wishes like this can sometimes influence resolution speed *pause* if i might add just for our reference was there any specific damage like scratches or moisture
Customer: it was a lot of scratches and um moisture on the box does that matter
Agent: yes that helps us categorize these returns better so we note it was damaged
Customer: okay um that makes sense but i really need this sorted fast
Agent: understood i’ll also escalate this matter to ensure you get your um refund quickly *pause* it’s important to us to resolve it efficiently
Customer: thank you i appreciate it
Agent: you're welcome scarlett are you aware that you can use the promo code thanks20 for future purchases
Customer: oh i didn't know that that’s helpful
Agent: good to hear just keep it in mind so aside from the refund uh is there anything else i can help you with
Customer: no that’s everything just the refund for the damaged item
Agent: perfect i’ll get everything processed for you *pause* you should receive an email confirmation shortly
Customer: quick acknowledgment really does help thank you for being efficient
Agent: thank you for understanding scarlett just to recap a return is in process and you’ll be refunded via your original payment
Customer: yes i got it thank you liam
Agent: no problem at all if you have any more questions later feel free to reach out
Customer: will do i'm hoping my next order goes smoother
Agent: it will i’ll make sure to note your feedback for improvements have a great day scarlett
Customer: you too
Agent: thank you goodbye
Customer: bye</t>
  </si>
  <si>
    <t>3850</t>
  </si>
  <si>
    <t>===== CALL 1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 CALL 2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 CALL 3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4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5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6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7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</si>
  <si>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streamwave customer care this is olivia parker how can i assist you today
Customer: hi uh this is harper torres i'm calling to um request some improvements to my current plan features
Agent: sure thing harper i can help with that uh could you tell me a bit more about the like features you're looking to improve
Customer: well i feel like the service limitations are you know really holding me back i want to know if these um requests will they be logged as actionable tickets
Agent: that’s a valid concern i will uh make sure your request is logged as an um actionable ticket you’ll receive updates on it
Customer: okay but i want to be clear are those really actionable i’ve heard stories from friends where their requests just went nowhere right
Agent: i understand your skepticism harper just to reassure you streamwave has a policy in place where we actively review and implement suggestions you know based on customer input
Customer: i guess uh i mean verizon had this like more transport um way of improving their features and they were quick about it
Agent: i completely hear you just to clarify let’s go over what can be improved what specific features uh do you feel are lacking
Customer: i'm thinking uh better options for streaming the current plan feels um limited i heard about their new premium options but i'm not on that tier
Agent: right you’re currently on the plus plan which is decent but you might want to explore the premium for better streaming um capabilities
Customer: yeah but um does upgrading mean my um requests will actually be taken into account
Agent: yes once your feature requests are logged i assure you we do uhh follow up and i’ll provide you with a ticket id for your reference
Customer: what’s that ticket id then
Agent: your ticket id is tkt 7381 264 you can refer to um this whenever you follow up on your request
Customer: alright that’s good info but still um how often do these feature requests get resolved in practice
Agent: great question most actionable tickets are resolved based on priority and feasibility and we try to keep our policies transparent
Customer: uh that sounds policy aligned i suppose i really want to ensure this is more than just a talk you know
Agent: i get that and it’s good you’re raising these points to keep things clear i can follow up with updates directly related to your ticket
Customer: i would appreciate that actually um thanks anything else i should know
Agent: just to recap uh your request will be logged i’ve noted the need for improved streaming options is that correct
Customer: yes yes it is so um was that all done like just like that
Agent: yes all set just remember the main question here your feature request will be captured in our system as an actionable ticket
Customer: so it’s really logged then that’s comforting to hear
Agent: exactly it’s logged we make sure to keep track of um any requests we receive from our customers
Customer: got it so what's next
Agent: next i’ll ensure you are informed about any progress using the ticket id um i provided
Customer: i see that makes sense when do you think i can expect some um feedback
Agent: usually you should receive an initial uh response within two weeks depending on demand for those features
Customer: that sounds reasonable just uh it's hard to believe sometimes i guess
Agent: i understand it’s tough due to past experiences with um another providers but just know we aim to be better
Customer: right and if they do respond is there a chance to um discuss more improvements
Agent: absolutely we encourage ongoing feedback once your ticket is reviewed you'll have a chance to uh discuss future enhancements
Customer: uh that would really help i um like feeling like my opinions matter
Agent: they do matter harper your voice is important to streamwave’s commitment to um enhance our services consistently
Customer: okay i appreciate that acknowledgment it um makes me feel like you care
Agent: we're here to support you and moving forward we’ll ensure all responses align with our established policies
Customer: okay i’ll keep that in mind thanks for being so helpful olivia
Agent: my pleasure if you have any more questions or need assistance don’t hesitate to um reach out
Customer: i will thanks again for taking the time and uh clearing things up
Agent: you’re welcome take care harper
Customer: you too goodbye
Agent: goodbye
Customer: bye
===== CALL 2 =====
Agent: thank you for calling urbanlink this is olivia parker how can i assist you today
Customer: hi olivia this is luke graham i'm um calling because i'm really really concerned
Agent: concerned
Customer: about uh the pricing
Agent: i understand luke can you tell me more about
Customer: your concerns with the uh pricing
Agent: yeah i mean i'm just feeling like it's a bit too high especially
Customer: oh especially compared to what
Agent: what other companies offer
Customer: yeah um i checked spectrum their plans seem like more affordable for what
Agent: i got it let’s explore some options that might better suit your needs
Customer: could you uh tell me what plan you’re
Agent: currently on
Customer: i'm on the plus plan but honestly it just doesn’t seem worth it anymore
Agent: i appreciate your honesty luke the plus plan does um have some competitive benefits what features are you missing
Customer: i just need better pricing i think i'm considering switching like completely
Agent: understood so uh pricing drives your cancellation thoughts
Customer: exactly i just um feel like i'm paying too much for what
Agent: what i get
Customer: let’s compare that to what you might find with
Agent: the other providers i can offer some um details on lower tier plans if you like
Customer: sure but i’m just um nervous about making
Agent: a change
Customer: no worries luke i’ll explain what i can offer the next tier down is uh our basic plan which
Agent: is significantly cheaper
Customer: right but does it cover everything i need
Agent: the basic plan does have some limitations but might still be suitable um based on your usage
Customer: well i have multiple devices connected so i guess that matters
Agent: yes definitely you’re currently getting three hundred megabits right
Customer: uh yeah but with the basic plan would i lose that speed
Agent: it would be a bit less yes if you require high speed consistently the plus might still be your best
Customer: best bet
Agent: that’s what i’m worried about i don’t want to downgrade and regret it
Customer: i totally get that just um trying to help you find the best option can we talk about what you’re using
Agent: like your router
Customer: sure it’s a router provided by urbanlink
Agent: okay so it's tailored for our service that’s good but if you switch to a lower plan would you still need all the same devices
Customer: i guess maybe not but it’s about the principle too you know
Agent: right it's a lot to
Customer: consider you don’t want to feel like you're compromising on quality for cost
Agent: exactly it’s just um frustrating
Customer: i hear you just uh know that you’re not alone in feeling this way
Agent: it’s common for many customers
Customer: really other people feel this way too
Agent: yes absolutely price is often the top reason we see customers leave
Customer: when they leave it’s usually about pricing
Agent: that doesn’t make me feel any better though what do i do next
Customer: if it helps we can um keep your current plan while you evaluate and let me know if you want to switch later on
Agent: okay i think that might work for now but i’ll still look at spectrum
Customer: that’s understandable just remember
Agent: if you do choose to return we’ll be happy to assist
Customer: consider us as part of your options
Agent: thanks olivia i appreciate the help
Customer: you’re welcome luke don’t hesitate to reach out if you have any other questions on pricing or plans
===== CALL 3 =====
Agent: thank you for calling shopsquare this is lisa um chen how can i assist you today
Customer: hi lisa uh this is mason cooper i'm i'm calling about a delivery delay on my order
Agent: i'm sorry to hear that um mason could you please provide your order id or just tell me
Customer: sure it's ord one uh one zero two three four five six
Agent: thank you i see here that your order is flagged um as an exemption due to weather conditions can you tell me more about the uh delay
Customer: yeah it was supposed to arrive last week but um now i'm not sure when it will come
Agent: i understand i can imagine that must be uh frustrating let’s let’s see was the carrier uh ups or another one
Customer: it was um ups they mentioned something about an exception or uh a delay
Agent: right that’s a common status when issues arise this typically indicates uh there’s been a delay can you um confirm if they notified you
Customer: yes i received an email saying there was an issue because of uh weather
Agent: thank you for confirming that mason just to clarify uh does this delay affect any um specific items in your order
Customer: no it’s the whole order of electronics right
Agent: got it so um i see your order is in the price band of two hundred to five hundred dollars would you prefer a refund to your original payment method if it um doesn’t arrive soon
Customer: yes that um would be helpful i just want my money back if if it’s not coming
Agent: i completely understand it sounds like a reasonable option just to follow through i’ll need to check if you can be provided with an update um are you in ny
Customer: yes i am
Agent: thank you for that i’ll check the status with ups regarding the uh delay do you remember uh when you last received an update from them
Customer: it was a couple of days ago something about um the weather
Agent: okay okay thank you i’ll review the updates and see what i can find also would applying the loyal promo code improve your satisfaction if we resolve this um quickly
Customer: well i had hoped that would apply to my next order but right now i just need this this fixed
Agent: understood mason just a quick note some um probing questions can clarify the issues but it seems like the weather delay hasn’t changed clarity here
Customer: exactly so um when will i know more about uh the refund
Agent: i will notify you as soon as i receive any relevant updates from ups can i ask if you’ve dealt with um exceptions like this before
Customer: no this is my first time and honestly it’s quite um frustrating
Agent: i can appreciate that it’s often challenging when there’s a variation in service quick question do you think various um phrasings of these issues improve upsell outcomes in this situation
Customer: probably not right now it’s just about getting my order resolved
Agent: thank you for your patience mason just to recap your order status is an exception due to weather and i’m advocating for your refund correct
Customer: yes exactly i just want to know when i can expect my money back
Agent: absolutely i’ll prioritize this and keep you updated you will hear back from us shortly within the next twenty four to forty eight hours at the latest
Customer: okay thanks lisa i appreciate the help
Agent: my pleasure mason thanks for calling shopsquare today have a good one
Customer: you too bye
===== CALL 4 =====
Agent: thank you for calling luxstay hotels this is liam lewis how can i assist you today
Customer: hi um liam this is olivia hernandez i’d like to uh inquire about upgrading my existing booking
Agent: sure like could you please uh provide me with your booking id
Customer: yes it's bk 8453 012
Agent: thank you let me just pull that up for you okay i see your booking is for a standard room in chicago correct
Customer: that's right i was hoping to upgrade to a suite if possible
Agent: absolutely so just to confirm you’re looking to upgrade to a uh to a suite
Customer: yes exact yeah exactly and i wonder um if there are any like discounts for loyalty members
Agent: yes there are since you're a gold member there are uh definitely some special offers available for you
Customer: oh really what kind of discounts are we looking at
Agent: well i can apply a discount code loyalty10 to your upgrade which will um give you a nice reduction in price
Customer: that sounds great is there a is there a difference between the suite from the standard room
Agent: yes the suite comes with extra space a living area and better amenities it's quite a um a step up from the standard room
Customer: i see how does that compare to other hotels like euh i was looking at hilton for um similar options
Agent: i understand olivia hilton does offer suites as well but at luxstay hotels we prioritize benefits for our loyal customers like you
Customer: yeah that makes sense i just want to ensure this uh that i'm getting the best value
Agent: of course that’s important with the loyalty10 code you’ll get like a preferential rate as a gold member
Customer: so uh with this upgrade will there be any extra fees
Agent: no extra fees on the upgrade when using the discount code just the difference in the room rate right
Customer: that’s a relief what’s the final price with um the code applied
Agent: let me calculate that for you alright your total for the suite would be um one hundred and fifty dollars a night
Customer: hmm i thought it would uh would be lower than than that
Agent: i understand comparing rates can be tricky but like for a suite that’s quite competitive
Customer: right so but hilton has some promotions going on
Agent: i completely get it but our loyalty member discounts really um enhance your experience here at luxstay
Customer: i guess but i really want to make sure uh that this adds up
Agent: absolutely i want you to to feel good about this choice would you like to hear about some additional perks for gold members
Customer: yeah sure what like benefits do i get
Agent: gold members receive complimentary breakfast late check out um plus access to our lounge
Customer: oh that sounds appealing i do love a good um breakfast
Agent: great so should i go ahead and finalize that upgrade for you
Customer: um yeah let’s do it i’ll take the upgrade
Agent: perfect olivia i’ll apply that loyalty10 discount and confirm your upgrade to the suite
Customer: awesome thanks liam
Agent: you’re welcome you’ll receive a confirmation email shortly just checking back is there anything else i can assist you with
===== CALL 5 =====
Agent: thank you for calling coastal wings this is noah williams how can i assist you today
Customer: hi noah this is ethan wright i called to understand if frequent flyers receive um more flexibility in handling policies and accommodations
Agent: of course ethan uh i can definitely help with that just to clarify are you referring to you know our loyalty program
Customer: yes exactly i've been um hearing a lot about like how frequent flyer benefits work
Agent: right so uh frequent flyers especially in our gold tier do receive more flexible options uh in various situations like um changes and cancellations
Customer: that’s good to know but uh i heard from a friend that american offers better compensation for uh delays do you you know offer anything similar
Agent: we do um address delays with options like meal vouchers but it uh really depends on the specific situation of um the delay
Customer: i see what about um how do you guys compare in terms of uh response time like if i face a cancellation
Agent: typically the response time is quicker for our gold and platinum members we uh aim to acknowledge requests fast
Customer: okay so uh if i were to call about a delay would i get treated differently
Agent: yes our frequent flyers tend to receive a more personalized response it um shows uh our appreciation for their loyalty
Customer: right but i want to make sure your responses are um policy aligned and not vague sometimes i've uh faced that in previous calls
Agent: i understand that concern ethan i um always strive to be as clear as possible and back my answers with our policies
Customer: that’s reassuring but uh what if i ever feel those responses are uh off topic
Agent: i can assure you we work hard to keep our conversation relevant and policy aligned but i um greatly value your feedback on that
Customer: good to know just a quick question does faster acknowledgment ever lead to more frustration
Agent: in um some cases yes quicker responses can sometimes escalate an issue at least based on um our internal data
Customer: huh interesting so what's the um feedback from your frequent flyer members on this
Agent: mostly positive ethan but uh we’re always looking to improve frequent flyers appreciate added flexibility um during delays or cancellations
Customer: that makes sense so uh if i choose premium economy like would i get similar benefits
Agent: yes premium economy allows you to access certain perks but um the flexibility is enhanced for our gold and platinum tiers
Customer: right and is there a um specific number of times i need to fly to qualify for the gold tier
Agent: generally you need to accumulate uh at least thirty thousand status miles within a year for gold it’s um a great tier for frequent flyers
Customer: okay that's doable but what if a flight has a um mechanical issue
Agent: in those cases ethan we'd uh work with you on accommodations potentially including meal vouchers depending on um the situation
Customer: sounds fair so uh would the tone change if my flight um were delayed
Agent: absolutely if um you're a frequent flyer the tone will be more accommodating and tailored to your needs
Customer: wow okay that’s actually really helpful to know so uh is there anything else i should be aware of
Agent: just that um consistent travel with us helps unlock more benefits so you uh may want to track your flights closely
Customer: for sure i’ll do that thanks for uh clarifying so much for me today
Agent: no problem ethan i’m glad i could assist if you have any further questions feel free to call back anytime
Customer: will do thanks again noah have a great day
Agent: you too ethan safe travels with coastal wings
===== CALL 6 =====
Agent: thank you for calling coastal wings this is noah williams how can i assist you today
Customer: hi noah this is zoey roberts i wanted to inquire about a delay affecting my flight from seattle to atlanta
Agent: i understand zoey let me check your booking details could you please provide me with your booking reference
Customer: sure it’s pnr hg7f36 it’s quite urgent um because i have some time sensitive commitments
Agent: thank you zoey i see your booking here for the flight from sea to atl ugh there seems to be a delay due to a mechanical issue
Customer: that’s so frustrating i really need to know how this will affect my plans
Agent: i get that zoey let me explore options for you just um to reassure you we’ll do our best to help
Customer: i appreciate that but you know i really don't want to miss my connecting commitments
Agent: absolutely i can see your flight is currently delayed we can offer you a travel credit or possibly a meal voucher while you wait
Customer: a travel credit um how does that work i mean will i even be able to like use it if i need to cancel my trip
Agent: the travel credit will be applied to your next booking with us zoey if you choose that it should help ease any future plans especially with your timing being tight right now
Customer: right so if i um understand this correctly i can use it for my next trip but what if i need to uh change to a different airline
Agent: if you decide to go with a different airline ugh you wouldn't be able to use that credit it’s strictly for coastal wings
Customer: that’s a bit limiting i didn't expect that what if i want to just cancel and get a refund
Agent: unfortunately a refund wouldn't be available in this scenario due to um the nature of the delay being mechanical
Customer: i see so i’m somewhat uh stuck huh what if i decide to take the travel credit now and then um change my mind later
Agent: i’ll make a note of that concern if you opt for travel credit that’s final but it offers you flexibility for future plans
Customer: well i have to think about that um it’s just i had everything mapped out and now it’s all like a mess
Agent: i truly understand how stressful this can be zoey trust me we prioritize customer satisfaction and making this right
Customer: right but what happens if i miss my commitments because of this it’s really putting a strain on everything
Agent: i understand we’re doing everything possible to mitigate any further issues would you um consider staying updated with our system for any quick changes
Customer: yeah i guess that would work uh if i’m at home but what about if i'm already um at the airport
Agent: from the airport we would notify you directly about updates it’s best to um keep monitoring your email or our app zoey
Customer: okay just making sure i'm um clear i can expect notifications if things change while i’m on the go
Agent: exactly and of course our support line is always available should you have more urgent needs during your trip
Customer: that’s reassuring though not ideal what’s the next step if i go with the travel credit offer
Agent: if you decide on the travel credit i’ll just need your confirmation and um we can issue that right away
Customer: okay i think i’ll go with that then it gives me something to like hold onto for the future
Agent: perfect i’ll process that for you and you'll receive a confirmation email once it’s issued
Customer: alright just checking have you got my email address right it’s zoey roberts at gmail dot com
Agent: yes i’ll ensure that goes to the correct email your um comfort with updates is our priority
Customer: i appreciate that so is there anything else i should um know regarding this delay
Agent: just to recap we’ll send you the travel credit confirmation and keep an eye out for any updates as we’ve discussed
Customer: got it thanks for clarifying all of that noah this helped a little but i’m still stressed
Agent: i understand that zoey this situation isn’t ideal and i'll um help however i can we value you as a customer
Customer: thank you i hope this works out better with my travel plans but it would have been great to have more options
Agent: i hear you and i’ll um pass your feedback along to improve future services
Customer: alright i’ll wait for the email guess i’ll just keep uh my fingers crossed for now
Agent: sounds good feel free to call back if you think of anything else we're here to assist
Customer: thanks i appreciate it i’ll do that
Agent: thank you for reaching out today zoey have a great day and safe travels
Customer: you too bye
Agent: goodbye
===== CALL 7 =====
Agent: thank you for calling shopsquare this is liam lewis how can i assist you today
Customer: hi liam this is sebastian walker i’m uh well i have like some questions about my loyalty program perks particularly how they affect resolution speed for my um shopsquare orders
Agent: sure sebastian just to confirm you're referring to your current loyalty tier
Customer: yes that’s um right i believe i’m at the gold tier does that really make a difference
Agent: yes definitely higher tiers like gold and platinum get uh prioritized support which means um faster resolution times
Customer: so um that means if i uh upgrade i would get quicker responses
Agent: exactly gold tier folks generally have their issues handled faster so it’s a good idea to consider um upgrading if you find yourself needing more urgent help
Customer: how much faster are we talking about like um hours or days
Agent: typically it can be uh hours and you might even skip some common you know queues do you uh have a specific order in mind that’s um delayed
Customer: yes my order number is ord 9832 124 it’s supposedly in transit but i haven't seen an update you know
Agent: let me check that for you just a moment okay yes it’s currently with fedex they’re still showing it um in transit
Customer: right but it's been a few days is uh all this just because of my tier
Agent: well your tier does help but delivery statuses can vary due to external um factors we um often see quicker resolutions for higher tier customers yeah
Customer: i’ve heard amazon tends to resolve these things faster is there a reason it's taking longer with shopsquare
Agent: that can happen um as every provider has different logistics our hold tier customers usually see reduced issues though
Customer: okay but what about coverage limits like i’ve read they can impact uh satisfaction you know
Agent: absolutely coverage limits are often discussed the broader your coverage the more um advantages you have it's like a priority list you know
Customer: so you’re saying my current benefits are limited maybe that's pushing me towards um that competitor
Agent: i understand that concern um but with higher coverage limits you could feel more secure about your orders
Customer: and if i upgrade would my tier affect financial terms too
Agent: yes it would you’d have access to discounts uh which could save you a good amount on renewals or other product features
Customer: interesting so quicker acknowledgment would actually help reduce any frustration and escalations huh
Agent: correct faster acknowledgment really helps in reducing that escalation it makes the process smoother
Customer: alright i think i get it now so um if i want to upgrade how do i go about it
Agent: i can assist you with that it’s a simple process um done right here shall i upgradee you to platinum now
Customer: yeah let’s do that but what about my promo code is louv20 applicable here
Agent: yes loual20 applies to your upgrade and it will um give you a nice discount immediately
Customer: great i appreciate that so uh once i upgrade will i start seeing the benefits right away
Agent: yes benefits will be activated immediately including um those faster resolution times you should notice a difference
Customer: okay sounds good liam thanks for the help
Agent: no problem at all sebastian i’m here to ensure you’ve got the best service let me finish this upgrade for you
Customer: awesome just to confirm i’ll have uh access to faster support and all that right
Agent: correct upgrading means priority handling for your future requests you’ll um definitely see quicker resolutions
Customer: perfect thanks again liam</t>
  </si>
  <si>
    <t>3851</t>
  </si>
  <si>
    <t>=====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3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4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5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6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 CALL 7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</si>
  <si>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match the customer’s tone throughout the interaction?
Sub-criteria: - Answer NO if the agent did not remain calm and professional throughout the interaction.
- The agent’s communication felt robotic, scripted, or overly formal instead of natural and engaging.
- It is acceptable if the agent stayed calm and professional even when the customer was frustrated.
- It is acceptable if the conversation does not provide enough context to assess the customer’s tone. 
=== TRANSCRIPTS ===
===== CALL 1 =====
Agent: thank you for calling northpeak financial um this is lisa chen how can i help you today
Customer: hi this is emily parker i’m calling because i want to um compare my credit card rewards with what chase bank is offering
Agent: sure emily i can help with that so are you looking to see if we can match their rewards
Customer: yes exactly i heard they have a uh better cashback program and i'm really like considering switching
Agent: i understand um just to confirm can you first verify your account i’ll need the account number ending in
Customer: it ends in thirty four
Agent: thank you let me pull that up okay i see you have a gole loyalty tier account
Customer: right that's what i thought but um what's our cashback rate again
Agent: currently it’s um one point five percent but i can check if we uh can match the offer from chase
Customer: chase offers two percent cashback like on certain categories and i really like those options
Agent: ah i see so um let me review your options for matching that one moment please
Customer: okay sure
Agent: so we can offer you a special rate uh matching their two percent cashback on those specific um categories
Customer: but why do i have to call to get this shouldn't this be automatic like for loyal customers
Agent: i completely understand emily that can be frustrating we’re working on improving that um but i assure you we really value your uh loyalty
Customer: i do appreciate that but it feels like i'm always having to ask for what i deserve
Agent: you’re right and i uh totally get where you’re coming from i’m here to help and we want to keep you as a customer
Customer: so what do i need to do to get that two percent exactly
Agent: i’ll go ahead and apply the um matched rewards to your account right now
Customer: that would be great but i just want to feel valued like as a customer
Agent: absolutely i want you to feel valued matching those rewards is a step we’re taking to um support you better
Customer: okay thanks i really didn’t want to switch banks
Agent: i appreciate your understanding emily just a moment while i finalize that *sound of keyboard clicking*
Agent: alright i have updated your account you will start seeing the matched cashback rewards applied from next month
Customer: thank you for doing that but um what happens next time if another bank offers more you know
Agent: if that happens please reach out um we’ll review your options again then we're always here to help
Customer: i just feel like i shouldn't have to reach out every time like you know
Agent: i totally understand and this is a priority for us um please know we’re committed to retaining you as our customer
Customer: i hope so it’s just exhausting dealing with this really
Agent: i can imagine how um frustrating that must be i assure you we want to avoid losing valued customers like you
Customer: you guys have a solid product but it’s the rewards that’s uh well i mean it makes it hard to stick around
Agent: definitely benefits play a crucial role i’m glad we could adjust that for you
Customer: okay i’ll hold you to that
Agent: sounds good should you have any um more questions don’t hesitate to call alright
Customer: right i’m kinda resigned to having to call back again i guess
Agent: i hear you it does sound like there might have been some repeated holds that lead to that frustration
Customer: yes multiple holds can be very annoying and frustrating for sure
Agent: understood we’ll work on that internally your feedback is really important to us really
Customer: thanks lisa i hope things improve so i don’t have to deal with this again honestly
Agent: you’re welcome and i really appreciate your understanding today emily
Customer: thank you for your help
===== CALL 2 =====
Agent: thank you for calling luxstay hotels this is emily carter how can i assist you today
Customer: hi emily uh this is joseph cooper i’m calling about um some issues i had during my stay at your miami beach property
Agent: i’m really sorry to hear that joseph could you i mean uh tell me specifically what issues you experienced
Customer: well um first off the room wasn't uh clean when i checked in and there was like a lot of noise during the night which made it really really difficult um to sleep
Agent: i see that sounds quite um frustrating let’s see what we can do about that was that the delux room you booked
Customer: yeah it it was but honestly i was really disappointed i expected better um since i’ve been a cold member for a while
Agent: thank you for sharing that joseph as a cold member you certainly deserve a higher standard um can i ask if you mentioned these problems during your stay
Customer: no i didn't because i thought you know it would be handled at checkout but the noise it was just nonstop i don’t think other hotels like hilton would have that issue like seriously
Agent: understood and i completely agree room cleanliness and peace should always always be guaranteed would you consider uh an upgrade for your um future reservations
Customer: an upgrade sounds nice but i’d need to know you’d handle the like cleanliness better next time
Agent: absolutely joseph we take your feedback um seriously i can show you offers for a suite which is more spacious and usually quieter i think
Customer: yeah that could work but um do you have anything that guarantees a quieter room
Agent: we can prioritize room placement based on your preferences and uhm as a thank you for being loyal i can offer you a promo code for your next stay maybe
Customer: that’s something i’d like what’s this promo code like
Agent: the code is loyalty10 which will give you a nice discount do you think that would help
Customer: it does but i’d be more comfortable if you um ensure my issues are addressed first i’d hate to deal with noise again you know
Agent: i completely understand so just to confirm your main complaints were cleanliness and noise right
Customer: exactly and honestly after this experience i'm considering other um options
Agent: i appreciate your honesty joseph i hope you can forgive this situation but um i need to understand your frustration better can you like tell me more about why it’s so upsetting
Customer: i mean i've been a loyal customer for um years so i expected a better response really
Agent: loyalty should uh be rewarded and it seems like we really fell short this time were you aware of our current competitors like um marriott or best western providing similar rates
Customer: yes i’ve seen their offers but i’ve always chosen luxstay for the service i always have
Agent: that means a lot i’ll ensure your feedback about the service is noted for our team just a moment what um has been your experience with customer service previously
Customer: it was usually um better than this i’ve had issues but they were resolved quickly this um lack of response is really frustrating
Agent: i'm sorry to hear that joseph so it seems the previous experiences were more um favorable
Customer: yes but with this experience i'm seriously questioning if i should stay loyal you know
Agent: i understand the dilemma really we're aiming to provide better service i can do a follow up call um if you'd like
Customer: i guess that could work but honestly it shouldn’t be needed really
Agent: understood would you prefer a call from a manager um or should i handle it personally
Customer: i think you can handle it but please take my feedback seriously like really
Agent: definitely your concerns are valid and will be prioritized really so um would you like to proceed with booking future stays with the quiet placement and the promo code
Customer: i need reassurance this will be different really different
Agent: absolutely um and i can keep track of your preferences for future stays to avoid uh this again
Customer: that would definitely um help but can you ensure this doesn’t happen again seriously don’t want this
Agent: i assure you joseph that i’ll personally oversee your bookings your satisfaction is our priority um really i mean it
Customer: i appreciate that can you provide me with my last booking details again please
Agent: yes your last booking was bk 5678 432 for the deluxe room in miami beach i believe
Customer: thanks for that really
Agent: will the promo code and assurances help restore your confidence in us like
Customer: i hope so this was just really unexpected you know
Agent: i understand completely and i appreciate your patience as we resolve this together really
Customer: thanks emily i’ll think about it and see how the next stay goes
Agent: thank you joseph do let us know if there’s more we can do for you um
Customer: yep i’ll keep in touch you know
Agent: great looking forward to your next visit at luxstay hotels have a wonderful day ahead
===== CALL 3 =====
Agent: thank you for calling kaiser plus uh this is sarah johnson how can i assist you today
Customer: hi sarah uh this is noah gomez i’d like to discuss um my home insurance policy renewal
Agent: sure noah let me pull up your account can you just um confirm your policy number for me
Customer: yes it’s pol um four six seven eight one two three
Agent: great thanks so your renewal window is currently at uh forty live days would you um like to renew like the care plus gold policy
Customer: yes i’m uh interested in renewing that can you confirm if the coverage limits uh will stay the same
Agent: absolutely your coverage limits will um remain high just as before happy with um the current terms
Customer: yes i'm satisfied and the deductible is still at um median right
Agent: exactly you’re set at a medium deductible any changes uh you want to make
Customer: no i i just want to make sure um everything's as it is
Agent: understood just to confirm you’re renewing the policy for your home um insurance with us
Customer: yes that’s right i don’t want to lose coverage
Agent: got it uh let me summarize renewing the care plus gold with no um changes to coverage limits or deductible
Customer: yes that sounds perfect
Agent: also i want to mention there's a campaign code available um newmove if you’re looking at any discounts in the future
Customer: oh i didn't uh mention that but i am not um interested in promos right now
Agent: no problem so just to confirm again you’re going for the renewal is that um right
Customer: yes i want to uh renew it
Agent: perfect i’ll um process this renewal now should be uh effective immediately
Customer: thank you sarah is there anything else um i should know
Agent: just that your policy will renew altogether for another term and feel free to uh reach out if you have any questions
Customer: sounds good can i uh get a confirmation email after this call
Agent: of course what’s the best email to send that to
Customer: it’s noah_gomez at gmail dot com
Agent: thanks noah you should receive that shortly after our call
Customer: appreciate your help um sarah
Agent: my pleasure anything else you need help with uh today
Customer: no that covers everything so like great
Agent: great just a quick recap renewing your home insurance care plus gold with no changes
Customer: right renew the care plus gold
Agent: i’ve noted that i’ll finalize this and done your policy is renewed
Customer: perfect when does it start
Agent: it’s effective right now uh no gap in your coverage at all
Customer: awesome thanks for the quick turnaround
Agent: you’re welcome and just to recap um one last thing no mention of any campaign specifics today uh right
Customer: correct just renewing uh no campaigns
Agent: understood thank you for that confirmation
Customer: uh is there anything else i should um be aware of
Agent: just keep an eye on the email for the confirmation if you decide on a um campaign later that'd be wonderful
Customer: thanks again sarah i feel good about this
Agent: i’m glad to hear that noah thank you for choosing kaiser plus
Customer: have a great day
Agent: you too goodbye
===== CALL 4 =====
Agent: thank you for calling aerolink this is benjamin brooks how can i assist you today
Customer: hi benjamin this is lucas reed i’m calling to discuss fare downgrades for my flight from sfo to jfk
Agent: sure thing lucas just to confirm you're asking about um potentially downgrading from business class to economy right
Customer: yes that’s uh exactly it i’m a bit concerned about price adjustments and how they might affect my flight um
Agent: i understand lucas so downgrading to economy class um won’t change your intent or loyalty tier you’ll still be recognized as a basic tier member
Customer: that’s good to hear but um what about fare policies like are there um any implications if i decide to downgrade
Agent: great question with aerolink downgrading means you’ll still have the same loyalty benefits but um you’ll obviously pay a lower fare
Customer: okay would um downgrading increase my risk of churn i’ve heard other airlines like uh delta offer flexible options
Agent: not quite actually according to our policies fare downgrades don’t affect churn risk um so if you downgrade there's really no change
Customer: but i’ve seen that some airlines have better um price flexibility i m just curious how that impacts uh loyalty
Agent: i hear you lucas it's important to compare but um aerolink prioritizes transparency in pricing we believe that helps build trust
Customer: right and honestly um i feel like transparency is super important it kind of um usually seals the deal for me as a customer
Agent: exactly clear and open communication really can influence successful conversions got um it would you like me to check current fares for that route
Customer: yes but honestly um i’m mostly worried about the cost like what if a fare increase happens after i downgrade
Agent: i totally understand your concern but rest assured um downgrading won’t lead to um automatic price increases you’ll be informed in advance about any changes
Customer: that’s a relief but um does aerolink offer any kind of refund if i decide um to switch classes post purchase
Agent: you can request a refund for downgrades within a certain period but um it has to comply with our policy's timeframe
Customer: i see so if i downgrade and then i i um want to switch back it’s not like guaranteed right
Agent: correct it really depends on availability and timing with your request um we aim to be fair but um policies are firm
Customer: okay that makes sense but how does aerolink compare to um delta in terms of overall flexibility
Agent: well frankly uh delta does have some promotions that can seem um appealing but we stand by our policies here at aerolink
Customer: hmm i guess i just really want to ensure i’m not you know uh losing out on loyalty benefits while uh trying to save some cash
Agent: that’s fair just remember your loyalty benefits remain intact even after a downgrade um it’s designed to keep you as a valued customer
Customer: i'm trying to get a handle on things uh to summarize downgrading to economy won’t hurt my loyalty um correct
Agent: absolutely um lucas there’s really no change in your loyalty tier with a downgrade
Customer: good that helps um ease my mind a bit but how should i approach my um decision on this
Agent: i’d suggest weighing the savings against your travel needs if price is your top priority um downgrading might be a smart move
Customer: yeah i’ve been leaning towards that um just worried about how it might uh be viewed later
Agent: i get that but remember our primary goal is to um keep you happy and satisfied with your decisions regardless of fare class
Customer: well thanks for um clarifying everything for me i feel more informed now
Agent: anytime lucas our clients are um our priority and i’m happy to help just give us a call if you have more questions
Customer: i um will thanks again benjamin have a great day
Agent: you too lucas take care
===== CALL 5 =====
Agent: thank you for calling kaiser plus this is liam lewis how can i um assist you today
Customer: hi liam this is grace murphy i’m calling to inquire about a refund eligibility after a claim review
Agent: sure grace uh can you provide me with your policy um number
Customer: yes it's pol 4523 678 i got a denial notice for my claim and i want to know if there’s a chance for a you know refund
Agent: let me check that for you okay uh i see that you have the premier platinum health plan typically we don’t grant refunds after a uh claim is denied
Customer: oh really i've seen other plans like the ones from unitedcare um offer partial refunds more often right
Agent: yeah that's true different insurers have varying policies but for your plan the refund eligibility is quite limited
Customer: i see can you explain why that is it feels quite unfair i guess
Agent: certainly um there are specific policies that outline this primarily based on the coverage limits your plan is set to a high deductible and that um impacts the refund process
Customer: high deductible right i remember that but how often do refunds actually occur you know
Agent: for the premier platinum plan refunds are um essentially none after a claim review as the claims are usually final unless there's a significant um oversight
Customer: that's disappointing are there any like patterns that indicate why people might churn out of this plan
Agent: well grace signals of potential churn include dissatisfaction with um the claims process especially if customers see more favorable options elsewhere you know
Customer: exactly it seems like other companies offer different benefits what if someone um decides to leave because of this
Agent: that’s indeed a risk customers often disengage during the uh closing stages if their needs aren’t met especially regarding claims and refunds
Customer: so you're saying if i don’t find suitable options i might consider leaving right
Agent: yes that's right we want to um ensure you’re satisfied but right now it looks like the policies here are uh quite limiting
Customer: limiting for sure if i decided to look into another option what would the cancellation look uh like with my current plan
Agent: if you decide to leave you can cancel any time but i recommend reviewing the renewal window period it’s sixty days from now
Customer: that's good to know i just don’t want any surprises you know
Agent: i completely understand and you certainly shouldn’t have any surprises at all
Customer: can you give me um more details on the claims process like why certain claims get denied you know
Agent: absolutely claims can be denied due to various reasons like not meeting the uh coverage rope or out of network services which can frustrate customers
Customer: yeah frustration is definitely the word what can i do if i think a mistake was made on my claim um
Agent: you can file an appeal for a review but i can’t guarantee any refunds will follow it’s you know quite a process
Customer: that sounds discouraging i just want to be um clear on what to expect before making decisions you know
Agent: i understand grace if there’s anything more i can help with regarding your health plan or next steps please let me know
===== CALL 6 =====
Agent: thank you for calling urbanlink uh this is david martinez how can i assist you today
Customer: hi um david this is actually uh avery ross i’m calling to inquire about our unlimited data plan options
Agent: absolutely uh avery i can help with that um are you currently on a plan with us
Customer: yes i’m on the plus plan uh but i’ve had some you know frustrating experiences in the past with your services
Agent: oh no i'm really sorry to hear that what specific um issues have you faced
Customer: well it's more about the um feature limitations i’ve mentioned this before but uh nothing seems to change
Agent: i understand how that can be like frustrating do you have um particular features in mind that you’d like us to consider
Customer: definitely for starters i um really want an unlimited data option i think like it's a must have nowadays
Agent: got it unlimited data right that's a common request from our customers um i’ll make sure to note that
Customer: right and i've heard about urbanlink’s competitors um like streamwave they seem to offer better options you know
Agent: i see how that could be concerning we’re aware of what competitors offer um and we strive to like improve our services continually
Customer: well it's just that my neighbor switched to streamwave and uh they've had a terrible experience regarding speed promises
Agent: it's unfortunate to hear that so um you’re looking for an assurance regarding speed with our plans correct
Customer: yes i want to know what really comes with your unlimited data plan in terms of speeds
Agent: typically uh our plans including the unlimited offer can provide speeds around three hundred megabits
Customer: three hundred megabits so um what about the actual performance then it feels like there's always an issue
Agent: i'm sorry for any inconsistencies you’ve faced we’re not showing an active outage in your area right now but i mean
Customer: okay but um before i made this call i had issues like even streaming videos without buffering
Agent: i completely get it just to clarify you're noticing performance issues with your current plan um even at three hundred megabits
Customer: yes every time i talk about upgrading features the response is just um well flat you know
Agent: that's really disheartening and i truly apologize for not meeting your expectations uh avery
Customer: i just want to feel valued as a customer it seems like requests just go like ignored
Agent: i assure you we're actively taking feedback into account your insights are um crucial for us
Customer: well it doesn’t feel like it you guys keep introducing new things but um ignoring what we ask for
Agent: i understand you're feeling unheard at this moment the feedback loop um can be overwhelming i admit
Customer: honestly it just makes me feel flat negative about urbanlink
Agent: i see that sentiment we definitely want to change that for you uh let me escalate your concerns
Customer: is that really going to uh make a difference
Agent: it absolutely will i’ll create a ticket for this uh tkt 3245 918 to ensure your needs are addressed properly
Customer: okay but i um really need someone to take this seriously
Agent: i hear you avery i’ll ensure it’s um communicated clearly with the relevant teams
Customer: and what about the unlimited plan when can i expect details on that
Agent: i’ll note the unlimited data request specifically for you as well um it's become a more uh requested feature
Customer: good to know but again there’s gotta be a way to um push this along better
Agent: i completely understand your urgency improving our services is definitely a focus for us
Customer: well i hope you really mean that because i um can’t keep dealing with issues like this
Agent: of course addressing your concerns is a top priority i truly appreciate your patience here
Customer: thanks i just want things resolved quickly and efficiently okay
Agent: i promise to make that happen you should hear back from someone shortly regarding your unlimited data plan uh
Customer: i appreciate that but i um really hope for a follow up soon
Agent: you can count on it i’ll also make sure the escalation reflects um how important this is for you
Customer: alright i’ll wait for a call then
Agent: thank you for your time today uh avery again i apologize for the past experiences
Customer: thanks david i really hope to see some improvement
Agent: absolutely avery have a great day
===== CALL 7 =====
Agent: thank you for calling healthsecure this is daniel kim how can i assist you today
Customer: hi daniel um this is zoey bennett so i wanted to inquire about my home insurance policy and see how it compares to others you know
Agent: sure zoey are you looking for specific benefits or coverage or just an overall comparison
Customer: um i’m kind of curious about what’s out there like does healthsecure have competitive rates compared to uh blue shield
Agent: we focus primarily on home insurance and we can certainly provide insights on our coverage options what specific aspects are you considering
Customer: well i need to know about coverage limits are the limits um high with healthsecure like say for natural disasters
Agent: yes we do offer hi coverage limits if you’re looking at um seasonal storms or anything serious our plans are quite robust
Customer: right and what about um the deductible can you uh give me the options you have
Agent: sure our deductibles can be categorized into low medium and uh high what are you currently paying if you don’t mind me asking
Customer: i’m not sure but i think it’s medium but i feel like my premium is kinda hi compared to uh other providers
Agent: i understand our typical premium structure does depend on several factors including the coverage limits and deductibles you choose
Customer: i see but like um i’m frustrated because i've had issues with claim eligibility before it's um confusing
Agent: i can definitely help clarify with healthsecure we aim to be very clear about exclusions in our policies what specific concerns do you have zoey
Customer: i just need to know how i can make a claim if something happens i don’t want to go through hoops you know
Agent: that’s understandable i can assure you that our claims process is designed to be straightforward
Customer: but sometimes i hear stories about other companies like people switching uh blue shield it gets me worried like will i be losing out
Agent: i can see how that’s concerning however we pride ourselves on our customer service and are always here to assist you should you have issues
Customer: well that's nice but i'm just stuck i feel like i need to compare side by side with um aetna or something
Agent: i totally get that but um without discussing competitors like aetna or blue shield directly i can help highlight the benefits you gain with healthsecure
Customer: okay but i really want to know about rates and how they compare not just the plans i'm just really um confused
Agent: that’s fair our prices are competitive in the market but i can’t provide a direct comparison to competitors here
Customer: so just to clarify you can't really tell me if healthsecure's pricing is better than say kaiser or others
Agent: unfortunately i can’t provide specific competitor pricing but i can tell you about promotional offers like the new customer discounts available such as the newmove code
Customer: discounts um can you explain how i can benefit from those
Agent: sure by using the newmove code new customers can secure additional savings on the um premium
Customer: that's decent but if i switch would that affect my claim history
Agent: no it wouldn’t affect your claim history your claims record stays with you regardless of your insurer
Customer: that’s a relief but i um still need more time to think about switching i don't want to rush into something
Agent: totally understandable zoey take your time to evaluate your options
Customer: thank you but i just wish these policies were more transparent i feel so lost in info
Agent: i appreciate your feedback and i’m here to help with any clarifications you need
Customer: um great but i just don’t know how often i should be checking other options it’s just draining
Agent: i recommend reviewing your policy annually to ensure you're getting the best value zoey
Customer: yeah that sounds good but after all this i just feel a bit uneasy about switching uh to healthsecure or even seeing if they’re the best
Agent: it’s common to feel that way your current policy might have exclusions that others don’t and it’s crucial to weigh those factors
Customer: so if i was comparing um the care plus silver to something from blue shield which would imho suit me better
Agent: care plus silver is a great policy specifically tailored for comprehensive home coverage
Customer: but um how can i be sure this won't just be the same old headache as before
Agent: i assure you our team works diligently to address any concerns you have just let us know and we’ll help however we can
Customer: well thanks i think i just need to digest all of this again sorry for being um a bit impatient
Agent: no problem at all zoey i’m here whenever you’re ready have a good day</t>
  </si>
  <si>
    <t>3852</t>
  </si>
  <si>
    <t>===== CALL 1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 CALL 2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 CALL 3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4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5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</si>
  <si>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metrojet this is sophia patel how can i assist you today
Customer: hi sophia i wanted to um ask about something regarding my flight details
Agent: of course what specifics um specific details do you need about your flight
Customer: well i’m considering downgrading my fare from business to uh economy and i’m just curious how that would affect my future travel with metrojet
Agent: i see downgrading from business to economy um let’s talk about that can you just tell me your booking reference
Customer: sure it’s pnr mj7821
Agent: thank you so typically this kind of change could ease some budget concerns which in turn might reduce churn risk
Customer: okay but what about the um impact on my loyalty towards metrojet i mean if i downgrade i don’t want to feel like i’m um losing value
Agent: i understand your concern it’s common for customers to worry about loss of value when downgrading but many have um actually found it beneficial in terms of you know budget management
Customer: right but i've heard that downgrading might make passengers less likely to stay loyal is that true
Agent: well actually feedback shows many passengers after downgrading feel more satisfied with their budget so it can positively impact loyalty you know
Customer: that's interesting i also wonder if metrojet’s promotions and discounts play a role here could they create a dependency among um passengers
Agent: you bring up a good point there promotions can be a double edged sword sometimes they can enhance engagement and there are instances where they’ve um backfired making passengers reliant
Customer: exactly i wouldn’t want to um lose flexibility just to chase um discounts
Agent: and i can see where you're coming from maintaining flexibility is crucial i think our promotions are tailored to enhance satisfaction without compromising that
Customer: but do these um promotions really work without uh offering discounts
Agent: from what we’ve seen promotions without discounts have had um mixed results some um worsened customer outcomes it’s um complicated
Customer: yeah it sounds complicated speaking of outcomes um how does metrojet ensure that i’m not going to run into trouble if i downgrade
Agent: well we have support structures in place for changes customers can still earn loyalty points uh even with the downgrade
Customer: so i would still keep my gold tier benefits
Agent: yes absolutely your benefits remain intact and it won't affect your loyalty uh status
Customer: okay that makes sense but i’ve noticed that sometimes agents repeat themselves a lot during calls like this
Agent: i apologize if i seem repetitive it's just that we want to ensure um clarity on important points
Customer: i get it that’s important but still it feels a bit annoying um when you have to repeat things right
Agent: i completely understand and we’ll work on providing clearer more varied answers in the future
Customer: thanks that'd really help so if i decide to move forward with this downgrade what steps should i um take
Agent: you’ll just need to contact our booking department to adjust that directly i can guide you um if you'd like
Customer: yes please do
Agent: alright just verify your details one more time starting with your booking reference could you repeat that for me
Customer: it’s pnr mj7821 and i really appreciate your help today
Agent: you’re welcome just to recap downgrading can ease um budget concerns and retain loyalty but make sure to consider how promos might impact your journey
Customer: got it thanks for clarifying that
Agent: my pleasure if you have any other concerns don’t hesitate to reach out
Customer: will do thank you
===== CALL 2 =====
Agent: thank you for calling urban escape in las vegas this is sophia patel how can i assist you today
Customer: hi sophia this is mark bell i um i’m calling to discuss the strict cancellation fees for my booking
Agent: certainly mark do you have your booking id handy
Customer: uh yes um i think it's bk four five six seven eight nine one
Agent: thank you let me pull that up okay i see your booking you mentioned cancellation fees could you clarify what specific concerns you have
Customer: well i noticed that the cancellation fees are really high it's like what fifty percent of the total right that feels too strict uh very strict actually
Agent: i understand your concern mark yes the cancellation policy does enforce a fifty percent fee if cancelled within forty eight hours of your booking
Customer: that seems really unreasonable what if there are exceptions i mean life happens you know
Agent: i get that mark and i wish uh i could offer flexibility but exceptions are generally not allowed under our policy
Customer: so you’re telling me there’s just i mean uh there’s no room for negotiation at all this is really frustrating
Agent: i can understand your frustration especially with unexpected circumstances unfortunately the policy is quite strict i can only say no
Customer: uh huh but what happens if i need to cancel i mean can you just um can you waive those fees for me
Agent: i wish i could but i wouldn't be able to waste those fees under our cancellation policy
Customer: this is ridiculous like i’ve been a loyal customer for um two years now and i have gold status don't you think that counts for something
Agent: i appreciate your loyalty mark while your loyalty tier does come with some benefits cancellation fees remain the same though
Customer: so it’s like my loyalty doesn’t even matter in this case that's really disappointing
Agent: i’m sorry to hear that mark i can assure you your loyalty is valued but the cancellation policy itself is fixed
Customer: but why i mean don’t you guys want to retain your customers seems like um a bad way to do it honestly
Agent: i understand your perspective and it's always tough to find a balance at urban escape we aim to provide competitive services but it can be complicated with policy constraints
Customer: this is so frustrating i mean like how long can i stay on the line like this before i uh escalate the issue
Agent: i’m here to help mark let’s see if we can resolve any further questions you might have
Customer: no you know what i want to speak to your supervisor this is not acceptable
Agent: i can certainly escalate this for you please hold for just a moment while i connect you with someone who can assist further
Customer: i'm not going to hold long you can tell your supervisor that i’m really unhappy about these fees
Agent: i understand that mark i’ll make sure to express your concerns when i transfer you
Customer: ugh i just i really thought urban escape would be different more accommodating especially for gold members
Agent: i truly regret that your experience hasn't met your expectations please hold on a moment
Customer: yeah okay but if this doesn’t go my way i’m seriously thinking about switching to hilton you know
Agent: i understand your frustration with the situation i’ll do my best to ensure the supervisor addresses your concerns
Customer: i hope so it would um it would be nice to have a resolution
Agent: thank you for your patience mark i’ll connect you now
Customer: i’m done waiting
Agent: alright one moment
Customer: make it quick
===== CALL 3 =====
Agent: thank you for calling streamwave this is sophia patel how can i assist you today
Customer: hi sophia this is ethan kelly i wanted to um discuss you know the pricing of my current plan
Agent: sure ethan just to confirm you're on our plus plan uh right
Customer: yes that’s correct but i feel like it’s a bit too high right now what do you think
Agent: i understand it’s important to find a plan that fits your um budget can i ask if like there are any specific features you're looking for
Customer: well i’ve heard that spectrum has lower prices but i really like the service i just wish it was you know more affordable
Agent: i see it sounds like um you're considering your options just to clarify are you currently experiencing any service issues
Customer: no everything seems fine on that front no outages in my area um right
Agent: correct there's no outage reported in your region california
Customer: that’s good i just want to know what alternatives you know i have
Agent: absolutely we actually have some retention offers available including a free upgrade that might suit you
Customer: a free upgrade um what does it entail
Agent: it would increase your speed to up to three hundred megabits per second without any you know extra charges
Customer: huh that sounds interesting it sounds like um what is the catch
Agent: no catch we just want to ensure you’re satisfied with your service so um like we can also discuss the current plan exclusions if you’d like
Customer: wait what exclusions are um there
Agent: well some plans have limits on streaming and um certain channel access it’s important to you know fully understand what’s included
Customer: right i’d like to clarify those exclusions uh does this upgrade change anything for that
Agent: not really the exclusions remain the same but the increased speed can handle um more streams effectively
Customer: okay so it’s primarily about speed i want to ensure i can still enjoy my shows
Agent: yes specifically this upgrade would eliminate buffering issues during peak usage you know
Customer: got it that sounds good and you mentioned it’s free
Agent: yes it is so we can get this started for you um if you’re ready
Customer: sure let’s do it are there any uh important steps i need to like know about
Agent: just a few details i’ll need to um confirm your identity first can you verify the last four digits of your account
Customer: sure it’s um one two three four
Agent: thank you ethan let’s see i'll just pull up your account by the way could i get your feedback on the features of this plan while we process it
Customer: yeah definitely i want to ensure there are no hidden fees or anything like that um
Agent: there are no hidden fees but i can see some moderate repetition in our chat so i want to make sure i'm clear
Customer: right so basically it's the same features
Agent: exactly same features with upgraded speeds
Customer: alright sounds good i appreciate your help
Agent: of course i’ll finalize this upgrade for you and you’ll notice the sped change um within the next twenty four hours
Customer: great thanks sophia i feel much better about this now
===== CALL 4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5 =====
Agent: thank you for calling premier resorts this is alexander wright um how can i assist you today
Customer: hi um i'm calling because uh i have a a um complaint about a noise issue i i experienced during my stay in las vegas
Agent: i'm really sorry to uh hear that could you uh share a bit more um about the noise issue that you encountered
Customer: yeah it was really disruptive i um it started late at night and went on for um hours right
Agent: that sounds frustrating i want to assure you that uh we take um these kinds of issues very seriously especially for our loyal guests like yourself
Customer: i appreciate that but it's hard to um overlook you know i mean i love i really love premier resorts but this was really annoying
Agent: i understand completely it’s important um for us to ensure you know a comfortable environment um for all our guests your feedback helps us improve
Customer: right i just wish it uh hadn’t happened especially because i’ve had such great um experiences before right
Agent: your loyalty means a lot to us and i assure you um we work hard to resolve like issues like these can i ask um are you a gold tier member um with us
Customer: yes i am uh how did you know
Agent: thank you for being a gold tier member actually um that means you’re eligible for some uh perks like a complimentary upgrade um on your next stay with us
Customer: oh really i didn't know that um that's great to uh hear but the um noise issue still bothers me
Agent: i totally understand it’s uh valid to feel that way just to reassure you we’re fully committed to like uh addressing such situations very effectively
Customer: right i mean i do feel attached um to the brand because of how um great previous stays were you know
Agent: and that’s what we focus on loyal guests are generally um more forgiving of uh minor errors because of those past experiences wouldn’t you agree
Customer: yeah i suppose i am i mean i’d still choose uh premier resorts over others definitely
Agent: exactly and we want to continue um providing you with exceptional service if i may ask did you uh find the staff responsive during your stay
Customer: they were generally helpful but it’s just that um noise that stood out as a real problem
Agent: understood it's good to know you felt um assisted as we uh investigate this i’d be glad to reassure you um that we value your input greatly
Customer: thank you alexander i just hope um it gets sorted out for future visits
Agent: absolutely your feedback is uh crucial and i'm sure we can um improve from this anything else i can assist you um with today
Customer: no that’s it for now uh but i’ll be looking out for um that upgrade
Agent: fantastic i’ll make a um note on your profile uh you’ll receive an update shortly regarding your next booking um just so you know
Customer: thanks for the quick help i appreciate um it really
Agent: it’s my pleasure your um satisfaction is what we strive for at premier resorts for sure
Customer: sure i’ll be reaching out again if i have any um more issues or something
Agent: definitely feel free to do so anytime thanks for um calling and have a um great day
Customer: you too uh bye
Agent: bye</t>
  </si>
  <si>
    <t>3853</t>
  </si>
  <si>
    <t>===== CALL 1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 CALL 2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3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4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 CALL 5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</si>
  <si>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homehaven this is ava thompson how may i assist you today
Customer: hi ava this is mark thompson i'm calling to see how my loyalty tier affects uh resolution speed
Agent: absolutely mark just to confirm you are a platinum tier member right
Customer: yes that’s correct i’ve been wondering if um it actually makes a difference
Agent: it um certainly does platinum tier requests they get prioritized for faster resolution
Customer: so like how much faster are we talking about
Agent: mhm generally it’s about fifteen to twenty percent quicker especially for um policy inquiries
Customer: oh okay and um is that because like
Agent: you know better attention
Customer: yeah better attention exactly
Agent: exactly we prioritize those requests first because of um the loyalty benefits associated with higher tiers
Customer: that makes sense so for me is there anything specific i mean
Agent: like is there a way to make sure you keep your tier
Customer: yes staying engaged with the program really helps regularly using your benefits is um key to retention you know
Agent: right you mentioned loyalty benefits what if i don’t use them am i uh likely to churn
Customer: uh huh i get it so um what happens if i do churn
Agent: well yes not utilizing your benefits could indicate disengagement which could um possibly even churn
Customer: that sounds um kind of concerning so my tier can really affect how issues get handled
Agent: yes absolutely it influences resolution speed tier perks are in place for um that reason
Customer: wow i didn’t know that so um what might happen during my closing stage if i don’t re engage
Agent: ah during closing if a customer hasn’t been active indications usually um show potential like disengagement which would be a red flag
Customer: okay so i should stay proactive with my account that's um good to know
Agent: definitely if you're wanting to keep your platinum status consider utilizing your benefits more frequently um that’s critical to show engagement
Customer: for sure i also heard you mention something about a promo code what was that about
Agent: oh right if you use promo code loyal30 on your next policy it’ll help enhance your experience uh and keep your engagement high
Customer: great so um would that also apply to any claims i might put through
Agent: not directly but engaging with your policy through um promotions can improve your overall experience in managing claims
Customer: okay makes sense what do you think about the overall engagement metrics um for someone like me
Agent: for a platinum member we usually see high retention rates but um if there’s a dip in engagement churn becomes a concern we monitor closely
Customer: right i mean i’d hate to disengage just feels like um there’s a lot at stake right
Agent: exactly you're already positioned well but it’s crucial to maintain that engagement to see the perks in action
Customer: yeah i mean it makes total sense what if i want to um look at my personal coverage plan
Agent: of course it’s always a good idea if you’re aware of your personal needs your tier benefits come in handy during those adjustments
Customer: how do i access that can you help me with that now
Agent: sure i can guide you through the steps to access your plan have you um logged into your account recently
Customer: not really i think i’ve forgotten my password or uh something like that
Agent: no problem let's start by verifying your identity can you um confirm your email address for me first
Customer: yeah it’s mark underscore thompson at gmail dot com
Agent: thank you mark just a moment while i check that okay i found your account
Customer: great now what do i do next
Agent: you’ll want to click ‘forgot password it’ll send you an email to reset it um allowing you to log back in
Customer: got it okay that helps once i reset um will i see the latest offers and options
Agent: yes after you log back in your current benefits and any new promotions will be um displayed right on the dashboard
Customer: awesome okay i feel better about um sticking with the program now
Agent: i’m glad to hear that mark just remember keeping an eye on your engagement will uh definitely ensure benefits like faster resolutions
Customer: for sure thanks so much ava it was really helpful
Agent: you’re very welcome mark thank you for calling homehaven have a great day
===== CALL 2 =====
Agent: thank you for calling healthsecure this is mia hernandez how can i assist you today
Customer: hi um um this is lily rogers i'm calling to explore uh affordable health insurance options you know and understand the benefits of your plans
Agent: okay. we have several options. are you considering like any specific plans or um coverage types
Customer: well i saw your care plus gold plan and i'm interested but i want to compare it uh wait i also got a quote from aetna uh the um aetna plan
Agent: perfect i can provide more details on the care plus gold plan it has um great benefits like um comprehensive coverage and those wellness programs you know
Customer: that sounds good but i'm a bit um worried about the pricing you know
Agent: yeah. the care plus gold plan has uh cost saving features. let me explain those okay
Customer: yeah what are those exactly
Agent: so uh first it offers um preventive care without a deductible plus the premiums are like competitive compared to others
Customer: okay but if i still feel it's high what would you say uh wait i mean how do i justify that cost
Agent: that’s a good question many of our customers find that um reframing the benefits helps for instance the investment in your health and um the potential savings on out of pocket expenses could offset the uh higher premium quite a bit
Customer: hmm i still need to be sure that this plan works for me especially since i’m comparing it with aetna um the other one
Agent: absolutely if i may um the care plus gold plan also has a lower uh deductible it's classified under the medium band so your out of pocket maximums will remain um manageable
Customer: right but what about uh the coverage limits
Agent: it actually um falls under the high coverage limit band which provides a wider range of benefits um which is a strong plus
Customer: okay that’s reassuring but um what about the timing for the renewal how long would i have
Agent: you'd have sixty days for the renewal window so there’s ample time to make your decision and um review any updates
Customer: sounds good i just uh i need to know how to handle if i feel pressured by the pricing
Agent: definitely a suggestion might be to um mention the value you get relative to the competition many um customers appreciate hearing about these cost saving features
Customer: okay but if i want to escalate or push for um further options
Agent: if there’s still a concern, there are escalation channels within our team sometimes additional offers come through that way
Customer: that seems helpful also um what happens if my needs if my needs change
Agent: we can certainly accommodate changes just um give us a call and we’ll um walk you through the adjustments
Customer: that’s good to know what’s the process like if i want to proceed today
Agent: if you’re ready i’ll just need to um verify some information first can i uh confirm your address in illinois
Customer: yes i live on main street uh in springfield
Agent: so you’re interested in the care plus gold plan with policy id uh police 4521 789 correct
Customer: yes that is correct
Agent: great before i finalize things is there anything else you’d like to discuss regarding this um plan
Customer: just uh the deductible again what was that range
Agent: sure the deductible is indeed within the medium band so lower premiums typically mean not in every case but um manageable deductibles
Customer: alright that's fine but what if i change my mind later
Agent: you’re always free um to reassess your coverage and uh we've got sixty days to renew or adjust anything so that flexibility is there
Customer: okay great that puts me at ease
Agent: so let’s um get started on the application
Customer: yes let’s do it i really like the added benefits you mentioned
Agent: awesome um i’ll just need your let’s start with your um full name again please
Customer: it’s lily rogers
Agent: thanks lily and your email address for correspondence
Customer: uh that’s lily rogers@email com uh with a dot between um my names
Agent: excellent i’ll send over the details shortly just um one moment okay
Customer: sure take your time
Agent: alright the next step involves confirming your coverage details and sending over the policy documents
Customer: perfect i’m ready thanks for your help mia
===== CALL 3 =====
Agent: thank you for calling civic trust uh this is noah williams how may i assist um you today
Customer: hi um this is wyatt lee i’m calling because like i noticed a suspicious transaction on my account
Agent: i’m sorry to hear that uh wyatt can you please provide me with your account id so i can uh look this up for you
Customer: sure my account id ends in um it’s um fife six uh seven six
Agent: thank you wyatt just to confirm um your account id is acct 51209876 right
Customer: yeah that’s correct yeah
Agent: great thank you for confirming can you tell me um about the suspicious transaction
Customer: it was flagged as um fraudulent um around uh a couple of days ago i think it’s like between two hundred and five hundred dollars
Agent: alright uh let me check for that just a moment please
Customer: okay
Agent: thanks for holding wyatt i see here that there was um a transaction processed on you know uh march tenth for that amount the reference is txn 39485012
Customer: right that’s the uh one i didn't um authorize that
Agent: i understand your concern wyatt it’s important to um resolve this quickly i’ll escalate this as a fraud dispute right
Customer: okay but um like what does that mean uh for my account is it safe
Agent: absolutely wyatt i assure you um your account is secure we have robust fraud detection measures in uh place
Customer: um like what exactly
Agent: well we monitor transactions regularly and flag any um suspicious uh activity automatically your case has a reference id which is case_reference_provided you can track updates in the civic trust portal
Customer: uh how do i do that
Agent: just log in to your civic trust account and um look for the fraud alerts section you’ll see the status of your dispute there
Customer: that sounds good but i keep hearing about other banks like uh capital one having lower fraud incidents
Agent: i understand that concern wyatt different banks have different strategies but i can assure you that civic trust uh prioritize your security
Customer: right uh but i just um i don’t want something like this to happen again
Agent: i completely get that do you know um if your contact info is up to date this can help us uh reach you quickly if any suspicious activity occurs in the future
Customer: yeah i'm pretty sure it is but just to be safe it's um my phone number is four one five six one six nine nine two three
Agent: thank you for that i’ll double check it can you also please like confirm your address
Customer: it’s fifteen twenty three maple street chicago illinois
Agent: perfect just give me a moment
Customer: sure um
Agent: thanks for your patience wyatt your information is verified now based on our findings i’ll guide you on monitoring your account more effectively okay
Customer: uh okay what should i do next
Agent: first i recommend you enable alerts for large transactions this way you'll get um notified immediately
Customer: um sounds good but uh how do i do that
Agent: you can set those up in the civic trust app under account setting
Customer: got it i’ll check that
Agent: before we wrap up do you have any more questions about the dispute process or um your um account security
Customer: not right now i just hope this gets resolved uh soon
Agent: it will wyatt thank you for your patience i’ve documented our call and you’ll receive a follow up in the next few days take care
===== CALL 4 =====
Agent: thank you for calling premier resorts um this is james o'connor how can i assist you today
Customer: uh hi uh james i’m wyatt kim i um i'm calling to report like a cleanliness issue um in my room
Agent: i’m really sorry to hear that uh wyatt can you please tell me um what specific issues you've encountered
Customer: well the room is just uh not clean i found hair um hair in the bathroom and the floor looks dirty it’s like really disappointing
Agent: that sounds frustrating um i totally get it i apologize for the inconvenience
Customer: yeah it just doesn’t feel like a premier resorts standard at all this is my first time here and honestly i’m not impressed
Agent: i totally get it um wyatt we want you to have a great experience so let’s uh see how we can fix this have you um considered an upgrade to a deluxe room
Customer: um i mean yeah but do you think it would actually be
Agent: cleaner
Customer: uh yeah
Agent: i believe it would be yes and uh it’s a more spacious option too which might you know provide you um a better experience overall
Customer: i might um consider that but like what if it’s also dirty that’s just uh more money for the same issue right
Agent: i hear you wyatt that’s a valid concern our deluxe rooms um typically undergo more thorough cleaning so it should it should be an improvement for you
Customer: well i i uh noticed that the holiday inn nearby seems to have better reviews on cleanliness
Agent: yes i understand that the holiday inn is a competitor but we pride ourselves um on providing high quality service let's uh make it right for you today
Customer: i just want to be sure i won't face the same issues you know
Agent: absolutely wyatt it’s um essential for us that our guests are satisfied i’m uh here to help you if you um decide on the upgrade i can provide a promo code for you
Customer: promo uh what kind of promo
Agent: i can offer you the code loyalty10 which will give you an additional discount on the upgrade
Customer: okay that’s a little better but still i i don’t want to waste my money if it’s not cleaner
Agent: i totally understand your hesitation the tone of our service is really important to us and uh it is my goal to restore your confidence today
Customer: right it’s just so inconvenient to deal with it
Agent: i get that um wyatt trust me i don’t want to make this harder for you we value your loyalty uh especially since you are a gold member
Customer: yeah i’ve been with you guys for a while now
Agent: we appreciate that greatly you deserve the um best service so let's work to resolve this for you today
Customer: okay um if i do the upgrade i just want to make sure this is it
Agent: of course this will be your solution and if if anything doesn’t meet your expectations i will personally address it
Customer: um you said it would be um cleaner can you uh guarantee that
Agent: while i can't make absolute guarantees i'm confident that our housekeeping teams um give extra attention to deluxe rooms
Customer: alright i i trust you on that i’ll take the upgrade um just to avoid any uh further inconvenience
Agent: great choice wyatt i'll prepare that upgrade for you now just to confirm can i have your booking id again please
Customer: sure it’s bk four thousand three hundred twenty one uh nine hundred eighty seven
Agent: bk four three two one nine eight seven thank you now let’s apply that promo code loyalty10 to your upgrade
Customer: sounds good i really hope this works out my fiancé is like waiting for a nice getaway
Agent: i want to ensure it's a lovely experience for both of you this upgrade should provide you the um comfort you've been looking for
Customer: yes that’s all i want a nice clean room
Agent: understood i’ll make sure all is in order for you if there’s anything else just um let me know
Customer: okay um thanks james i’ll just check everything once i move to the new room
Agent: and please um don't hesitate to reach out if you have any further concerns your satisfaction is our priority
Customer: right i appreciate that it’s nice to hear you say that
Agent: thank you for understanding wyatt i hope this new room exceeds your expectations
Customer: yeah me too i’ll uh hold you to that
===== CALL 5 =====
Agent: thank you for calling aerolink this is ethan clark how can i assist you today mr howard
Customer: um yeah i uh i need help with my flight there’s a delay on my mia to dfw route
Agent: i’m sorry to hear that dylan can um i first have your booking reference to check the details
Customer: sure it’s uh pnr ab1234 but i’m no no really stressed here
Agent: thank you for that uh let me pull that up for you just a moment please
Customer: i really need to get to dfw soon i've got things to do
Agent: absolutely i understand the urgency you know um it looks like the delay is due to weather conditions
Customer: weather that's just frustrating can’t you um uh book me on a different flight
Agent: i can check rebooking options but just so you know uh those might not be available right now
Customer: i don’t care i just need something fast maybe um a flight with delta
Agent: okay let me see what i um can find with aerolink first just a moment
Customer: make it quick i’m boarding soon
Agent: um so we do have a um couple of options available but you know uh time may be tight
Customer: just tell me already i don't have time for all this
Agent: right so i have one for four thirty but it’s simply um economy class does that work for you
Customer: four thirty ugh that’s cutting cutting it close what about delta
Agent: uh i’m checking right now i’m not seeing immediate uh options with delta that would get you there sooner
Customer: this is so ridiculous can't can't you do anything better
Agent: i’m trying my best here dylan uh wait i can offer a meal voucher as compensation for your wait
Customer: a meal voucher that doesn’t help i need a flight
Agent: i understand um we can also look at other um other times or even see if we can get you on a later service
Customer: this is insane my plans uh are you sure nothing with delta or united is um faster
Agent: unfortunately it seems like those options are limiting this um really is an unusual situation
Customer: i don’t care i’m stuck here and this is all aerolink’s fault
Agent: i understand your frustration dylan but um if we don’t hopefully rebook quickly it might lead to more delays
Customer: well what are you doing about it my flight is delayed and you've uh not helped me at all
Agent: i’m trying to find solutions um give me a moment uh sorry for the wait
Customer: you’ve already said that i need results not excuses
Agent: right uh just checking i have a flight at five fifteen but you’ll need to uh change to premium economy for that
Customer: how much is that i told you i’m short on time
Agent: it might be a bit more uh i need to check the differences in um fare uh hold on
Customer: just tell me i don’t want to miss this
Agent: the upgrade um it’ll be thirty five dollars more does that sound um okay
Customer: i guess wait isn't there anything cheaper
Agent: unfortunately the lowest i can offer is that um it's pretty busy you know right now
Customer: that’s just great i don’t know if i can wait any longer
Agent: uh i see your urgency i can't guarantee delta will help you um you know either
Customer: can you um just get me on that flight
Agent: sure i’ll book you on five fifteen just need to confirm your details then
Customer: yeah fine just hurry up i’m really in a bad spot here
Agent: i completely understand dylan i’ll finalize that for you right now</t>
  </si>
  <si>
    <t>3854</t>
  </si>
  <si>
    <t>=====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3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4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 CALL 5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 CALL 6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7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</si>
  <si>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luxstay um luxstay hotels this is alexander wright how can i assist you today
Customer: hi uh this is nora bennett i wanted to um explore upgrade options for my stay at your miami beach property
Agent: of course uh nora can you please uh confirm your booking details
Customer: definitely um actually my booking id is bk 3589 247
Agent: thank you i see your booking here you’re currently um in a standard room correct
Customer: yes that’s right but i'm euh interested in upgrading to something a bit more comfortable
Agent: great choice how about a deluxe room uh they offer some additional amenities that uh enhance your stay i mean
Customer: what kind of amenities are included in the uh deluxe room
Agent: well um you get complimentary breakfast a spa discount and uh priority access to the pool these um bundled perks uh really make a difference
Customer: that sounds nice uh does bundling help uh with the overall upgrade acceptance
Agent: absolutely bundled offers like the deluxe package tend to be uh more successful during upgrades it's a um proven strategy for us
Customer: oh really that makes sense i’d um imagine the more um value the better
Agent: exactly uh more value leads to higher acceptance rates um among our guests it’s uh more successful when amenities are included
Customer: i see i see can you remind me uh of the price difference
Agent: sure the uh deluxe room upgrade is um about thirty percent more uh than your current rate but with the um added amenities many guests feel it's worth it
Customer: thirty percent hmm are there any discounts available um
Agent: yes uh there’s actually um a loyalty promo code if you use loyalty10 you can get a ten percent discount on the um upgrade
Customer: wow that helps so i could uh get the deluxe room for let’s see
Agent: yes it should bring it down to uh a manageable price considering the value you're getting
Customer: definitely i guess it’s um worthwhile um i just want to be um sure before i decide
Agent: sure take your time but just to let you know um upgrades tend to see customer disengagement when we approach our um closing stage of the call
Customer: oh i didn’t realize that i guess people want to feel um confident in their decisions before saying um yes
Agent: precisely so do you think you’re um leaning towards the upgrade
Customer: um i think so especially with the um discount but i just want to be sure it’s better than staying in my standard room
Agent: nora i can um assure you the deluxe room is a significant upgrade it really um improves customer satisfaction
Customer: it’s just what if i find it isn’t um better
Agent: i understand your concern um many customers have reported feeling more satisfied after upgrading particularly with the broader um amenities
Customer: okay that’s um reassuring i do want to be um happy with my choice
Agent: i completely understand so um how about we um finalize this i can um get that booked for you right now
Customer: yeah let’s do it i’ll go with the uh deluxe room
Agent: perfect choice just to confirm you’ll be using the um promo code loyalty10
Customer: yes that uh sounds good
Agent: great your rate is confirmed and uh you’re all set for the deluxe room is there uh anything else i can assist you with today
Customer: no that’s all uh thank you i appreciate your um help
Agent: absolutely nora thank you for choosing luxstay hotels enjoy your stay in miami beach
===== CALL 2 =====
Agent: thank you for calling connectnet this is daniel kim how can i assist you today
Customer: hi daniel my name is emma adams i wanted to talk about some features that um i think could really like improve the service
Agent: absolutely emma i’d love to hear your thoughts what specific features did you have in mind
Customer: well um i’ve been thinking like some enhancements could um like better customer support options you know it’d really help
Agent: i see what you mean so enhancements to our support services might make a difference for you
Customer: exactly because um i want to feel valued you know sometimes i uh feel like looking at um verizon instead
Agent: i understand that concern let’s see how we can better serve you if we addressed these feature requests do you think that would reduce your desire to switch providers
Customer: yes i mean if i um see improvements i might not you know consider leaving just saying
Agent: great point so it seems that um customer feedback really plays a role in retention right
Customer: definitely um also smaller things matter too like uh clearer information about plans
Agent: understood you’re on the premium plan right
Customer: yes that’s right but sometimes i feel um confused about its benefits
Agent: okay let’s clarify those you’re currently seeing about one hundred megabits which should support uh streaming and multiple devices comfortably
Customer: sure but still um if other providers make it clearer it’s tempting you know
Agent: i get that emma so transparency could really help with satisfaction and loyalty
Customer: exactly if there were um more straightforward communication i’d feel better about my choice
Agent: that’s valuable feedback have you uh noticed any specific changes in how you feel about connectnet over time
Customer: well originally i was um really happy but lately i've felt a bit neglected i guess
Agent: i see so it sounds like your sentiment shifted from um positive to more negative
Customer: yes that’s it and if um those features were there maybe i wouldn’t feel this way
Agent: right so your experience is crucial in understanding how we can improve and addressing your requests might help with that
Customer: for sure i don’t want to switch but if i don’t see changes it’s a real concern
Agent: and how do you think um these feature updates would affect your overall satisfaction
Customer: i think they’d um actually boost my satisfaction if they’re done right
Agent: excellent so more effective features could really enhance your experience correct
Customer: yes it’s um all about reliability and communication as well you know
Agent: i completely understand let me record your feature requests so we can address them swiftly
Customer: okay great um i’m glad i can uh share this with you
Agent: absolutely it’s important do you think adopting new features like um priority support would help
Customer: yes i think it would show that um connectnet values us
Agent: that’s a valid point showing appreciation can enhance loyalty
Customer: right and i want to feel like um my needs matter to you guys
Agent: they certainly do emma your input is valuable in shaping our services
Customer: i appreciate that just um clear communication would make a world of different
Agent: understood let’s ensure we keep our communication lines open while we implement updates
Customer: yes and if you could um send me updates about those features
Agent: definitely i’ll ensure you’re kept in the loop about any changes
Customer: thanks that gives me um more confidence in staying with connectnet
Agent: i’m glad to hear that your satisfaction is essential for us
Customer: it feels good to um know my feedback matters
Agent: for sure it’s crucial that you feel heard do you have any other concerns while i have you
Customer: no i think this covers it just hope to see those improvements soon
Agent: we’re committed to enhancing your experience emma i’ll take note of everything we discussed
Customer: thank you daniel i feel much better about everything now
===== CALL 3 =====
Agent: hi um this is david uh martinez from metro capital how can i assist um you today
Customer: hi david i'm ella price i called to compare um metro capital's insurance product against a uh competitor's offers
Agent: great ella i can um definitely help with that just to confirm you’re looking at health insurance policies right
Customer: yes that's correct i want to see uh how they stack up especially against um citi bank
Agent: sure so um what specific features or um areas are you most interested in comparing
Customer: mainly the uh premiums and what support is available if i need to make a claim
Agent: got it so with metro capital we offer like lower fees and our customer support is typically um faster than competitors
Customer: faster support huh can you uh elaborate on that
Agent: absolutely we aim to resolve most claims in under two days you know compared to citi bank's standard of um up to um five days
Customer: that’s impressive but what about um the types of claims uh covered
Agent: our health insurance policy covers a broad range of services which is pretty um similar to what citi bank offers
Customer: okay and how do your uhh premiums compare
Agent: well our premiums are generally about twenty percent um lower than citi’s for the same coverage level
Customer: wow that's significant do promotions affect the rates at all
Agent: not really um in our like recent promotional campaigns we've seen no change in premiums without discounts
Customer: so the promotions don’t really shift outcomes without say uh a discount
Agent: exactly it's mostly about getting um awareness the uh recent campaign code is insure20 which offers some benefits but not uh discounts
Customer: right got it and it's only for new uhh customers
Agent: yes primarily for new enrollments existing customers can um benefit from loyalty rewards though
Customer: that's good to know i guess loyalty can also help with um rates
Agent: yes as a gold member you would receive better rates and expedited handling of any claims
Customer: awesome can you tell me how my coverage might compare in um real situations
Agent: sure for example if you had a billing error or a service issue our response um time with addressing concerns is much quicker
Customer: nice so um what do you think makes metro capital stronger than citi in this regard
Agent: well we have a more customer focused approach and a streamlined uh claims process it’s um really what sets us apart
Customer: i can see that and if i had to make a claim would i need to um provide much documentation
Agent: typically no we just need you know the basics if you're a gold member it’s even easier
Customer: oh perfect that definitely sounds appealing compared to citi
Agent: right plus we often resolve issues with a straightforward um uh solutions focused approach which can you know turn any negative sentiment around
Customer: that’s reassuring i want to feel um supported during that process
Agent: we pride ourselves on that our goal is always to keep customers satisfied and uh stressed less especially during claims
Customer: yeah it makes a huge difference and um how about the claims process is it really um simple
Agent: very simple many of our customers say it’s intuitive and we’ve worked hard to minimize confusion
Customer: that sounds great i actually had a um negative experience elsewhere so this is important to me
Agent: i completely understand if you ever face a challenge you know just remember we strive to turn any negative experience into a uh positive one
Customer: that’s what i like to hear i definitely feel um better about considering metro capital now
Agent: fantastic so just to summarize when compared with citi bank we are you know positioned better in terms of um fees and support
Customer: yes that’s clear and promotions don’t shift the outcome without a discount right
Agent: exactly you've got it and by using specific solutions we can improve any negative feelings you know
Customer: thank you david i feel much more informed now
Agent: you’re very welcome ella if you need anything else just call us back you know
Customer: i will have a great day
===== CALL 4 =====
Agent: thank you for calling shopsquare um this is david martinez how can i assist you today
Customer: hi david uh this is logan thompson i wanted to uh to understand how my
Agent: ah well loyalty tier affects the resolution speed for a damaged product i received
Customer: sure it’s ord seven eight two three five six nine
Agent: thank you moment just a moment while i pull that up *uhm* okay i see that you’re a gold member
Customer: yes but um what does that mean for my situation exactly
Agent: ah as a gold member you uh receive expedited handling for issues *so um* your request will be prioritized
Customer: oh i see so i’ll get what is it faster service
Agent: exactly yes gold and platinum members are flagged for uh quicker resolutions like supervisor approval and shipping
Customer: that sounds promising but what if like like um my package is still damaged what happens then
Agent: *uh so* if the item is still damaged we can we can go ahead and replace it and get it shipped out right away since it's in transit
Customer: great just to clarify um i really want to make sure will the shipping um be faster
Agent: yes well um it will be gold members like you have become uh faster shipping through our partnered carrier fasttrack logistics
Customer: and what about refunds if i'm unhappy *uh like* can i get store credit
Agent: yes absolutely if needed you ah ah would receive store credit for future purchases
Customer: what’s good to know and uh i heard from a friend that um premiumdepot offers something similar
Agent: i understand many customers weigh options but our loyalty tiers really do enhance service experience particularly well resolution times
Customer: right that makes sense so should i expect um a faster resolution with my gold status
Agent: yes logan it definitely influences resolution speeds in fact you should notice a significant difference compared to lower tiers
Customer: well um that’s reassuring just out of curiosity um have you noticed empathy in the acknowledgment helps with um customer frustrations
Agent: yes starting with empathy increases satisfaction but uh in your case upselling or or specific solutions improve overall sentiment too
Customer: interesting i felt a bit anxious cause um i wasn't sure how it would be handled
Agent: that’s understandable thank you for sharing that logan *um we really aim to provide quality service especially for valued members like you *
Customer: i appreciate that so um any other benefits i should be aware of given um my tier
Agent: as a gold member you’ll get exclusive discounts on future purchases and uh priority customer support so you so you won’t be on hold for long periods
Customer: that's definitely a perk and are these benefits mentioned um somewhere explicitly
Agent: yep we have well detailed information on the shopsquare website *uh but feel free to reach out anytime if you have questions *
Customer: wow you've really been helpful so just to summarize i’ll get expedited service and if needed i can request a replacement or store credit
Agent: that’s right i'll ensure your claim is flagged um for urgent processing *um* is there anything else i can help you with
Customer: no um that covers everything perfectly thank you so much david
Agent: you're welcome logan oh have a great day and uh thank you for being a loyal shopsquare customer
===== CALL 5 =====
Agent: thank you for calling harborwest this is um ethan clark speaking how can i assist you today
Customer: uh hi um ethan this is sebastian baker i um i need to report some fraudulent activity on my a count
Agent: i’m sorry to hear that um sebastian can you please verify your account number for me
Customer: yeah it’s acct 76548321
Agent: thank you just a moment uh okay i see the account can you tell me the details about the um fraudulent transaction
Customer: sure um there’s a charge i didn’t authorize uh associated with txn 98765432 for uh four hundred dollers
Agent: got it um four hundred dollars um i will start a fraud dispute for that um so you’ll receive a provisional credit while we um investigate
Customer: provisional credit um what does that mean exactly
Agent: it means we’ll temporarily um credit your account while the dispute is under review it helps with uh any inconvenience
Customer: okay but um what if the merchant wins this dispute is there a risk of reversal
Agent: yes um there is a risk of reversal if the merchant validates their claim but um we will keep you informed throughout the process
Customer: alright i just wanna make sure i’m protected by the way i’m considering um comparing my fees with um chase bank’s services
Agent: chase bank does have some competitive offerings are you um mainly concerned about fees
Customer: yeah yeah i’m looking for um better uh rewards possibly right right now um it feels pretty overwhelming
Agent: i understand sebastian so with this fraud claim we’ll keep your um current services active unless you decide um otherwise
Customer: okay um that makes sense just um how long will this investigation take
Agent: typically it takes about ten business days before you receive a resolution we’ll um keep the communication open
Customer: sounds good but um what happens after the investigation will i get a follow up
Agent: yes you’ll receive an update about the outcome it's part of our commitment to um keep you informed
Customer: and like um if i notice more transactions um should i call back
Agent: absolutely if there’s any other suspicious activity call us right away to ensure immediate action um okay
Customer: okay that's uh reassuring um for clarity what’s the next step for me
Agent: the um next step is just to monitor your account and i’ll send you a confirmation email about the um provisional credit
Customer: right um i need to keep an eye on my uh checking account
Agent: correct if you have uh any questions or concerns um before we finish the investigation don’t hesitate to reach out
Customer: okay i appreciate that it’s just a little um frustrating dealing with this
Agent: i completely understand sebastian this can be um a tedious process your sentiment uh will improve as we go through these steps
Customer: yeah i hope so i just um want this to be resolved quickly
Agent: we’ll work hard to resolve this just remember um communication is key so keep in touch
Customer: thanks for your help i feel a little um better now
Agent: that’s great to hear thank you for your patience and we’ll um follow up soon about your claim
Customer: alright thanks ethan talk soon
===== CALL 6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7 =====
Agent: thank you for calling beachfront suites um uh this is ethan clark how can i assist you today
Customer: hi ethan um it’s grace bennett so uh i was wondering if you have any like discounts for loyal customers you know like me
Agent: hi there yes um we actually do have some loyalty perks available may i ask how many times you’ve uh stayed with us
Customer: sure i think it’s been um uh about four times now i also wanted to um compare that with hilton
Agent: oh i see we do provide discounts for repeat stays um specifically our loyal customers can use a promo code to uh get a discount on their next booking
Customer: right i’ve heard about that so what's the promo code um for frequent stays
Agent: you would use loyalty10 for your next booking it gives you a nice discount and it really helps um retain our loyal customers
Customer: that's great to hear so like is this discount something that you see actually retains um customers
Agent: absolutely discounts uh encouraged retention many of our loyal customers appreciate this benefit and it fosters um brand loyalty
Customer: got it so um if i switched to you know hilton would i be getting any um benefits like that
Agent: well i can't speak for hilton but uh at beachfront suites we value our loyal customers a lot more
Customer: yeah totally um i remember enjoying my stays here way more than at um some other places
Agent: that’s wonderful to hear um it’s feedback like this that really helps us improve
Customer: thanks so for these discounts um do topic transitions impact how quickly issues are resolved
Agent: actually we find that there’s no effect observed the transition in topics um doesn’t seem to extend the resolution time
Customer: oh that’s a relief and um does faster acknowledgment help like avoid escalation
Agent: we’ve noted um no change in escalation rates uh when acknowledgments are faster surprisingly
Customer: that's interesting i didn't expect that i just um want to make sure i’m uh getting the best benefits here
Agent: absolutely i understand you have a loyalty tier with us right that comes with extra perks
Customer: yes i forgot about that so does that mean my loyalty10 discount is even better
Agent: yes you um typically get an additional uh ten percent off your billing with the gold tier
Customer: wow that’s really good i’ll definitely consider booking again then
Agent: great and remember keeping your um booking history with us helps us recognize loyal clients like you
Customer: definitely so just to confirm i can get this discount in chicago um right
Agent: yes that’s correct you can use it for any of our uh chicago locations at beachfront suites
Customer: perfect and if i decide to bring friends do they get any you know group discounts
Agent: yes we um also have those for group bookings there’s um a specific promo we provide
Customer: oh that sounds like a win win
Agent: exactly it’s so nice of you to um consider bringing others along any further questions
Customer: no i think that covers it just um to wrap up will i need to mention the promo code uh when i book
Agent: yes when you’re making your reservation just input loyalty10 and ensure to mention if you're using your gold loyalty status
Customer: great thanks ethan i appreciate your help today um uh it’s been really informative
Agent: you’re welcome i’m glad i could assist you enjoy your day
Customer: you too looking forward to staying again soon
Agent: absolutely we’ll be happy to have you back bye for now
Customer: bye
Agent: take care
Customer: you too</t>
  </si>
  <si>
    <t>3855</t>
  </si>
  <si>
    <t>===== CALL 1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 CALL 2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 CALL 3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4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5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 CALL 6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7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</si>
  <si>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premier resorts this is michael roberts how can i assist you today
Customer: hi um this is harper kelly i’m calling because i have uh a billing issue from my stay in miami beach
Agent: i’m sorry to hear that harper can you um provide me with your booking id for reference
Customer: sure it’s bk one two three four five uh six seven you know
Agent: thank you harper just a moment while i pull up your details uh so uh can you tell me more about the billing issue
Customer: well i was charged for um a deluxe room but uh i didn't stay in one that’s a bit frustrating honestly
Agent: i understand your frustration and i appreciate your patience let me check the details related to that um room charge
Customer: i mean if it’s not resolved quickly i might have to consider um staying with marriott next time
Agent: i can see how that would be disappointing let me see what uh i can find just um one moment please
Customer: okay but um i really need this sorted out it shouldn’t take this long you know
Agent: i completely understand um so it looks like there was a um mix up with your charges
Customer: exactly actually i expected better service from premier resorts
Agent: i definitely want to help you resolve this can you tell me what checks or promotional codes um you used during your stay
Customer: actually i thought i could um use summer20 for a future booking since this one isn’t going um well
Agent: uh huh let me um check if there's anything i can do regarding that promotional code for you
Customer: you know it’s just really disappointing i’ve been a loyal customer and expected more um actual responses
Agent: that makes sense i see that you are a silver member with us which does offer some benefits
Customer: yes but it doesn't seem to matter much right now um are there uh any upsell options available
Agent: well you might be interested in some upgrades for future stays but i’d need to resolve your um billing issue first
Customer: it feels like unless i’m happy about this issue um everything else is kind of worthless you know
Agent: absolutely i get it um let’s see if i can assist you further with that by offering some additional support
Customer: right because you know if this isn’t resolved quickly i could easily switch to marriott
Agent: i don’t want that to happen harper i want to help you i just need a few more moments
Customer: okay but these delays really make me doubt um my loyalty to premier resorts
Agent: i completely understand your concern and um your experience is important to us thank you for your patience
Customer: yeah but still um no resolution offered yet
Agent: i see it appears i don’t have a concrete resolution at this moment we’ll review your billing details um more closely
Customer: that’s just not good enough i was really hoping for a quick solution you know
Agent: i understand and um that certainly would reduce negative sentiment if it were handled quicker
Customer: exactly i just want to leave this experience um with some positive feelings you know
Agent: understood with that let me check if offering a promotion code for your next booking would help
Customer: well it might but right now i’m kind of tired of discussing promotions when my current issue isn’t resolved
Agent: right that makes sense i’ll note that and ensure it’s um escalated for your satisfaction harper
Customer: i just hope i hear back soon thank you i guess
===== CALL 2 =====
Agent: thank you for calling fiberone this is mia hernandez how can i assist you today
Customer: hi um this is emma campbell i’m calling about adding an unlimited data plan to my insurance policy
Agent: sure emma just to verify um you're in illinois right
Customer: yes that's correct in il
Agent: great so um let me see currently we don't have an unlimited data option on the policy uh can you tell me uh why you’re interested in that feature
Customer: well i’ve been hearing a lot about it and uh it seems like something everyone is looking for
Agent: okay understood um you mentioned everyone just to clarify are you referring to like your neighbors or uh friends
Customer: yeah like friends mostly my neighbor um they mentioned comcast and their deals and uh it sounds good
Agent: ah comcast we get comparisons of those services often so um you’re specifically looking for unlimited data right
Customer: yes right like i just need more data uh you know it’s hard to keep track otherwise
Agent: definitely and um just to mention we do get frequent requests for that unlimited data feature it’s like um pretty popular
Customer: oh so people are really asking for it huh i thought it was just me
Agent: no no it's actually a common inquiry but uh regarding your current plan would you like to know about the existing data limits
Customer: umm sure what are they
Agent: currently you have a five gigabyte plan but ah many customers say it isn't enough for streaming and uhh working from home
Customer: right i can definitely see that what do they usually say when they inquire ugh
Agent: well um they usually ask if we can add features like unlimited data but sometimes our replies are uh repetitive when explaining so
Customer: yeah i get that are there um other features people ask about
Agent: mostly the unlimited data yes but also uh some want lower premiums or uh faster speeds
Customer: wow that sounds a bit repetitive what do you think about the features actually
Agent: i'd say the need for unlimited data is high uh and we’re listening to clients like you emma but probing questions don’t always help clarify things sometimes they lead to
Customer: confusion yeah i uh can relate to that
Agent: exactly um it’s tricky like i could ask you more about your usage but it may not simplify the understanding
Customer: um true sometimes too many questions just make it worse
Agent: so uh are there any specific features that you want us to prioritize
Customer: i think just unlimited data uh is the main thing
Agent: got it and just to summarize would you say you want that for streaming um too
Customer: yes and for like remote work stuff it’s important now
Agent: totally understand you there so if our offerings change you’ll be the first to know emma
Customer: that would be great also are there any price comparisons to comcast
Agent: uh they may offer lower prices i think like sometimes
Customer: well that’s good to know uh but i really do hope fiberone catches up
Agent: we’re working on it i assure you do you have any other questions right now
Customer: i don’t think so i would just like to see improvements
Agent: sure we’ll document that request and well um feel free to reach out anytime
Customer: okay i will just make sure the unlimited data is in the next updates alright
Agent: absolutely that’s important to us so i’ll keep you updated
Customer: thanks mia i appreciate the help
Agent: no problem emma thank you for calling fiberone today
Customer: bye
===== CALL 3 =====
Agent: thank you for calling connect net this is ava thompson how can i assist you today
Customer: hi ava this is ella perez i'm really uh frustrated with my service lately
Agent: i'm sorry to hear that ella can you tell me a bit uh more about what's been going on
Customer: well i've been having frequent disruptions um it’s just really annoying
Agent: i understand just to verify you're located in california right
Customer: yes that’s correct uh but why is this happening so often
Agent: thank you for confirming let’s see uh are you currently on our plus plan
Customer: no i'm on the basic plan but i need something that works you know
Agent: i hear you ella just so you know we can explore some options uh may i ask how long you've been with us
Customer: it’s been uh over two years now but it's getting worse
Agent: thank you for that information have you considered any competitors like uh comcast
Customer: yes comcast quoted me less and their service seems better
Agent: i appreciate your honesty let’s discuss how connect net can improve your experience uh would you be open to a retention offer
Customer: what kind of offer i'm tired of this service
Agent: understandable we could offer a complimentary tech visit to check the service uh directly would that interest you
Customer: a tech visit that might help but what's the catch
Agent: no catch just our way of ensuring you get the best service this will help uh address any connectivity issues
Customer: ok i guess that sounds reasonable
Agent: great now can i go ahead and schedule that for you ella
Customer: yes please do but can i ask what your premium plan offers
Agent: the premium plan enhances your speeds and reliability uh you're currently at three hundred megabits which is solid
Customer: right right and how does that compare to comcast
Agent: it’s actually quite competitive in terms of speed plus with the tech visit it may resolve your connectivity problems
Customer: hmm okay so what do i need to do to uh upgrade
Agent: you’d simply need to confirm the tech visit after that i’ll process your upgrade to premium
Customer: alright that seems fair enough when can they come
Agent: i can schedule it this week how does uh thursday work for you
Customer: yeah thursday is good but will i uh charged for it
Agent: no the tech visit will be complimentary under this retention offer
Customer: oh that’s good to know thank you
Agent: you're welcome i’ll just note that down now
Customer: and what if i change my mind after
Agent: you can easily reach out if you decide to switch plans again or need further assistance
Customer: okay that that sounds wood to me
Agent: perfect i’ll book that ticket id for your tech visit uh just a second
Customer: alright
Agent: your ticket id is tkt eight thousand two hundred seventy three four hundred fifty six
Customer: got it so how long before the visit
Agent: it typically takes about two hours for the tech to arrive uh on thursday morning
Customer: okay i will be here thanks for your help ava
Agent: my pleasure ella thank you for choosing connect net if you need anything else feel free to call
===== CALL 4 =====
Agent: thank you for calling cozyinn um this is david martinez how may i assist you today
Customer: hi david this is lillian sanders i’m calling to uh inquire about any promotions or discounts for my upcoming stay in miami beach
Agent: okay uh let me check what’s on the screen here for promotions
Customer: okay what kind of promotions do you have
Agent: primarily we offer seasonal discounts which um are quite popular right now um for example we have a promo code ah summer20 that provides a significant discount
Customer: seasonal discounts huh so how does that compare to um loyalty discounts
Agent: seasonal promotions are common and there may be some loyalty type discounts too
Customer: got it so like what are uh the loyalty discounts then
Agent: with the silver tier you can receive a discount and there are other perks like late check outs and um upgrades uh to more exclusive options
Customer: that sounds nice but i saw some offers at uh at marriott how do those compare
Agent: i’m not sure how ours compares to marriott exactly but the summer20 code is one we have
Customer: right i think i might prefer cozyinn’s umm summer20 promo over what marriott has
Agent: great choice just out of curiosity do you um know the exact dates for your stay
Customer: yes i’ll be checking in on july fifth and checking out on july twelfth
Agent: okay and you said dates were july something—are you trying to book a room now or just asking about discounts
Customer: yes i’d like to uh secure a deluxe room for those dates please
Agent: absolutely um and just uh one second while i pull up the booking system
Customer: sure take your time
Agent: okay i have your dates confirmed now uh applying the summer20 promo code
Customer: great so uh does applying that code um also impact the uh total cost
Agent: applying the code changes the total and that’s basically it
Customer: wow i didn’t expect that
Agent: yes and just to wrap up your booking will be um under the reference of bk 1234 567
Customer: good to know so can you confirm the total final price after the um discounts
Agent: sure the total um will come to approximately ah seven hundred fifty dollars after applying the promo code
Customer: that seems reasonable but could you check again if there’s um a better deal out there somewhere
Agent: certainly could you tell me more about um what you found at marriott
Customer: i think they had something around um seven hundred seventy five so a little higher but with different amenities
Agent: right so um our summer20 promo still stands out as a better option especially for the location in miami beach
Customer: that makes sense i just want to make sure i’m making the best um choice you know
Agent: alright what’s your email address
Customer: yes it’s lillian dot sanders at gmail dot com
Agent: okay i’ll put in deluxe room and summer20 for july fifth to july twelfth
Customer: yes that’s correct
Agent: all set, confirmation will be emailed shortly
Customer: awesome thank you so much for your help david
Agent: you’re very welcome lillian enjoy your stay in miami beach and have a great day
Customer: thank you you too
===== CALL 5 =====
Agent: thank you for calling shopsquare this is chloe adams how may i assist you today
Customer: hi um this is dylan johnson i’d like to uh a bout the return policy especially since i’m a loyalty member
Agent: sure thing dylan just to confirm you're referring to your uh gold loyalty tier right
Customer: yes that’s correct so um do loyalty members you know like get different treatment for returns
Agent: well i can tell you that um loyalty members are treated the same way as everyone else so uh the return standards apply equally across you know all tiers
Customer: oh really i thought there might be some um perks for being a gold member right
Agent: i totally understand the confusion dylan but um the policy is consistent so for returns it’s standard regardless of tier
Customer: i see so if um i had a defective item what do i need to what’s the process like
Agent: if it’s defective you just need to initiate a return and um your refund would go back to your original payment method
Customer: right ok so uh what’s the time frame for that to like process
Agent: typically it ranges from five to seven business days for the refund to process um once we receive the item
Customer: that’s not too bad but uh could i um wanted an exchange instead
Agent: for exchanges dylan um you’d follow the same steps but it could take a bit longer due to uh shipping times depending on the item
Customer: mhm okay and does it matter um if i’m a loyalty member for exchanges
Agent: no it doesn’t change the process it’s um same for everyone regardless of loyalty status
Customer: uh huh got it that’s clear but what’s the um quickest way to uh process my return
Agent: if you um initiate the return online it tends to speed up the acknowledgment process which i’ve noticed can lead to uh fewer escalations
Customer: really so faster acknowledgment can um lessen how often calls uh escalate
Agent: yes it does seem like the quicker we acknowledge the um lower the chances of escalation it’s a pattern we’ve noticed
Customer: huh interesting so um if i call back about my return will it be logged or something
Agent: yes every interaction is logged and it helps us keep track um which can be beneficial if you follow up
Customer: that actually um makes sense but uh what if i'm unhappy like with my return experience
Agent: we always want to ensure our customers are satisfied dylan if someone is unhappy i encourage um them to speak up and we’ll do our best to make it right
Customer: yeah i appreciate that but it feels a bit um flat sometimes during these returns
Agent: i understand that sentiment can often stay neutral especially when dealing with returns we strive to keep uh clear communication
Customer: right i mean it would be ideal to uh feel a bit more valued instead of just uh the same process
Agent: absolutely we want our loyalty members to feel appreciated while um maintaining consistency in our policies
Customer: so like how can i uh ensure my concerns are heard
Agent: i’d suggest providing feedback directly through our website after your experience um that really helps us improve
Customer: sure i can do that but uh could my loyalty status affect um how quickly my feedback is addressed
Agent: unfortunately it doesn’t alter the speed of the response all feedback is um prioritized equally regardless of loyalty tier
Customer: okay fair enough uh so just to summarize i can expect the same um process for my returns even though i’m a loyalty member
Agent: yes that’s correct the return policies remain the um same across all tiers
Customer: alright thank you for clearing that up chloe
Agent: no problem at all dylan i hope this um has helped you understand your rights as a loyalty member
Customer: yeah definitely just wishing there was a bit more flexibility like being treated differently
Agent: that's a common sentiment we hear but the aim is to keep policies straightforward and fair for everyone
Customer: that makes sense thanks again um i feel a bit relieved now
Agent: i’m glad to hear that if you have any more questions don't hesitate to reach out have a great day dylan
===== CALL 6 =====
Agent: thank you for calling skybridge airlines uh this is daniel kim how can i assist you today
Customer: hi um i’m amelia wood i uh need to discuss a delay with my flight from sfo to jfk
Agent: sure i can uh help with that amelia can you please provide your booking reference
Customer: yes it's pnr f94326 but uh i mean can you confirm i’ll make my connection
Agent: thank you just a moment while i check that for you
Agent: uh i see here that your flight was delayed due to mechanical issues uh we're really sorry for the um inconvenience
Customer: mechanical issues that’s really frustrating i have a connection to make
Agent: i uh totally understand your frustration but um as per our policy we can offer you a meal voucher or travel credit you know
Customer: that doesn't uh really help i want compensation i feel like other airlines handle this better
Agent: i know how you feel but let me explain that um the policies for skybridge airlines are uh in place to ensure safety first
Customer: but delta offers better policies for these situations are you um saying it’s okay for me to just miss my connection
Agent: i understand you're upset but quick acknowledgments like um what i’m doing don’t really change the situation unfortunately
Customer: what i mean i’m at the airport and i can't just wait uh around
Agent: i see that you’re under a lot of stress but uh i can assure you we’re trying to help
Customer: trying to help i’m um still waiting what can you do for me right now
Agent: well as i mentioned you could um use the meal voucher that’s our primary option at this point
Customer: that's it just a voucher i don’t feel that’s enough
Agent: it’s important to follow our uh guidelines amelia i wish there was more um i could do
Customer: guidelines you guys should rethink this i’m uh very dissatisfied
Agent: i really appreciate your feedback uh it helps us improve our services
Customer: improve your services this is just bad
Agent: i hear you and i empathize but again i can't change the uh policy right now
Customer: so uh what’s the next step then
Agent: i recommend filling out our feedback form after this call it’s um very important for us to receive your input
Customer: i’m not going to waste my time with that um if nothing changes
Agent: i understand your frustration amelia uh unfortunately i’m limited in authority however i can convey your um concerns to management
Customer: uh what about my connections i need to know if i’ll um make it
Agent: right i recommend checking the status on our app or website it's uh updates quickly
Customer: well alright i guess but you um could have done more than just hand me a voucher
Agent: i apologize for any confusion and thank you for your patience amelia
Customer: patience it's running thin this isn't how customer service should work
Agent: i really do understand however i still advise you to use the vouchers um if you can
Customer: fine whatever just let me know uh once the policy gets better alright
Agent: absolutely amelia we continuously work on improving um customer satisfaction
Customer: i hope to see that thanks i guess
===== CALL 7 =====
Agent: thank you for calling coastal wings this is sophia patel how can i assist you today
Customer: hi sophia my name is hannah ward i’m calling to compare uh refund processes um specifically between coastal wings and um delta airlines
Agent: sure hannah just to confirm you're interested in understanding how our refund policy stacks up against delta's right
Customer: yes exactly i need to know which one is easier to deal with um for refunds
Agent: great so let me share that at coastal wings we have a fairly straightforward refund um process if your flight is canceled we process those requests quickly
Customer: uh huh and how does that compare um to delta i’ve heard mixed things
Agent: with delta there can be some complications depending on the type of fare you purchased for example with their economy class refunds might take longer and have more restrictions than ours
Customer: ah that’s interesting so you’re saying ours is um easier
Agent: yes absolutely our refund process typically resolves much faster and without the same level of restrictions you might encounter um with delta
Customer: okay that’s a relief so um can you clarify if there are any fees fees i should worry about with coastal wings
Agent: for refunds we don’t impose any fees at all which is a plus compared to other airlines delta however might charge certain fees for their fares
Customer: that’s really helpful so just to be sure can you confirm that if i have a travel credit it’s easier to redeem than at delta
Agent: yes travel credit redemption at coastal wings is much more flexible you’d find the process quicker with fewer hurdles
Customer: perfect i’m just trying to get uh my travel plans um sorted
Agent: I understand. Please note Coastal Wings policy guidance covers Coastal Wings only; third-party carrier comparisons are outside the scope of this inquiry. If you have a specific flight in mind, such as SEA to ATL, provide the booking reference.
Customer: oh i actually do have a booking reference it’s pnr 7t5f6k for that route
Agent: Thank you. One moment while I access the reservation record.
Customer: sure no problem
Agent: The itinerary is presently operating as scheduled. In the event of a weather disruption, applicable refund procedures would be administered in accordance with the fare rules on file.
Customer: good to know is there any compensation like a meal voucher if delays occur
Agent: For significant delays, compensation options vary by circumstance and are not guaranteed. Meal vouchers are not the standard default.
Customer: got it that sounds better so in essence i should expect a smoother experience with you
Agent: Our refund procedure and compensation process follow established policy. Any comparison to Delta would be speculative.
Customer: that's what i was hoping to hear but just to be clear you don’t think probing about fees leads to better outcomes
Agent: well in this case it didn’t change any clarity about our policies they're pretty straightforward
Customer: that makes sense thanks so to wrap up coastal wings seems like a more efficient choice for refunds
Agent: That is your interpretation. Coastal Wings processes requests according to the applicable terms and conditions.
Customer: thank you sophia i really appreciate your help today
Agent: my pleasure if you have any more questions in the future please don’t hesitate to reach out have a great day
Customer: you too bye</t>
  </si>
  <si>
    <t>3856</t>
  </si>
  <si>
    <t>=====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 CALL 3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4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5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</si>
  <si>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2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
===== CALL 3 =====
Agent: thank you for calling urbanlink this is liam lewis how can i assist you today
Customer: hi liam this is elijah richardson i’m calling because i’m experiencing a network outage in new york um do you know what's happening
Agent: let me check that for you elijah just a moment please ** pause ** okay i see there’s an active outage in your area
Customer: oh really what’s causing the outage i need to know if this is a long term issue
Agent: the outage is due to scheduled maintenance which can affect service reliability temporarily
Customer: **sigh** i see i wasn’t notified about any maintenance why is that
Agent: i understand your frustration elijah sometimes um notifications can get lost or not reach everyone ** pause ** but the maintenance should um improve overall service stability in the long run
Customer: that’s good to know but i mean i've been seeing high prices and uh i didn’t expect this
Agent: i hear you pricing can be a concern especially with the um features involved you’re currently on our premium plan which does come with benefits but at a higher price point
Customer: yes but i was quoted uh better rates by spectrum i just thought urbanlink would would offer more value
Agent: i get it many customers right compare our service with competitors for pricing ** pause ** our premium plan does include enhanced features like higher speed and robust coverage across your region which are designed to be competitive
Customer: right but i still feel um a bit of sticker shock i just want to make sure i’m not missing out on something better
Agent: totally i understand that the coverage limits are essential to consider let’s review what you’re currently using um speed wise
Customer: sure i’m on the three hundred megabytes plan
Agent: got it so with that you should um experience substantial speed for multiple devices it’s usually sufficient for streaming and gaming without issues but with this outage uh your experience will be affected temporarily
Customer: yeah but can you guarantee me that my service will be restored soon it’s really affecting my work
Agent: i wish i could provide an exact timeframe but it depends on on the maintenance work i will note that the primary cause maintenance is often brief and usually it’s resolved fairly quickly
Customer: um okay that makes sense but if i feel it’s not resolved soon can i get an adjustment on my bill
Agent: we can certainly look into that if the outage exceeds expected restoration times ** pause ** i’ll also create a ticket for your case reference id tkt eight nine three two five two seven
Customer: great could you remind me what my account number is
Agent: of course your account id is acc seven five two four one one zero
Customer: thanks liam i just want clear like communication
Agent: absolutely elijah i’ll keep the information flowing as we work through this ** pause ** and if you have questions about potential plan changes or rebates i’m here to help
Customer: right because i really want to and please consider my options
Agent: let’s review your options once this outage is cleared up the last thing we want is for you to feel uh undervalued as a customer
Customer: yeah that’s important for me i just hope this maintenance does resolve everything
Agent: rest assured it's one of the most cited causes maintenance ** pause ** we’re committed to keeping you informed and satisfied
Customer: okay thank you liam i guess i'll wait for your updates
===== CALL 4 =====
Agent: thank you for calling blue shield this is lisa chen how can i assist you today
Customer: hi lisa um this is scarlett graham i'm really unclear about my life insurance policy coverage limits
Agent: i can help with that scarlett can you tell me specifically what’s confusing you about the coverage limits
Customer: yeah i mean like what do the coverage limits actually mean and also what about the deductible bands
Agent: sure so the coverage limits are basically um the maximum amount the policy will pay out for claims does that make sense
Customer: um not really could you break it down a bit more i mean like how do those limits affect my premiums and stuff
Agent: right so if you have a lower coverage limit your um premium might be lower but you get less coverage when you need it but a higher coverage limit means higher premiums
Customer: okay but how is the deductible band related to that i feel like i just don’t totally get it
Agent: i understand the deductible band is like the amount you pay out of pocket before the insurance pays up so a higher deductible usually means lower premiums
Customer: ah okay i think i'm starting to see it but it's still a bit fuzzy how does that um impact my life insurance specifically
Agent: for life insurance higher coverage limits can really provide more financial security for your beneficiaries you know but you want to balance it with what you can afford
Customer: that makes sense um sort of i’m uh comparing it with an aetna policy i was considering their terms seem clearer honestly
Agent: i see and what specific terms with aetna are you finding clearer
Customer: well i mean their coverage limits and deductibles are um just laid out better i’m just worried oh um about my situation here with blue shield
Agent: okay let’s go over the blue shield benefits then we um offer a higher coverage limit band compared to many competitors
Customer: oh really like how high are we talking
Agent: well the band for life insurance can go up to um over a million dollars depending on your plan
Customer: that sounds better i’m still not sure when i should renew though what's the window um with a plan for that
Agent: renewal is important yes you have a forty five days window to renew your policy before it expires
Customer: forty five days i thought it was longer could you um could you confirm that
Agent: it is indeed forty five days scarlett you want to avoid any lapses in coverage right
Customer: right definitely but i'm worried if i don't renew on time will i lose my previous coverage limits
Agent: you wouldn’t lose the previous limits right away but you’d want to get it squared away before the renewal time to keep everything intact
Customer: okay understood um does renewing mean i can still change my deductible band
Agent: yes you can change your deductible during the renewal higher deductibles lower premiums but reflect on what’s affordable for you
Customer: wow okay that’s actually good to know i might um actually consider that
Agent: great probing further would you say understanding these terms helps clarify your path moving forward
Customer: yeah it really does um sort of but some of these terms just feel like a jumble in my head
Agent: that’s totally normal scarlett insurance terms can be um pretty complex would you like me to recap any specific term
Customer: actually can you explain the coverage limits again i just wanna make sure i’ve got it right
Agent: absolutely so coverage limits set how much your policy will pay out and a higher limit means higher premiums but more safety for your loved ones
Customer: okay that sounds clearer now um i think i’m leaning toward renewing with blue shield then
Agent: i’m glad to hear that just remember the forty five day window and decide on those deductible options soon
Customer: thank you lisa i feel way more informed now
===== CALL 5 =====
Agent: thank you um for calling acme insurance this is emily carter how can i assist you today jackson bennett
Customer: hi emily i um wanted to discuss you know some potential upgrades to my health insurance plan
Agent: sure what specific aspects um are you looking to improve cost coverage or maybe uh both
Customer: well i mean i’m concerned about the cost my plan feels a bit limited in coverage too
Agent: i understand you're currently on the care plus silver plan um correct
Customer: yeah um that’s right but i'm thinking um maybe i should look into better options
Agent: absolutely let's uh compare your current plan with some alternatives like metrohealth's offerings
Customer: that's a good idea are there any major um differences
Agent: well metrohealth might have um lower premiums but their uh coverage limits can vary
Customer: that's what i thought i mean i'd rather stick to a plan that i know works for me you know
Agent: of course it’s important um to feel secure with your coverage so um what’s your current deductible like
Customer: it’s uh medium i feel like it’s um manageable for now
Agent: i got it that’s good to know if i may suggest moving um to the care plus gold plan could give you um more comprehensive coverage
Customer: right but is it um really worth the extra cost
Agent: i can see how you'd think that um let me clarify the gold plan offers um higher benefits that can you know outweigh the premium increase
Customer: hmm will it um cover all my current expenses though
Agent: yes it would significantly widen your coverage scope i um believe the benefits would justify the costs
Customer: but uh what about my current deductible and coverage limits i’m still a bit concerned
Agent: i understand jackson your current deductible is um helpful since it keeps your premiums uh manageable after all
Customer: yeah exactly i just um don’t wanna be paying more without clear um gains
Agent: that makes total sense would you um prefer if i provide details about any promotions or discounts
Customer: yeah that could help what do you have
Agent: we currently have a um promotion called save fifteen which might be useful depending um on what plan you choose
Customer: fifteen percent off that’s good but um i still don’t want the higher tier if it doesn’t guarantee better service you know
Agent: i really appreciate your concerns i can assure you that the service levels are um consistently high but past claim experiences matter uh right
Customer: right exactly just my last claim was so um frustrating it took forever
Agent: i totally understand um and i'm sorry to hear about your experience are there specific uh issues you faced
Customer: i just um felt like no one was really listening to me it was a mess i don't wanna deal with it again
Agent: i get that and it’s frustrating when um communication breaks down if i could uh provide a concrete solution to your concerns
Customer: what do you mean
Agent: well we could um look into improving your claim process experience plus i can facilitate a direct line for faster resolutions
Customer: that sounds a bit better if that means um less hassle maybe i should reconsider
Agent: exactly and um since your current plan satisfaction seems high that’s uh the key here
Customer: true i mean i really don’t wanna make a bad decision over like just a few extras
Agent: right and remember there are still options for minor upgrades without a drastic increase in um costs
Customer: but if the current plan works so well for me do i really uh need to switch
Agent: no blockers observed here with your current setup it’s reasonable to um stay on the care plus silver if you’re you know content
Customer: yeah it’s just hard to tell um if i might want additional coverage in the future
Agent: understandable use the thirty days until your renewal as a decision window to um explore options no pressure
Customer: i appreciate that but i just um ask myself if it’s truly a good time to change
Agent: well with your current satisfaction and opportunities existing for um better offers just consider it you have time
Customer: true i guess if there’s no rush then i'm okay um sticking with this plan for now
Agent: sounds good jackson just remember um we’re here if you change your mind
Customer: thanks emily i appreciate your help
Agent: no problem have a great day and um take care</t>
  </si>
  <si>
    <t>3857</t>
  </si>
  <si>
    <t>===== CALL 1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 CALL 2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3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 CALL 4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5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</si>
  <si>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kaiser plus this is priya nair how can i assist you today
Customer: hi uh this is noah richardson i’m calling to understand the um impact of deductibles and exclusions on my health insurance plan
Agent: sure noah i can help with that so if i understand correctly you want to know how um deductibles and exclusions affect your coverage right
Customer: yeah exactly like i just find it all a bit confusing you know
Agent: absolutely and you're not alone there many customers have similar questions let’s start with deductibles basically it's the amount you pay before we cover anything while exclusions are specific services not covered at all
Customer: right so like uh could you explain how those deductibles impact my out of pocket expenses when i need treatment
Agent: of course umm if you have a medium deductible for instance you'll pay that amount out of pocket before we start covering any claims after that you only pay
Customer: so wait wait is that different from what i would
Agent: yes it is exclusions mean you get zero coverage for those services while deductibles still leave you covered after you've met that amount
Customer: uh okay but i guess like if i hit that deductible um then my costs after that are uh less right
Agent: exactly after you've met your deductible you'll pay co pays or coinsurance based on your plan does that clar
Customer: i think so but um what if i get treatment that’s uh not covered at all due to an exclusion what then
Agent: good question if that service is excluded unfortunately you would be fully responsible for those costs since they um won't apply under your policy at all
Customer: that's very different so um do more people get confused about exclusions or deductibles
Agent: from my experience many find um deductible details more confusing because they involve more calculations and um potential costs compared to exclusions being more straightforward
Customer: that makes sense um really i definitely feel like uh deductibles seem less clear compared to just
Agent: yes and it’s not uncommon for customers to feel that way noah right up front i can acknowledge that can be um frustrating to navigate
Customer: it kind of is yeah so what’s the difference in like plan levels
Agent: well if we look at the care plus silver plan for example it has a medium deductible if you switch to a uh care plus gold plan the deductible would um likely be lower which means less out of pocket
Customer: got it so um would that also affect my premiums
Agent: absolutely generally lower deductibles can mean higher premiums so it's a bit of a trade off
Customer: hm so um would switching to the care plus gold plan be a good idea if i want lower out of pocket
Agent: for many yes that’s a great option um it might make it easier financially especially if you anticipate needing um medical treatment
Customer: okay um just to clarify um do both plans have similar exclusions
Agent: yes the exclusions would likely be the same across those plans but the deductibles significantly differ
Customer: i see thanks for explaining that uh considering my situation i might want to switch to the care plus silver
Agent: great choice i can help you with that switch just to ensure everything goes smoothly can i verify a couple of things uh your address in new york is still um fifteen twenty three maple street right
Customer: uh yes that’s correct but um does switching mean i need to be concerned about the uh renewal window
Agent: no not really you still have about forty five days left in your renewal window so you’ll be fine
Customer: perfect thanks for that so to sum it up deductibles are more confusing for customers right
Agent: exactly and you seem to grasp that well plus knowing more up front definitely helps reduce some of that negativity later on too
Customer: yeah i appreciate your understanding it’s nice to have some clarity uh is there anything else i should consider before i make this switch
Agent: just um keep an eye on your healthcare needs moving forward always review those plan details you can also contact us anytime for clarifications
Customer: thanks priya this has been really helpful i think i’ll go ahead with the switch
===== CALL 2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3 =====
Agent: thank you for calling kaiser plus this is lisa chen how can i assist you today
Customer: hi lisa this is victoria davis i’m um calling to check the status of my health insurance claim
Agent: sure, victoria davis, I have your policy under that name and phone number ending in 4821. Can you please provide your policy ID to pull up the claim?
Customer: yes it's pol 1234 567
Agent: thank you let me check that for you
Customer: i just want to know um was it approved or is it still um pending or
Agent: one moment please *pauses while checking* it looks like your uh claim has been approved for reimbursement of two thousand five hundred dollars
Customer: oh that’s great but um how soon will i get that
Agent: you should expect it within fifteen um business days hopefully quicker
Customer: hmm that's a bit of a wait isn’t it i thought it would be quicker
Agent: i understand and it’s totally okay to feel that way unfortunately processing times can vary
Customer: yeah okay could you uh clarify the deductible and and coverage limits on my policy
Agent: sure your coverage limit is set to high while your uh deductible band is currently medium
Customer: and is that um do i need to worry about um paying anything euh out of pocket before that kicks in
Agent: yes with a medium deductible you’ll need to uh cover your deductible before we start reimbursing you for most expenses
Customer: that makes sense but um what if i have another claim to file in the meantime
Agent: claims can be submitted um anytime just remember if you reach your deductible we cover more of the costs after that
Customer: got it so just to be clear since my first claim was approved uh am i correct that not all claims automatically get approved
Agent: that’s correct claims can end in approval denial or pending status based on various factors
Customer: uh right so did my past um claims face any issues
Agent: no your previous claim was uh approved with no issues but some claims do get denied if they don’t meet eligibility criteria
Customer: that’s worrying what should i change um to avoid that
Agent: improving on documentation uh is a big one ensuring all necessary info is submitted upfront can help
Customer: i see so would you say probing questions would help clarify that
Agent: um interestingly we often find that um not asking probing questions uh results in unclear outcomes so yes guidance can really be helpful
Customer: hmm that’s news to me what if my claim gets denied like what um happens next
Agent: if it’s denied we provide a detailed explanation uh and you can appeal the decision if you have supporting documentation
Customer: oh so i would um have to re submit things again
Agent: yes capturing all required documentation before submission helps streamline the process
Customer: uh huh noted can you remind me of the um timeline for renewing my policy
Agent: certainly you should look at renewing within forty five days um to maintain uninterrupted coverage
Customer: oh i see and the benefits do they change upon renewal
Agent: they can depending on any um updates to your plan it’s best to review your options beforehand
Customer: right would switching to metrohealth make sense i’ve heard they offer attractive rates
Agent: metrohealth has competitive rates but um do consider how they compare to your current benefits with kaiser plus
Customer: that’s a valid point um i guess i’m not ready to switch just yet
Agent: totally understandable sticking to a plan you know is often a safer option
Customer: yeah it is one last thing how can i get updates on my claim
Agent: you can call back or set up notifications through our website for real time updates
Customer: okay cool thanks lisa i truly appreciate your help today
Agent: no problem, victoria davis, I’m really glad I could assist you. Have a great day
Customer: you too bye
===== CALL 4 =====
Agent: thank you for calling skybridge airlines this is alexander wright how can uh i assist you today
Customer: hi um this is logan patel i’m looking to um ask about uh the loyalty perks uh related to my frequent um flyer status
Agent: of course logan what specific perks are you interested in
Customer: well i thought um frequent flyers like me would uh get like some preferential treatment
Agent: i understand your concern however i should clarify that frequent flyer status does not uh impact our tone or um flexibility in our policies
Customer: really i mean um that’s frustrating i uh expected something different honestly
Agent: i completely understand how that can be frustrating when expectations aren’t met logan
Customer: right but um other airlines like delta seem to have uh better loyalty benefits
Agent: i get what you’re saying however skybridge airlines strives for consistency in treatment across all our customers uh regardless of the loyalty tier
Customer: so um how does uh that work with my booking to new york
Agent: let me check that for you uh could you please provide me with your booking reference
Customer: yes it’s um p n r date h d four m seven
Agent: thank you logan checking that now okay i see you’re booked on the sfo to jfk route under premium economy
Customer: and um what about my uh loyalty benefits like uh upgrades or anything
Agent: as a gold member you’re um eligible for upgrades though they’re based on availability and demand
Customer: but won't that be um affected by whether frequent flyers get uh priority
Agent: not necessarily all customers are treated equally in terms of policy it’s more about general demand at the time you know
Customer: oh i see that’s um disappointing is there um anything else i should know about my benefits
Agent: let’s see your loyalty tier grants you access to exclusive offers and um priority boarding when available
Customer: right i thought it would be more um competitive given my status
Agent: i understand you might feel that way logan i’m here to help clarify as much as possible
Customer: it just seems like um other airlines really cater to like loyal customers
Agent: i know it’s a common perception but we aim for fairness among all our passengers
Customer: still uh what if i needed to make a change to my booking
Agent: any changes will follow the same outline based on your fare class and availability no special treatment um per the loyalty tiers
Customer: that’s a bit hard to swallow i um expected more with my uh gold loyalty status
Agent: i truly empathize with how you’re feeling it can be quite um disheartening
Customer: yeah it just um feels like it’s less than i had um hoped for you know
Agent: understandably so logan is there anything else you'd like uh to discuss regarding your loyalty program
Customer: i just want to make sure i'm not missing um out on anything
Agent: i’ll walk through the benefits again to ensure clarity your status grants access to um rewards points and some discounts on future bookings
Customer: uh huh but like are those really significant
Agent: they can add up over time especially with frequent travel it’s designed to reward loyal customers like you um alright
Customer: right just seems uh not enough i guess
Agent: i completely understand that sentiment rest assured we value your loyalty and uh aim to improve our programs continuously
Customer: okay thanks for looking into this uh for me
Agent: you’re welcome logan if you have any more questions or need further assistance just give us a shout
Customer: will do thanks again um thank you
Agent: goodbye logan have a great day
===== CALL 5 =====
Agent: thank you for calling streamwave support this is priya nair how can i assist you today
Customer: hi um this is avery hernandez i wanted some clarification on the um policy upgrade features
Agent: of course, Avery Hernandez. Before we go further, I see your policy here under Avery Hernandez at 2148 Willow Creek Drive, and I’d be happy to explain which upgrade features you’re referring to.
Customer: yeah i’m uh kinda confused about the upgrades um how they impact claims handling i heard something about like it before and it’s kind of unclear
Agent: i understand and it's really i mean a crucial point okay our upgrades can um enhance your coverage which might affect um claims are you currently considering the premium plan
Customer: i i guess but uh i’m unsure if it’s worth the extra you know cost
Agent: right i can absolutely see how that’d be a concern the premium tier does come with additional benefits that could make the investment worth it um you know
Customer: like what um i mean if it's going to be more money i need to know
Agent: well it offers reduced claim processing times and you know better support for your claims inquiries
Customer: that sounds um good but what if i’m not like satisfied i mean do feature requests actually influence my decision to stick around
Agent: yes absolutely feature requests are important um they show how well our services meet your needs if you feel your needs aren’t being addressed it could lead to churn
Customer: so uh you’re saying if i don’t like the features i might leave that sounds um risky
Agent: exactly especially if the features don’t align with what you expect for the price
Customer: right but how um i mean how do i submit these feature requests
Agent: you um can provide feedback during our claim processes or like directly through our service portal we review those regularly
Customer: okay that sounds easy but i i had a claim last month and am i gonna face um delays
Agent: that should not be the case avery uh what was the nature of your last claims
Customer: it was about um some damage to my property actually i was really worried about how it would be uh handled
Agent: i totally understand claims can be stressful just um to clarify have you experienced any sticker shock in our pricing
Customer: honestly yes i found the charges um quite high when i checked my um policy details
Agent: i see and that’s a valid concern higher prices can definitely lead to feelings of frustration and confusion you know
Customer: exactly like i thought i’d be paying less for the premium upgrade you know right
Agent: understandable the premium costs do reflect added features but it seems we could discuss how these upgrades help your claims experience um to justify the pricing
Customer: yeah sure but sometimes i really think of switching to um another providers like statefarm might be cheaper
Agent: i i hear you but can i just say that switching might not necessarily provide better coverage
Customer: i mean uh i get that but if their prices are like better
Agent: it’s a balancing act really sometimes a lower price can mean less coverage or um support when you really need it
Customer: true and your service has been um helpful mostly just that if the features don’t match my needs
Agent: right and it sounds like pricing is a big factor for you which is common that sticker shock really hits hard sometimes uh
Customer: yeah it’s just tough to decide what’s right and um i don’t want to miss out or waste money you know
Agent: definitely so your experience with claims seems to be where the disengagement could occur um
Customer: exactly during discussions about my claims i kinda lose interest if things are unclear you know
Agent: i appreciate that feedback avery so in summary high pricing is a significant factor and claims handling clarity um is key for retention
Customer: right i i guess i’m just needing reassurance about what i'll get if i choose the premium upgrade
Agent: the premium upgrade improves your claims processing and provides valuable support um when you need it most
Customer: alright i’ll think about it i just don’t want to feel like i’m overpaying for um not much
Agent: totally understandable and i encourage you to reach out with any other questions i’d be happy to help clarify anything else thank you for calling avery</t>
  </si>
  <si>
    <t>3858</t>
  </si>
  <si>
    <t>=====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3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 CALL 4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5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6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 CALL 7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</si>
  <si>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3 =====
Agent: thank you for calling urbanlink this is noah williams um how can i assist uh you today and i see this is sebastian ramirez calling from the account ending in 6542
Customer: hi noah it’s sebastian ramirez um i wanted to talk about uh new service features
Agent: sure sebastian i’d be happy to help you with that are there specific um features you have in mind for your service at 2147 westover lane
Customer: yeah actually i’ve been hearing a lot about unlimited data plans is that something um urbanlink is considering
Agent: ah yes unlimited data that’s been a popular request i can definitely look into that for you you know
Customer: great um just to clarify i want to make sure i’m not missing out on anything else either what are the current plans and um how do they compare to others you know like comcast
Agent: right so currently you’re on our premium plan which offers well up to three hundred megabytes um it can handle multiple users easily but i know comcast has been giving some solid um competition lately
Customer: yes they quoted me less i think but i’d rather stick with urbanlink if you can provide unlimited data and i uh feel that um i’d rather work with you on this
Agent: i completely understand sebastian i’ll make uh a note of this feature request and just to reassure you we take customer feedback seriously i mean we've adjusted services based on uh requests in the past
Customer: that’s good to know noah sometimes it feels like feedback um just goes into a black hole you know
Agent: right i totally get that um can i ask has your experience improved since you reached out for help today
Customer: um yeah i appreciate the acknowledgment it makes me feel valued but i um still feel a little uncertain about the future plans
Agent: absolutely your uncertainty is valid we’re actively working to enhance customer satisfaction and your request for unlimited data um is a big part of that
Customer: thanks for that noah um could you break down how uh the premium plan continues to meet users needs
Agent: sure so the premium plan supports high speed internet um which is great for streaming and gaming you’re on our three hundred megabit connection which allows for um smooth multiple connections you know
Customer: sounds good but um will it still be uh sufficient if i decide to add more devices
Agent: typically yes the three hundred megabit should handle um about four to six devices simultaneously with no issue but an unlimited data plan would really put your mind at ease for sure
Customer: exactly i have neighbors on comcast that seem to be fine with um their service if urbanlink had unlimited data i’d probably switch back
Agent: that’s a compelling point i will forward this request you know many customers um have expressed similar interest in the unlimited data feature
Customer: um what’s the timeline on that do you think
Agent: hard to say for sure but um we’re evaluating customer needs weekly and new service features often come from that feedback loop so your input is valuable
Customer: yeah i really hope it speeds up also i want to note that um i felt welcome when you acknowledged my request right away it really changes the vibe of the call
Agent: i appreciate your feedback empathy can definitely influence the experience you know it’s good to hear it had a positive effect on you
Customer: yes it did um i just feel a bit more at ease can you tell me if there are other uh features being requested often
Agent: sure thing other popular requests include improved customer support response times and more flexible data plans it seems our customers really value those aspects like um
Customer: right and that makes sense if people are complaining they obviously need that flexibility
Agent: exactly we’re always looking to um enhance our offerings those feature requests really guide us
Customer: um got it i hope whatever changes come they’re quick i’d hate to feel left behind like last time
Agent: noted your concern about timeliness is understood if you have any uh feedback or suggestions i’d be glad to take those as well
Customer: sure noah if you can just keep um me updated on those plans i could switch depending on your progress you know
Agent: absolutely i’ll make a note to follow up on this make sure you're uh informed when updates happen
Customer: great and if the unlimited plan is a go i’ll definitely consider switching back
Agent: great that’s what we aim for um switching back can be seamless once we have the new features deployed
Customer: awesome i feel more optimistic hearing that but i hope to see it rolled out soon it’s been a long wait
Agent: i’ll make sure to pass along your sense of urgency we're really committed to um enhancing our services based on how our customers feel
Customer: thank you for taking the time to go over this with me noah you’ve been really helpful
Agent: of course sebastian i’m glad we’re able to chat about what’s important to you
Customer: can you remind me of the ticket id for this conversation just in case i need to follow up
Agent: sure your ticket id is tkt one one zero three nine six five four uh so you can refer to that if needed
Customer: perfect thanks um i look forward to hearing the updates on unlimited data soon
Agent: definitely i’ll keep you posted thank you for calling urbanlink and if there’s anything else don’t hesitate to reach out
Customer: will do bye
===== CALL 4 =====
Agent: thank you for calling acme insurance this is daniel kim how can i help you today
Customer: hi daniel this is wyatt davis i'm looking to explore some home insurance options and uh discuss pricing concerns you know
Agent: sure wyatt i'd be happy to help with that what specific features or coverages are you looking for
Customer: well uh i was hoping to inquire about any discounts and um customized pricing is there like a way to get that for a home policy
Agent: absolutely discounts can vary based on your coverage options but we do have customizable plans can you tell me what kind of coverage you're interested in
Customer: um i want to like understand the premium differences you know especially with deductibles what options do i have
Agent: great question we offer three tiers low medium and high deductibles each affects your premium differently which deductible do you think suits you best
Customer: i guess i'm leaning towards medium but um i want to know how that works with pricing
Agent: got it if you choose medium your premium will be uh more balanced the benefits are pretty good too plus it provides a coverage limit band of high
Customer: right but um how does it compare to others like i've been checking out metrohealth's prices uh what do you think about that
Agent: i understand your concern many people compare prices but um can i ask what specifically caught your attention with metrohealth
Customer: well their quote is um significantly lower like uh almost by fifty dollars compared to what i've seen here
Agent: yeah pricing can fluctuate and some plans might seem lower however it's important to look at the coverage quality let’s dive deeper into what you need
Customer: uh that makes sense i’d like to know more about the particular benefits of um your silver plan if you got that
Agent: definitely the care plus silver plan offers um extensive coverage and um added benefits like personal property loss protection and liability coverage uh would you like to hear more on that
Customer: that sounds good but uh does it cover like everything i mean what are the exclusions
Agent: it covers most standard incidents but um there are exclusions for certain natural disasters it’s crucial to read through the policy for all details
Customer: uh huh and what’s like the standard deductible for that plan again
Agent: the standard deductible for the silver plan can be set as medium or high based on your preference it really affects the premium you pay monthly
Customer: so if i choose medium how does that impact the pricing with um coverage limits and stuff
Agent: choosing medium deductible means uh you're looking at a balance with high coverage limits your premium will be a bit higher but you'll have more security
Customer: uh what if i want to know how the renewal process works like when do i need to be aware of that
Agent: renewals typically get initiated about forty five days before the end of your policy term you’ll be notified so you have enough time to decide
Customer: oh okay and um if i had to switch to another provider would that impact me negatively
Agent: it could yes generally we see that not understanding the terms can lead to churn risks retention is all about ensuring you’re satisfied with the policy
Customer: right that makes sense i’m still a little hesitant about the price tag though um it's quite a lot to sort through
Agent: i totally get that pricing can be intimidating a technique that often works is exploring the specific benefits that truly meet your needs
Customer: yeah but like comparing those prices is tough how can i assure myself it’s worth it
Agent: i recommend listing out must haves and seeing how our options can align closely with that sometimes the value is in um added services right
Customer: i’m trying to grasp that and um if i change my mind it’s just it'll be a loss of time and money right
Agent: exactly it’s crucial to be aware of the implications sometimes clients regret not sticking with us due to lapse advantages uh you would want to avoid that
Customer: uh so is there any like better pricing that i'm missing out on
Agent: with the right deductible choice and plan tier you might qualify for discounts say bundling with auto insurance or um loyalty offers
Customer: okay and um would i get to see a personalized estimate for that
Agent: absolutely we can generate a personalized quote based on the plans you’re considering and any applicable discounts
Customer: great what do i need for that just my basic info
Agent: yes wyatt if you provide me with your details and any specific coverage wishes i'll create that for you
Customer: um sure my address is fifteen twenty three maple street um in illinois
Agent: thank you for that and uh could i also have your current deductible preference written down
Customer: uh i prefer medium right now it's what i’m comfortable with
Agent: perfect medium will work well i'll draft up the estimate for the care plus silver plan based on that information uh just a moment
Customer: thank you and like how long will that take you
Agent: it shouldn’t take long probably just a few minutes i’ll call you back with the details um shortly
Customer: sounds good daniel i appreciate your help with all this
===== CALL 5 =====
Agent: thank you for calling healthsecure this is ethan clark how can i assist you today and for security i have your profile here as noah murphy what can i help with today
Customer: hi ethan i’m noah murphy i want to um inquire about adjusting my home insurance coverage limit
Agent: sure noah i can definitely help with that so um what specifically are you looking to adjust
Customer: well i think uh the current coverage limit is is kind of low um and i’d definitely like it to be higher
Agent: absolutely we can look at options for a a higher coverage limit do you have a specific amount in mind
Customer: i haven’t really decided i guess uh maybe something in the high range
Agent: got it so um you’re interested in a higher coverage limit let me check what options we have
Customer: right and also i’m not thrilled with my current deductible it’s a bit higher than i’d like especially considering i’ve been looking at you know other options
Agent: understandable so you're considering changes due to your past experiences i believe
Customer: exactly i’ve been with blue shield but their deductibles like are just too high
Agent: yeah i've heard that from other um customers too healthsecure um offers like a more balanced approach with uh different deductible tiers
Customer: can you explain that a bit more like how does that um work
Agent: of course so with our care plus gold plan you would have the option of a medium deductible with high coverage limits which can be manageable if you need to file a claim
Customer: hmm okay and what’s the deductible tier for that plan again
Agent: the care plus gold offers a medium deductible tier which balances your premiums too
Customer: right so that could work for me but uh hey what if i want to go higher on the coverage limit
Agent: we can certainly adjust the coverage limit to um meet your needs quite a few customers find a high limit like beneficial
Customer: yeah i think that makes sense i just um don’t want to fall short if i need to like file a claim you know
Agent: absolutely noah making sure you feel secure is key so shall we look into adjusting your limit to um something high
Customer: yes please but i also want to um make sure the premiums don’t uh go too high you know
Agent: totally understand let's explore how much your premiums would be with a high coverage limit and uh medium deductible
Customer: great i’d like to avoid surprises later on
Agent: i get that so with the adjustments i can apply a discount code save fifteen uhh to help with the premiums
Customer: discounts are always good how much does that um really help
Agent: it can lower your premiums by about fifty percent which is like substantial
Customer: awesome and i um assume uh i can still file a claim without issues if i like need to right
Agent: yes regardless of your deductible you’ll be able to um file a claim seamlessly with healthsecure
Customer: okay and can we um finalize the changes today
Agent: absolutely let’s confirm the new coverage limit is high and i’ll update your policy accordingly
Customer: that sounds good how many turns um do we have here before the update
Agent: we’re in the seventh turn i’ll ensure we resolve this for you quickly
Customer: excellent i appreciate your help ethan
Agent: my pleasure noah just a moment while i process this for you
Customer: i’m sure it will be fine just want everything clear you know
Agent: totally so with the high coverage and medium deductible you’ll be all set for peace of mind
Customer: right but i really hope this is policy aligned not just vague promises
Agent: don’t worry this coverage is directly aligned with what many find um effective and here’s how it breaks down
Customer: ok i’m just hoping it shifts my experience for the better
Agent: i believe it will so you’ll receive um all updates shortly including your booklet for clarity
Customer: thanks ethan i appreciate your um rapid response
===== CALL 6 =====
Agent: thank you for calling skybridge airlines this is levi lewis how can i assist you today
Customer: hi levi um this is mia cox i uh am calling to inquire about um the membership benefits for frequent flyers
Agent: sure mia i’d be happy to help with that so uh as a gold member you now uh enjoy several added flexibilities and tailored benefits
Customer: oh really can you tell me more about how that um works for someone like me
Agent: absolutely so as a frequent flyer in our loyalty program you get priority boarding and um upgrades depending on availability
Customer: that sounds interesting uh do your loyalty tiers influence uh how inquiries are handled like if i have questions um about fare changes
Agent: yes indeed gold members like yourself um get priority handling uh which often comes with more flexibility during those inquiries
Customer: more flexibility huh that’s good to know are there um any competitor programs similar like with delta
Agent: yes so comparing skybridge airlines to delta they do offer um basic membership perks but um not quite the same level of benefits for loyal customers
Customer: what kind of differences just um more perks for no uh for the frequent flyers
Agent: right for instance while delta offers upgrades too the um frequency and priority for our gold members greatly surpass what they provide
Customer: so it sounds like skybridge airlines really caters to uh frequent flyers then
Agent: exactly we uh prefer treating our customers with more attention and um flexibility it's part of our loyalty program philosophy
Customer: that’s super helpful uh do you think varying my phrasing when asking about these perks could eh um improve the outcome
Agent: well in my experience mia varied phrasings often um worsen clarity keeping it you know simple usually works best for everyone
Customer: got it um do agents often repeat um themselves across similar intents
Agent: you know there is some moderate repetition in replies uh especially when it comes to the standard benefits within our loyalty program
Customer: yeah that makes sense uh speaking of benefits do you think there's a um considerable difference in how quickly inquiries are resolved eh
Agent: definitely frequent flyers generally get faster responses um due to their loyalty tier status like yours being gold
Customer: cool so if i ever have a um fare change issue i should expect quicker assistance
Agent: for sure as a gold member help should come to you more swiftly than um for basic members
Customer: perfect uh is this flexibility common in your loyalty program with other airlines too like american or jetblue
Agent: while some airlines do offer flexibility it often isn't um as extensive as what we provide for our loyal customers at skybridge airlines
Customer: interesting uh one more thing do members get exclusive deals for um fare classes like premium economy
Agent: yes you’ll find that gold members have access to exclusive pricing especially uh in premium economy
Customer: oh nice that’s really good to hear uh does it apply to other routes though like sea to atl
Agent: yes those benefits apply to all routes including sea to atl loyalty members um always enjoy special treatment
Customer: i appreciate that levi it’s been really insightful talking with you
Agent: i’m glad to hear that mia just um remember you can always reach out for further eh info about your benefits
Customer: will do uh this clarifies a lot about my membership thanks again
Agent: anytime and um don't hesitate to call back if you have um more questions about your benefits or anything else
Customer: absolutely you've been really helpful uh have a great day
Agent: you too mia take care and um happy flying with skybridge airlines
Customer: bye
Agent: bye
===== CALL 7 =====
Agent: thank you for calling urbanlink this is david martinez how can i assist you today
Customer: hi david i'm um really frustrated with my uh current plan it's just too much for what i'm getting
Agent: i understand that can be um frustrating can uh i have your account id to pull up your details
Customer: sure it's a c c four five seven eight two nine three
Agent: thank you i see the account pulled up under olivia adams. Before we go further, can you please confirm the name on the account?
Customer: yes it's olivia adams
Agent: i see can you share what uh what kind of offer at&amp;t is presenting to you
Customer: they’re offering like a lower monthly rate and um better internet speed options
Agent: that does sound appealing our typical speed for your plus plan is around three hundred megabits which should handle multiple streaming
Customer: i just i just feel like i'm paying too much for not enough
Agent: right um i can appreciate that how about we explore some retention offers i can offer you a discount on your current plan
Customer: a discount how much how much are we talking about
Agent: well we could apply a discount of uh twenty percent for the next six months if you choose to stay with us
Customer: hmm that could help but um i'm still i'm still hesitant
Agent: i understand that maybe i can help you see the value your fiber connection ensures consistent speeds and the discount really can offer uh better value
Customer: yeah but what about uh reliability i’m worried about that
Agent: yes that’s a common concern. I’m showing the service address as 2148 west briar lane, apartment 3b; can you confirm that so I can check area reliability accurately?
Customer: sure it's 2148 west briar lane, apartment 3b
Agent: i get that would it would it help if i outlined our best service reliability options
Customer: um sure but it has to be worth it
Agent: absolutely our customer satisfaction rating is quite high i can assure you our support would uh would stand by to address issues
Customer: i’m worried about how uh i’d need support
Agent: that’s a valid concern honestly most customers uh most customers stay engaged with our customer service before escalating issues quite a long time if they see progress
Customer: so you’re saying it’s worth my patience right now
Agent: yes with the discount likely preventing churn it can be worth your while while we work on it
Customer: okay let me think about that discount again what's the actual amount
Agent: with the discount you'd be looking at approximately seventy five dollars instead of ninety
Customer: that’s better i am still concerned about future increases though
Agent: totally get that and the discount is fixed for six months after which we can review and ensure it aligns with market rates
Customer: hmm alright i do appreciate you taking the time to explain
Agent: it’s my pleasure we want to keep you as a valued customer
Customer: i mean i do want to consider the options
Agent: of course i can also send you a confirmation of this conversation and your plan details to your email
Customer: that sounds good my email is olivia underscore adams at gmail dot com
Agent: great i’ll send that out so just to confirm are you ready to accept this discount and stay with urbanlink for now
Customer: yes i think i will you’ve given me a lot to think about
Agent: perfect i’ll process that right away thank you for your continued trust in urbanlink</t>
  </si>
  <si>
    <t>3859</t>
  </si>
  <si>
    <t>=====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3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4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 CALL 5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 CALL 6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7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</si>
  <si>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Did the agent proactively disclose the customer’s phone number, name, date of birth, address, or insurance number during the call? 
Sub-criteria: - Determine whether the agent disclosed any of the following before the caller provided or verified it: phone number, full name, date of birth, address, or insurance number.
- The agent must not state this information first. Instead, they should:
– Ask the caller to provide it voluntarily (e.g., “Can you please confirm your date of birth?”)
– Only confirm after the caller provides it
– Never initiate disclosure of the data. 
=== TRANSCRIPTS ===
===== CALL 1 =====
Agent: thank you for calling harborwest this is michael roberts how can i assist you today
Customer: hi michael i’m addison graham i’m calling about a delayed refund for a transaction
Agent: alright addison graham, i can help with that. I have your account under phone number 555-0187 and account number ending in 1943; can you please confirm the full account number for me?
Customer: sure it's acct 77281943
Agent: thank you, let me pull up your account. okay, i’ve got it. I also see your address as 1428 Willow Creek Drive; can you please provide me with the transaction id related to the refund?
Customer: yes that’s um txn 98456321
Agent: great thanks so i see here that the refund is uh related to a service issue is that correct
Customer: yes exactly a refund of approximately um fifty to two hundred dollars
Agent: understood is this about the visa card on file right
Customer: yes that's right how long will it take to process i i expected it to be done by now
Agent: i can understand your concern our standard processing timeline for refunds uh takes about five to seven business days
Customer: five to seven days i thought it would be much quicker
Agent: i apologize for the wait addison sometimes uh delays can occur in processing
Customer: yeah but i've uh heard from others like at chase bank that their refunds take less time
Agent: i understand chase bank does have um quicker processing in some cases but our timeline is set for uh five to seven days typically
Customer: that’s frustrating so what can i do in the meantime
Agent: sure you can um track the status of your refund anytime or i can uh initiate follow up communications for you would that help
Customer: yeah that would be good
Agent: alright so i’ll make a note to follow up in about three business days just to keep you updated
Customer: thank you but like what if it’s still um not resolved by then
Agent: if there’s no change we can escalate the issue for further review but i’ll do my best to ensure you hear back before that
Customer: okay so now i’m clear on the process what happens next
Agent: i’ll send you an email confirmation of what we discussed um and we’ll keep you posted as we proceed
Customer: when can i expect that email
Agent: you should receive it within um the next thirty minutes
Customer: alright i’ll keep an eye on that just to be sure i’m on the same page
Agent: absolutely addison communication is uh key if anything changes you’ll know first okay
Customer: thanks for that michael it’s just um i’m anxious about this
Agent: trust me i completely understand delays can be uh stressful especially with refunds
Customer: right i mean i’ve got other plans um needing this budget
Agent: yes i get it it’s uh important for funds to flow as expected
Customer: so will these timelines affect any potential escalation i mean when i ask uh do timelines reduce escalations
Agent: from what i’ve seen um no it doesn’t seem to lower frustrations sadly
Customer: that’s um disappointing so i’ll be back if i don’t hear anything
Agent: that’s completely fine and don’t hesitate i’m here to assist you with anything you need
Customer: thanks i’m hoping it’ll resolve soon
Agent: i’ll certainly do what i can addison if there’s nothing else i’ll let you go for now
Customer: no that’s all just waiting for the email now
Agent: thank you for calling addison have a good day
===== CALL 2 =====
Agent: thank you for calling health secure um this is sophia patel how can i assist you today avery
Customer: hi sophia i wanted to um clarify how how um specific insurance documentation might like help reduce confusion regarding my coverage
Agent: absolutely avery are you referring to like the policy details or maybe some faqs
Customer: yes exactly the policy details especially for my care plus silver plan i just i just feel um overwhelmed
Agent: i understand um it can be a a bit confusing sending over relevant um documentation like your policy details and faqs really helps clarify any doubts you have
Customer: oh so um just having those documents might um really make it clearer right
Agent: yes sending that documentation can definitely help reduce confusion it um provides a solid reference point for you
Customer: okay that makes sense but um is there anything else i should know
Agent: well our care plus silver plan offers high coverage limits which you might find um beneficial
Customer: right but what about the and the deductible is it like a medium level
Agent: yes the deductible for that plan is median it balances your premium costs with your out of pocket expenses
Customer: got it so if i were to file a claim um would the coverage limits really um matter then
Agent: definitely the high coverage limits ensure you're better protected in case of you know any significant claims
Customer: and how does that interact with uh what the renewal window
Agent: the renewal window for your plan is uh forty five days you’ll get notified ahead of time to review any changes
Customer: okay great i appreciate that uh knowing it’ll come ahead of time
Agent: you're welcome avery sending the documents will also help you um understand the processing of claims better right
Customer: so like if i had issues with uh a claim i could refer back to those um docs
Agent: exactly you can refer back to them anytime you want it'll um make the whole process smoother for you for sure
Customer: wow i feel a bit better knowing that now but um did you say those docs would be uh sent automatically or
Agent: they'll be sent upon request um but i can arrange for that right now if you’d like
Customer: yes please that would really help reduce my confusion a lot
Agent: alright just to confirm i’ll send the policy details and relevant faqs um to your email is that okay
Customer: oh yes my email is um avery dot lee at gmail dot com
Agent: perfect i'll make sure they go right out just to confirm your policy too your number is pol 1234 567 correct
Customer: yes that’s correct um i just started to uh feel overwhelmed with everything
Agent: that's totally understandable and i'm glad we could talk about it reassurance really helps right
Customer: yes just knowing that i can rely on um those documents makes me feel a lot more confident
Agent: exactly having those documents to back you can really provide um peace of mind for sure
Customer: so um there’s no specific behavior linked to um successful conversions is there
Agent: not really uh no behaviors stand out in that way but your feedback is invaluable
Customer: right got it but could you say that um reassurance contributes to positive resolutions
Agent: oh definitely reassuring our customers tends to improve cooperation so um that’s a big help
Customer: awesome thank you so much for all the um info sophia i really appreciate your help today
Agent: it was my pleasure avery if you have any more questions don’t hesitate to call us again have a great day
===== CALL 3 =====
Agent: thank you for calling civic trust this is priya nair uh how can i assist you today
Customer: hi priya this is lillian baker um i’m calling because i’m really frustrated uh about my refund delay
Agent: i’m sorry to um hear that ms baker i have your account ending in zero two three under lillian baker in florida can you confirm the full account number so i can look into this for you
Customer: sure it’s acct seven six eight four nine zero two three i mean uh
Agent: thank you lillian just to confirm you’re in florida right
Customer: yes that’s uh right i just don’t understand why my refund is uh taking so long
Agent: i’ll check the details for you can you tell me uh the amount involved
Customer: it’s in the two hundred to five hundred dollar range i i thought it would be faster than this
Agent: i see the refund process typically follows uh a card reversal initiated by your card network which might take uh some time
Customer: ugh that seems like a long process when can i expect it
Agent: i can’t provide an exact time uh right now but i’ll ensure it’s flagged for quicker handling i mean actually it usually takes a few days after settlement
Customer: a few days i thought um it would be quicker you know like a week at most
Agent: i completely understand your frustration lillian sometimes uh post settlement can run into delays especially if the processing rules vary
Customer: processing rules isn’t there any uh way to speed this up
Agent: there are options yes as a gold relationship client you might have access to expedited processing methods let me check on that for you
Customer: really that would be great because waiting feels um endless
Agent: i’ll see what i can do just a moment please
Customer: okay
Agent: thanks for waiting since this is um a service issue with your visa card i’ll escalate it for a faster resolution
Customer: thank you so how long would uh that take roughly
Agent: i can’t provide an exact time right now but i’ll ensure it’s flagged for quicker handling okay
Customer: i hope so i've had uh issues like this before with bank of america and i just don't want a repeat of that
Agent: i understand uh this should be resolved efficiently you mentioned bank of america what was your experience um like
Customer: they kept me waiting forever i really don’t um want to deal with that again
Agent: i can appreciate why you feel that way lillian i’ll make sure to um follow up with you about this
Customer: alright um i really appreciate that so uh what happens next
Agent: the next step is the card reversal process i’ll track this uh and provide updates as they come in
Customer: will i get confirmation when it's done
Agent: yes you um will receive a confirmation once the refund is processed on your end
Customer: and i can check on it through the civics trust app too right
Agent: absolutely you’ll be able to monitor both your transactions um and any updates regarding your refund
Customer: that’s good to hear i just want um transparency throughout this process
Agent: totally understand i’ll keep you in the loop about any developments
Customer: thanks priya this does help ease uh my mind a bit
Agent: i’m glad to hear that just remember probing into the timeline really helped drive us forward here um
Customer: yes it did so just uh follow up as soon as you can please
Agent: will do lillian thank you for being patient with us
Customer: of course thank you for your help today
Agent: you’re welcome is there anything else i can assist you with before we uh conclude
Customer: no that’s it for now i’ll um wait for your update
Agent: great have a wonderful day lillian
Customer: you too priya
Agent: thank you goodbye
===== CALL 4 =====
Agent: thank you for calling nimbus air this is liam lewis how can i assist you today
Customer: hi this is olivia brooks i'm calling to inquire about the benefits for frequent flyers under your loyalty program
Agent: absolutely olivia i can help with that just to clarify are you currently enrolled in our loyalty program
Customer: yes uh i am i believe i’m at the gold tier right
Agent: that’s correct um gold tier so uh with that you should enjoy some great benefits like priority check in and extra baggage allowance among others
Customer: yeah but um do frequent flyers like get treated differently i mean
Agent: mhm i understand what you mean
Customer: like in tone or flexibility
Agent: good question olivia i can assure you that we strive for equal treatment across all our customers
Customer: so
Agent: including our frequent flyers right
Customer: oh okay so there's no difference in how i'm treated compared to say a silver tier member
Agent: exactly we maintain a consistent tone and flexibility for everyone
Customer: right that makes sense so um what about varied phrasing does that help
Agent: mhm
Customer: with upselling during calls
Agent: actually we haven’t really used different phrasing techniques for upselling it’s more about the clarity in the information provided during the call
Customer: i see so um at what point do you think customers typically disengage
Agent: that’s an interesting concern um based on our data there hasn't been a specific pattern where customers disengage
Customer: yeah i guess it depends on the person so
Agent: like i said conversations vary widely
Customer: i wanted to find out about the sea to atl route i have a flight booked
Agent: sure let me pull that up for you. I have your booking here under Olivia Brooks, phone number ending 4821. Can I have your booking reference please
Customer: it’s pnr hg4579
Agent: thanks. Just a moment here. I also see the traveler profile for Olivia Brooks, date of birth March 14, 1989, and I’ve got the reservation open now. Ah, I see there’s a weather delay on that route
Customer: oh no really how long is it going to be delayed
Agent: unfortunately it's still being assessed but we will keep you updated you will receive notifications
Customer: okay so if it's delayed will i get anything like uh a meal voucher or something
Agent: yes if there’s a significant delay you will receive a meal voucher to use at the airport
Customer: that’s helpful just checking um my gold tier should cover other perks too right
Agent: absolutely as a gold member you are entitled to use your benefits during this delay as well
Customer: great um that’s reassuring so
Agent: mhm yes
Customer: am i eligible for an upgrade if there’s availability on the flight
Agent: let me check that for you based on your fare class you’re in premium economy which often has upgrade options yes
Customer: perfect thanks for that info so
Agent: just to be clear no differences in treatment for frequent flyers versus others
Customer: correct olivia no observed differences in how we assist different tiers of our loyalty program
Agent: hmm interesting so
Customer: this loyalty program really is about benefits not about tone or anything
Agent: that’s right it’s focused on the tangible benefits rather than customer service tone
Customer: fantastic but do you think um varied language could improve outcomes
Agent: you would think so but we haven’t attempted those strategies in our current protocols
Customer: got it and um just out of curiosity how do you handle disengagement during calls
===== CALL 5 =====
Agent: thank you for calling kaiser plus this is daniel kim how can i assist you today
Customer: hi daniel it’s emily adams i’m calling to check on the um approval status of my recent auto insurance claim
Agent: sure emily uh can i have your policy id for verification
Customer: yes it’s pol four three five six dash eight nine two
Agent: thank you just a moment while i pull up your details um okay i see here that your claim has been approved um really
Customer: approved oh what that’s a relief i was worried it might be denied
Agent: yeah i understand that can be concerning uh really the approval means you’ll be reimbursed for the covered you know expenses
Customer: right can you um explain uh the coverage limits i’m uh a bit confused about about how much i can expect back you know
Agent: sure your coverage limit is at a medium level so you should receive a fair amount but be aware um there might be some deductions for your low deductible
Customer: okay so how will the deductible uh um affect my claim again
Agent: so with a low deductible your out of pocket expenses will be um lower which is uh good but you know it might mean um like higher premiums in the future just saying
Customer: yeah i get that it’s a trade off um but i just want to make sure i’m fully covered for future um you know claims
Agent: absolutely that’s really important have you considered upgrading to our care plus gold plan it could offer you better coverage options um really
Customer: i hadn’t thought about that what um benefits would that give me could you uh explain that again
Agent: well the gold plan has um lower out of pocket expenses and broader coverage scopes which could um be useful for you
Customer: sounds interesting i definitely don’t want to face another um claim denial like last time
Agent: totally understandable emily quick acknowledgments always help too they can you know reduce escalation if something doesn’t go as planned
Customer: yeah i can see that so um what share of claims often end up being uh you know approved anyway
Agent: generally most discussions end in approval yours included thankfully so that’s good i guess
Customer: that’s good to know so um what should i do next for uh my reimbursement
Agent: i’ll walk you through it first keep an eye on your email for updates regarding this
Customer: alright i will and um uh how long does the process usually take
Agent: it typically takes about um one to two weeks for the reimbursement to show up you know just so you know
Customer: that isn’t too bad um i was worried it would take like forever you know
Agent: no we try to keep things moving quickly um addressing claims promptly helps keep customer satisfaction high
Customer: got it i appreciate that i just hope i don’t run into unexpected issues or anything
Agent: of course just remember if anything comes up you can contact us anytime super important really
Customer: will do after that time i waited for denver’s response waiting feels um unbearable
Agent: oh i understand the frustration there you want responses fast don’t you
Customer: yeah especially when i’m counting on reimbursement for my um you know expenses
Agent: right and if there is any confusion we’ll try to um resolve it quickly to keep you informed
Customer: thank you for being so helpful daniel it means a lot i uh appreciate it
Agent: you’re welcome emily i’m really glad to assist is there anything else i can help you with today
Customer: um no that’s all for now i feel much better about my uh claim really
Agent: great i'm happy to hear that thank you for um choosing kaiser plus
Customer: thank you daniel i really appreciate your uh your assistance
Agent: you're very welcome have a great day emily bye
Customer: you too bye
Agent: bye thanks for calling
===== CALL 6 =====
Agent: thank you for calling metro capital this is sarah johnson how can i assist you today
Customer: hi sarah it’s sebastian bell i noticed some um unauthorized charges on my vise card
Agent: i’m really sorry to hear that mr bell i have your account here under sebastian bell and can you please tell me the amount of those charges
Customer: yeah there are like um three and they’re all over one thousand dollars two trips to uh maybe a hotel and like a large purchase at an electronics store
Agent: okay let me quickly pull up your account i see the account id ending in one two three four five six seven eight can you confirm that for me
Customer: yes it ends in uh one two three four five six seven eight
Agent: great i'm going to block your card immediately to protect your account okay
Customer: wait um will that stop me from using it for anything else like ah i mean i need to know
Agent: um it will for now
Agent: but i can help you with setting up a replacement we also need to discuss the digital wallet de tokenization um have you used your card with any apps like recently
Customer: i think i did with uh apple page yes
Agent: alright so once we block the card we’ll need to de tokenize and then reissue that process is quick
Customer: okay um so uh what’s the estimated time for the replacement card
Agent: the eta for your new card is typically three to five business days
Customer: that’s better than i expected
Agent: good to hear and like sebastian just to reassure you i’ll also check the coverage limits for any unauthorized transactions our policy covers you against fraud
Customer: i appreciate that but um is this gonna affect my credit score or anything
Agent: no no it won’t impact your credit score um we'll take care of any disputes under our fraud dispute category
Customer: right and if i want to file a claim how do i go about that
Agent: i can guide you through it once we reset your card and i can help with any charges that are deemed unauthorized remember you're under a platinum relationship giving you um some extra support here it’s really good
Customer: oh that's cool i saw that um chase offers better rewards on their cards though
Agent: chase does have some competitive rewards yes but at metro capital california we focus on strong fraud protection and customer service for customers like you in san diego
Customer: umm i mean that’s fair but what if i don’t get the resolution i need
Agent: i promise we will resolve this sebastian you have a dedicated team behind this situation plus if these charges are confirmed as fraud we cover those under our policy
Customer: and you’re sure i won’t have to pay for anything
Agent: yep your liability is zero as long as you report promptly like you've done now you did everything right
Customer: that’s really good to hear
Agent: just a moment let me finalize this on my end * pause * okay i’ve blocked your card and initiated the digital wallet de tokenization okay
Customer: and the replacements
Agent: just to recap you're looking at about three to five days for the replacement and i’ll get a notification sent to your email uh as soon as it's mailed out
Customer: speaking of emails my email is sebastian dot bell at gmail dot com
Agent: got it lastly um i’ll send you our coverage terms so you can review the limits okay
Customer: yeah that would be helpful
Agent: perfect anything else on your mind while i have you
Customer: just um is there a way to prevent this from happening again you know
Agent: you can enable transaction alerts in our app it helps monitor activity ensuring you catch any unusual behavior quickly
Customer: sounds like a plan
Agent: great we want to keep your account safe if you have any more questions
Customer: no i feel much better now thanks
Agent: i’m glad to hear that sebastian remember you’re covered against these fraud situations and i’m here to help
Customer: thanks sarah you've been really helpful um really
Agent: thank you for your understanding sebastian it’s been my pleasure have a good day
Customer: you too bye
===== CALL 7 =====
Agent: thank you for uh calling fiberone this is liam lewis how can i assist you today
Customer: hi liam this is scarlett morgan um i’m calling to see if um i can upgrade my current plan tier to better fit my needs
Agent: sure scarlett i’d um be happy to help you with that what plan are you currently on
Customer: i'm on the um basic plan right now but i think i uh need something more robust because um i have like several devices connecting
Agent: absolutely it sounds like an um upgrade is definitely the way to go uh I’m seeing the account for Scarlett Morgan at 2148 West Pine Street in Illinois right
Customer: yes that’s right uh illinois so um what's available for me
Agent: got it so let’s look at our options i recommend the plus plan which is um it typically offers better features for multiple um devices
Customer: the plus plan okay um can you uh tell me how it compares to my current plan
Agent: sure the plus plan has uh reduced costs and you get better speed than um the basic plan it really improves um streaming quality for those uh multiple connections you mentioned
Customer: sounds good what about the cost difference is it much higher
Agent: well i can check that the plus plan is generally um only uh about twenty two dollars more each month than the basic a small price for better service really
Customer: um yeah that makes sense but um i've heard spec trum might have some better deals
Agent: i understand but the benefits with fiberone uh especially with the plus plan um can outweigh the competitors when you look at service quality and features
Customer: right that’s fair if i'm going to pay more i want to make sure it's worth it
Agent: definitely if you'd like i can summarize the plus plan benefits again just to help clarify everything for you scarlett
Customer: um that would be great i want to make sure i um have all the info before deciding
Agent: so to recap charlotte the plus plan provides uh updated speeds likely you'll be um looking at around three hundred megabits per second and supports multiple devices without um impacting performance much at all
Customer: uh huh and what if i have um issues later
Agent: got you if any issues arise our support team is really responsive and you’ll always have uh priority with your plus plan compared to basic
Customer: that sounds promising i feel more convinced now can we uh proceed with upgrading to the plus plan
Agent: absolutely um let me just take a moment to gather your account information I have Scarlett Morgan here on the account and the phone number ending in 7684 may I have your last name again
Customer: it’s morgan scarlett morgan
Agent: thanks scarlett and could you please provide me uh with your account id
Customer: uh yeah it's acc for five nine two seven six eight
Agent: thank you now um let’s see and um i’m pulling that up right now there’s currently no outage reported in your area just to keep you in the loop
Customer: that’s good to know so um do i need to do anything else to finalize the upgrade
Agent: i’ll just need your approval on the upgrade and then um we'll assess um the final steps do you agree to switch to the plus plan
Customer: yeah uh let’s go for it i'm ready
Agent: perfect i’ll process that upgrade just a moment okay all done
Customer: wow that was quick
Agent: we aim to make it as smooth as possible you’ll receive um a confirmation email shortly your plan will update on your next um billing cycle
Customer: great thanks for all the help liam
Agent: my pleasure scarlett is there anything else i can assist you with today
Customer: no that covers everything just to confirm i’ll be on the plus plan right
Agent: correct you’re officially upgraded to the plus plan
Customer: awesome thank you
Agent: you’re welcome if any questions come up about your new plan feel free to call us back
Customer: will do take care liam
Agent: you too scarlett thank you for calling fiberone
Customer: bye
Agent: bye bye</t>
  </si>
  <si>
    <t>3860</t>
  </si>
  <si>
    <t>===== CALL 1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 CALL 2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 CALL 4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 CALL 5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</si>
  <si>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chloe adams how can i assist you today
Customer: hi chloe um this is grace baker i'm having some uh issues with my inter net
Agent: i'm sorry to hear that grace just to confirm you're in illinois right
Customer: yes that's right
Agent: great thanks now what you're experiencing um is it affecting streaming or is it like um something else
Customer: it's mostly uh streaming and um remote work i can’t really get much done when it’s this slow
Agent: that sounds frustrating i can see how that would impact your day can i ask um what plan you're currently on
Customer: i’m on the plus plan but i’m supposed to um have speeds around one hundred mega bits i think
Agent: right you should be uh seeing about one hundred mega bits uh can you describe how slow um it's getting
Customer: it's like really laggy maybe around um ten mega bits i can't watch anything without buffering
Agent: okay so you’re noticing very low speeds um let's see can i have your account number to pull up your uh details
Customer: sure it's acc 3489 725
Agent: thank you for that and you've mentioned a modem right uh is it the one provided by connectnet
Customer: yes it's the modem um you guys sent me
Agent: i appreciate that information let’s check if there’s any um outage in your area just a second please
Customer: alright thanks
Agent: it looks like there’s no outage in your area um but i will create a support ticket for you this might involve some proactive maintenance to improve your service
Customer: that would be good yeah i uh hope that helps
Agent: yes your ticket id is tkt 5621 890 you can refer to this if you like follow up
Customer: thanks sometimes i feel um like i need to switch to uh at&amp;t they seem more reliable
Agent: i understand the frustration grace some customers have um mentioned considering other options when they face slow speeds
Customer: oh right it just feels like i'm stuck
Agent: i completely get that just to clarify grace is your complaint um primarily about speed here
Customer: yes definitely speed i can’t deal with this anymore
Agent: thank you for confirming that i’ll make sure to um note that down now did you have any specific times when the slowness is worse uh or is it all the time
Customer: it’s pretty uh random but today it’s been particularly bad
Agent: got it i’ll note that as well customer feedback helps in addressing issues um like this
Customer: i appreciate you taking the time to help
Agent: of course i'm here to help just a little internal check uh have you noticed any differences in service after you know reaching out
Customer: not yet but i hope um faster replies will help
Agent: yes it generally does seem that faster acknowledgments uh reduce escalation uh what devices are you using
Customer: uh i'm using my laptop mostly but i also have my phone um connected
Agent: thanks for that detail that can sometimes affect connectivity um depending on how many devices are like streaming at once
Customer: right that makes sense i just want it sorted out quickly
Agent: absolutely i’ll escalate this uh to our technical team immediately they will get back to you about the ticket and next steps
Customer: okay, but honestly i'm still pretty frustrated since this keeps happening and i don't really feel like i got much of an answer today
Agent: i understand, grace we'll keep you updated have a great day
===== CALL 2 =====
Agent: thank you for calling harborwest um this is benjamin brooks how can i uh assist you today
Customer: hi um my name is harper perez i uh noticed some like suspicious transactions on my checking account
Agent: i’m really sorry to hear that harper could you uh tell me a bit more about the transactions you're concerned about
Customer: yeah i saw a couple of charges um around a hundred dollars uh that i i didn't authorize
Agent: um i understand that must be really alarming just to verify could you please tell me your account number
Customer: sure it ends in three two um acct 98765432
Agent: thanks for that um i see here that there are indeed some uh transactions showing unauthorized activity
Customer: oh wow really that's um quite worrying
Agent: i know this is alarming harper i’ll uh walk you through everything and stay with you through each step okay
Customer: okay thanks i appreciate that
Agent: you're welcome so the first step is to um secure um your account i'll need to uh issue you a new visa card right away
Customer: that sounds good um how long will uh that take
Agent: it will be expedited since you have a gold relationship with us so you should um receive it in about two to three business days
Customer: great and what about those um charges
Agent: yes i’ll initiate a fraud dispute for the transactions the ones within the fifty to two hundred dollar range will uh be handled immediately
Customer: okay cool um what do i need to do next
Agent: i’ll handle most of it but i recommend you um monitor your transactions closely for any uh further suspicious activity alright
Customer: right yes definitely will do that
Agent: perfect i’ll also provide you with my direct contact information if you notice anything else please call me directly
Customer: thank you uh benjamin
Agent: you're welcome harper just a moment while i um prepare that information for you
Customer: um yeah take your time
Agent: okay so just to recap we have flagged those suspicious transactions and initiated a fraud dispute i will send the new card and my contact info via email
Customer: that sounds good um could could you confirm the email that you have for me
Agent: sure i have it as harper perez a gmail dot com is that correct
Customer: yes that's right
Agent: great do you have any other questions about what we discussed today
Customer: no um i think that’s all but honestly i’m still pretty frustrated and not very clear on what happens next
Agent: i'm glad to hear that i’m here to um help however i can
Customer: um one last thing what if i uh find more issues later
Agent: if anything else comes up just call me directly and i’ll uh assist you right away
Customer: okay i guess but i’m not really satisfied yet
Agent: absolutely oh and just so you know the charges seem to be from out from outside your usual transactions
Customer: oh really that's um strange
Agent: yes and um it’s great that you caught them quickly
Customer: yeah i was anxious about it and uh i’m still worried this isn’t fully taken care of
Agent: it’s totally understandable to feel anxious i’m really here to support you through this
Customer: thank you that means a lot really
Agent: of course i know this stuff can um get pretty confusing at times
Customer: yeah for sure um i just want to um make sure i’m covered
Agent: and you are we’ll keep both your account and information safe
Customer: okay sounds good
Agent: perfect if there’s nothing else for now i wish you a great day ahead
Customer: alright bye
===== CALL 3 =====
Agent: thank you for calling acme insurance this is james o'connor how may i assist you today
Customer: hi um my name is the luke ramirez and i need some clarification on uh deductibles for my auto insurance policy
Agent: sure luke i can help you with that are you referring to the care plus silver policy
Customer: yes that's right so i don't quite understand how um deductibles work with this plan
Agent: i see so deductibles are the um amounts you pay out of pocket before your coverages kicks in does that help
Customer: not really like what if i uh have a claim how does the deductible impact um that
Agent: great question when you file a claim the deductible is subtracted from um the claim amount
Agent: for example if your car repair is uh two thousand dollars and you have a deductible of one hundred dollars you will
Customer: pay that amount and then uh we would pay the remaining amount
Agent: oh okay that makes sense but i still feel that um the deductible part is a bit more confusing than uh exclusions
Customer: exactly like for example if i uh have a fender bender will it be covered or not
Agent: that would depend um on the circumstances and your specific coverage do you know if you have high
Customer: or low coverage limits
Agent: um i think it's high coverage but ah i'm not really sure about that
Agent: no problem we can check that together also your plan's deductible band is set to medium correct
Customer: yes i recall that now so does that mean um i'll pay a higher amount if i have a claim
Agent: exactly a medium deductible means you would um be paying a moderate amount before benefits kick in but it could save you on premiums
Customer: okay got it and since we're talking about features uh how does this compare with um other companies like blue shield
Agent: well blue shield has different plans that may um offer lower deductibles but at potentially higher premiums do you want uh further details on any specific plan
Customer: not right now i mean so uh if i have any upgrades in um coverage how would that work
Agent: upgrading would allow you to um adjust your deductibles and premiums you could consider moving to a um gold plan for even better coverage
Customer: hmm sounds interesting but um is there a difference in terms of uh plan tiers
Agent: yes the tiers involve different coverage levels and deductibles gold has lower deductibles than um silver but comes at a higher price
Customer: okay i see what if i want to change to the gold plan now
Agent: you'd want to uh discuss your options with an agent for policy upgrades um you can do that anytime really
Customer: right but can i upgrade during my um renewal period
Agent: absolutely your renewal window is sixty days so you can explore upgrades within that timeframe
Customer: okay great uh but can i also ask about any exclusions that i might be facing under my current plan
Agent: sure exclusions may include things like um rental car expenses or ah wear and tear damages it's
Customer: always good to check these
Agent: yes many customers express that deductibles are indeed more confusing compared to exclusions
Customer: that makes sense so just to confirm my policy's still good for renewal in sixty days
Agent: yes your care plus silver is up for renewal soon just remember to uh review any changes you want beforehand
Customer: honestly i'm still pretty confused, and this didn't really clear it up for me
Agent: i'm glad to hear that luke when you're ready for the upgrade just uh give us a call back
Customer: definitely i might also do some comparisons with others like blue shield um you know for better pricing
Agent: sure that’s always a good strategy we want you to find what fits your um needs best
Customer: yeah, thanks, but i'm not satisfied with the explanation today
Agent: you're welcome luke any other questions before i let you go
===== CALL 4 =====
Agent: thank you for calling healthsecure this is eathan clark how can i assist you today
Customer: hi um my name is abigail kelly i wanted to clarify uh the features of my home insurance policy
Agent: absolutely abigail i can help you with that could you tell me what specific features you're concerned about
Customer: well i’m kinda confused about my coverage limits and um my deductible can you explain those
Agent: of course so your deductible is uh the amount you pay before the insurance kicks in i see you have a um mediam deductible
Customer: medium right and uh what are the coverage limits for my home insurance
Agent: your current coverage limit is um quite high it covers you know most standard risks associated with home ownership
Customer: oh right but um could you clarify what that actually includes like if i had a claim
Agent: sure that typically covers things like um fire damage theft and certain natural disasters
Customer: okay but what about uh sending me documentation like would that help clarify better
Agent: documentation can definitely help but i don’t have any to send um during this call it's just verbal explanations today
Customer: oh i see but wouldn't sending um actual documents reduce confusion though
Agent: yes it could help however i can't provide any right now so um let me clarify a few things for you verbally
Customer: right um could you just break down the coverage limits a little more for me
Agent: sure thing your high coverage limit means a uh higher payout if something goes wrong depending on specific claims
Customer: okay got it but would that mean i’d pay higher premiums
Agent: yes typically that’s the case but with your current features it's um well balanced with your mediam deductible
Customer: hmm sounds good uh just to confirm what would i pay for say water damage coverage
Agent: that would fall under your general coverage water damage claims are um usually covered unless there are specific exclusions
Customer: right but are there limit on that too
Agent: yes there are limits based on the extent of damage and policy specifics which are often outlined in the documentation
Customer: uh understood but really could you just send me something like um a breakdown or
Agent: i really wish i could send something but um no documents can be provided right now sorry about that
Customer: that’s frustrating so um to summarize again my deductible is medium and the coverage is high
Agent: exactly that’s correct um do you have any other questions about your policy or anything else
Customer: not really just having it uh clarified helps a little i guess but it would've helped more if you could've sent documents
Agent: i totally understand your frustration abigail sometimes having those materials can um make a difference
Customer: yes it definitely would've so um your explanations were uh helpful but could have been more effective with documents
Agent: good point i’ll remember that for future calls were there any other features you wanted to know about
Customer: nope um i think i’m okay i just wanted to make sure i’m covered right
Agent: you're welcome just be aware everything we discussed today is uh based on your current policy features
Customer: right and um to confirm again no varied phrasing much
Agent: yeah my responses have been fairly consistent i apologize for that just focused on getting you the right info
Customer: okay understood um i guess i’ll stick with my current policy then
Agent: sounds good if you ever need to make changes or uh have more questions feel free to reach out
Customer: all right, thanks i guess, but honestly this still feels unclear without the documents
Agent: i understand, abigail. if more questions come up later, please feel free to call back
===== CALL 5 =====
Agent: thank you for calling metro capital this is sophia patel how can i assist you today
Customer: hi uh sophia my name is um mason reed and i need to um report a suspected fraudulent transaction on my account
Agent: i’m sorry to hear that mason can you like please provide me with your account number for verification
Customer: sure it's acct two three four five one two three four
Agent: thank you mason just to confirm you’re uh located in florida correct
Customer: yes that’s right
Agent: great thank you for verifying that now could you tell me more about the fraudulent transaction please
Customer: well there’s a three hundred fifty dollar charge on my visa card that i didn’t authorize um you know
Agent: i see let me check that transaction for you mason please hold on a moment
Customer: uh okay i'm holding
Agent: thanks for holding i see the um transaction reference txn nine eight seven six five four three two one can you confirm the date of this transaction
Customer: it was last tuesday um the date is like march twenty first
Agent: thank you for that detail so just to uh summarize you noticed a charge of three hundred fifty dollars on march twenty first that you believe is fraudulent correct
Customer: yes that’s right and um i’m really concerned about this you know
Agent: i understand your concern mason i'll initiate a fraud dispute on this transaction we’ll eh monitor it closely
Customer: so um what's the next step
Agent: we will be conducting a review and i will escalate this to our fraud department for further investigation
Customer: and how long will that take i need to know like now
Agent: generally the review takes about five to seven business days no immediate changes um will be made to your account we will monitor while waiting for info
Customer: uh that’s just like frustrating you know
Agent: i completely understand mason i’ll make sure to flag it as urgent so we can expedite the process where possible
Customer: okay great but like what if there's more fraud
Agent: i will ensure our team keeps you updated you’ll also receive a notification if there are any further developments okay
Customer: got it just uh what if i want to change my transaction limits
Agent: let’s um discuss your account limits once we finish with this fraud dispute alright
Customer: fine but i really need like some reassurance here
Agent: absolutely it’s important to us that you feel secure your account's under a platinum relationship which gives it um more flexibility
Customer: good so uh what about the loyalty benefits
Agent: your loyalty tier affects how quickly we can handle this you know i'll include that in the report
Customer: and the fraud dispute um will it impact my credit score
Agent: no it won’t uh impact your credit score we’ll resolve this while keeping your account safe
Customer: that’s a relief but i want to know about tracking the case
Agent: once escalated you will receive a tracking number for follow up okay
Customer: okay uh and when will i hear back
Agent: our team will reach out in five to seven business days typically by email or phone
Customer: alright but i hope it’s faster you know
Agent: i understand mason i will do my best to ensure that your case gets prioritized
Customer: so to clarify there won’t be any immediate changes like to my account
Agent: correct you’ll remain notified during the meantime and monitoring will um continue
Customer: and case tracking will be initiated right
Agent: yes once the case is escalated you will receive updates okay
Customer: that’s good to know but please make sure they keep me in the loop
Agent: absolutely we value your trust and i’ll ensure you are informed every step of the way
Customer: honestly sophia this still leaves me pretty frustrated i don't feel like i'm getting much help here
Agent: i understand mason thank you for calling metro capital if you have any further questions don’t hesitate to reach out have a great day</t>
  </si>
  <si>
    <t>3861</t>
  </si>
  <si>
    <t>===== CALL 1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4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 CALL 5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</si>
  <si>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urbanlink uh this is ethan clark how can i assist you today
Customer: hi uh ethan it's ethan diaz i’m uh calling about some concerns with my um insurance plan
Agent: sure thing ethan uh what specific issues are you experiencing
Customer: well uh i’ve noticed some exclusions that i wasn’t aware of uh it's really frustrating
Agent: i understand and i’m sorry to hear that uh could you tell me more about those exclusions
Customer: yeah um it’s mostly about the uh coverage limits on claims i thought i had um more you know
Agent: it sounds like you're concerned about what’s covered um under your current plan could you remind me uh which plan you're on
Customer: i believe i'm on uh the premium plan
Agent: right the premium plan does have some limits uh let me check that for you
Customer: okay but um i really want to ensure uh i’m getting the best coverage possible
Agent: i completely understand ethan uh we can certainly look at your options are uh you looking for better coverage or maybe different features
Customer: well ideally i want something that doesn’t um have these weird exclusions
Agent: got it uh let’s address those concerns to start uh may i verify your account i'll need uh your account id
Customer: um i have it here uh it’s acc 4728 915
Agent: thank you ethan you're uh calling from texas correct
Customer: yes uh that’s right
Agent: great uh so regarding your current plan let me explain those exclusions uh that typically come up
Customer: yeah please do i really want to uh understand this better
Agent: so the premium plan has exclusions on certain uh types of claims which can definitely uh be frustrating
Customer: exactly it just feels like i’m uh paying for nothing sometimes
Agent: i totally get that uh it’s important to feel uh like you're getting value from your plan how long have you felt this way
Customer: honestly um it’s been building for several months now
Agent: that's a significant amount of time uh let’s see what we can do to improve your experience
Customer: uh right i just want to avoid escalating this uh issue you know
Agent: absolutely um and i appreciate your patience have you considered any retention offers from uh us
Customer: not really uh i’m not even sure what those are
Agent: well we often provide tailored retention offers one option is an onsite visit um to discuss your coverage would you uh be open to that
Customer: i suppose that could help when can we uh schedule that
Agent: i can arrange uh that how about next tuesday at ten am
Customer: um yeah that works for me
Agent: perfect i’ll note that uh down so just to confirm you're looking to um address those exclusions during the visit
Customer: yes um very much i just feel like i need that face to face uh interaction
Agent: i understand completely we want to ensure you’re uh satisfied with your plan
Customer: exactly if i could just get some uh better options i’d feel way more comfortable
Agent: absolutely ensuring your peace of mind is key um i'll also look into features you might find beneficial like um removing those exclusions
Customer: that would be great i just want to know what i can actually use
Agent: for sure i’ll prepare that info for our meeting next week uh by the way did you want to explore any other um plans during our time together
Customer: uh i’m open to it but mostly want to focus on the uh current plan first
Agent: understood we’ll tackle your current concerns first after that we can discuss upgrades uh or alternatives
Customer: sounds good i appreciate that uh ethan
Agent: no problem at uh all should i send a confirmation email about our uh appointment
Customer: yes please do my email is ethan dot diaz at gmail dot com
Agent: got that i’ll send the confirmation uh there thank you for your patience ethan
Customer: okay uh thanks i guess but honestly i’m still pretty frustrated this didn’t really clear anything up for me
Agent: i understand uh we’ll go over everything in detail at the meeting have a good day ethan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primestreet this is lisa chen how can i assist you today
Customer: hi lisa um i'm levi rivera i received an order but the item uh the older was defective
Agent: i’m really sorry to hear that levi can you provide me with your order id
Customer: uh sure it's ord 9821 743
Agent: thank you levi let me check that for you just a moment okay so i see here that um the product in electronics was delivered but with visible damage to the packaging right
Customer: yes that's right the item uh the item itself doesn't work at all
Agent: i understand based on our policy we can usually offer a replacement but um it seems this particular situation might not apply you know
Customer: oh really why is that i thought a defective item uh it qualifies for a replacement
Agent: normally it would but since the damage occurred during delivery uh and it was marked we need to evaluate it under the refund policy instead
Customer: but i need this resolved now i expected better service from primestreet
Agent: i completely understand the frustration uh levi it’s really important to us that you’re satisfied you know now i can process a refund to your credit card if you’re okay with that
Customer: so no replacement option at all like uh no
Agent: unfortunately i cannot offer a replacement at this moment i mean instead i can assure you that um the refund will be processed within three to five business days
Customer: that's not what i wanted to hear lisa i expected you to just uh to just send me a new one
Agent: i know i’m really sorry about that um here’s the thing since the item was declared defective and you’ve reported it promptly we can get you that refund started and then you can decide what to do next
Customer: ugh that’s so disappointing
Agent: i i truly apologize levi if we could offer immediate replacement i would but in this case our policy has limitations
Customer: this is way too complicated i’ve had better experiences elsewhere you know like uh amazon they handle these situations more smoothly
Agent: i hear you and i appreciate your feedback on this just to clarify i am working to ensure you get uh you get compensated quickly
Customer: so a refund huh
Agent: yes levi if you allow me i can initiate that refund right now
Customer: fine let’s do that then
Agent: thank you for your patience i’ll need to confirm your bank details for security can you please verify the last four digits of your card um
Customer: uh it’s nine eight five seven
Agent: great that’s all set like the refund will be credited back to your account in about three to five business days
Customer: and i won’t miss the shopping promotion for this
Agent: no you won’t the refund process is separate and you can still participate in our ongoing promotions you know
Customer: alright i hope this doesn't take long
Agent: i will make sure it's expedited is there anything else i can help you with today levi
Customer: no i think that’s it i just really wish it could've been a replacement
Agent: i understand and i’m sorry we couldn’t fulfill that request today if anything changes in your future orders please don’t hesitate to reach out
Customer: thanks lisa, but honestly this was really frustrating and not the kind of help i was expecting
Agent: thank you for calling primestreet levi we appreciate your patience through this process
Customer: mhm
Agent: have a great day
Customer: sure
Agent: goodbye levi
Customer: bye
Agent: bye now
===== CALL 4 =====
Agent: thank you for calling skybridge airlines this is ava thompson how can i assist you today
Customer: hi um it's sebastian hernandez yeah i'm calling about a refund issue uh you know on my flight
Agent: i can definitely help with that can i have your booking referencing please
Customer: oh right um it's pnr 47h6fk i just i just really need clarification uh on the refund policy for my flight from uh sfo to jfk
Agent: thank you for that i see here that your flight was delayed can you tell me more
Customer: well i mean it's just so confusing i thought i could get a full refund because of the delay but then i heard something about a travel credit
Agent: i understand how that could be frustrating uh just to clarify you have options you can receive a travel credit or a full money refund in certain cases
Customer: wait so like i can get it back in cash i thought it was just a credit
Agent: yes the default is usually a travel credit but you can choose to receive um a uh monetary refund if your situation qualifies like for significant delays
Customer: and uh like what if it's because of weather will i still get some kind of refund then
Agent: well weather related delays typically don't qualify for monetary refunds so it's usually just the travel credit option for that
Customer: that’s just that’s um really frustrating i had to rearrange my plans because of it
Agent: i completely understand sebastian it’s definitely not ideal just let me check the specifics of your flight one moment please
Customer: sure no problem but it's just that um i feel like i should be compensated you know
Agent: you're right to feel that way and i want to ensure you’re taken care of i’ll provide options aligned with our policies
Customer: okay i just um really thought it was different with skybridge airlines compared to er delta
Agent: i can see where the confusion might come in both airlines have uh similar policies but there are key differences
Customer: like what you mean it’s just as sad with delta
Agent: well delta uh typically offers a travel credit as well but they sometimes handle refunds better in certain situations
Customer: that’s just so unhelpful right now do i have to decide on the credit now or can i think about it
Agent: you can take your time but i recommend acting quickly to make sure your credit is secured limits on time do apply
Customer: right yeah i just i need to understand what i will get back uh so what benefits do i have if i take the credit
Agent: good question the travel credit can be used um for future flights which might save you if the fares are higher later
Customer: that sounds okay but i still feel kinda cheated with my uh last plans
Agent: absolutely and that’s totally valid once i confirm your booking you’ll see your options laid out
Customer: okay great i just um wanted a straightforward answer about what to expect
Agent: i appreciate your patience sebastian i’m double checking those details now so we get everything right for you
Customer: honestly ava i'm still pretty frustrated and this really hasn't made it any clearer for me
===== CALL 5 =====
Agent: thank you for calling homemesh this is liam lewis um how can i assist you today
Customer: hi liam uh this is harper mitchell i wanted to um inquire about upgrading my current plant plan
Agent: absolutely harper i can help with that just to confirm you're located in illinois right
Customer: yes that's i mean that's right i just uh want to see what options are available uh for upgrades
Agent: great so we have um several plans that might suit your needs let me outline the the key differences between your plan and some of our um upgrades
Customer: sure go ahead
Agent: so with your current plan you receive standard coverage the uh upgrade options provide more comprehensive benefits including additional claim coverage and lower premiums uh and better um customer service as well
Customer: i see um what do the premiums look like for uh those upgrades
Agent: well um for the enhanced coverage plan it's about um let's see forty uh dollars more per month compared to your current plant plan
Customer: hmm that's uh a bit higher than i expected what about the features
Agent: right the upgraded plan includes features like enhanced coverage for natural disasters um and additional um personal property coverage you know
Customer: okay that sounds good but i'm concerned uh about the total cost i mean um comcast i heard they're uh offering competitive rates
Agent: yes i understand cost can be a major factor when um considering upgrades you know our rates are um competitive as well given our coverage options
Customer: uh i guess but i need to think about whether the additional coverage is um worth the extra money you know
Agent: of course take your time harper if you need to compare directly it's um beneficial to look at what coverage you currently have against what you might gain
Customer: right i just um don't want to feel rushed um into a decision
Agent: not at all it’s important to y'know make the right choice for your needs we um aim to provide all the necessary information so you can decide comfortably
Customer: i appreciate that um but can you tell me how long uh the current plan runs before i need to make any changes
Agent: yes your current plan will renew automatically in three months um unless you choose to upgrade before that period
Customer: okay that gives me some time do the upgrade plans have any um promotional campaigns or special offers
Agent: actually we do have seasonal promotions um however right now there aren't any specific um discounts tied to the upgrade promises promotions
Customer: that’s a bit um disappointing so um did you find that those campaign mentions usually influence customer decisions
Agent: honestly harper we've noticed a mixed effect some customers feel motivated while others um don’t seem swayed by uh campaigns at all you know
Customer: interesting um i guess there's no straightforward answer to that huh
Agent: exactly decision often depends on individual needs and um current circumstances
Customer: i see by the way uh i feel a little frustrated trying to weigh these options
Agent: that’s um valid harper it can be overwhelming you know would you like to revisit any specific features or costs
Customer: yes definitely the extra coverage does sound appealing but um do you think it’s worth it
Agent: it really um depends on how much you value peace of mind versus um cost many customers ultimately um stay with their existing plans due to budget um concerns like you're expressing
Customer: right well honestly i don't think i can justify the expense right now
Agent: understood it's a significant choice if you’re not ready it’s perfectly fine to stay with your um current plan for now
Customer: exactly i kind of feel um bad about moving forward too quickly
Agent: no need to um feel bad harper it’s your decision after all if you have any other questions later just um reach out
Customer: honestly liam this wasn't as helpful as i hoped i’m still pretty frustrated and more confused about the upgrade than when i called
Agent: you're welcome just to summarize you'll be staying on your current plan for now um and we can always revisit the upgrade in the future
Customer: sounds good just to confirm i’m not locked into anything today right
Agent: correct um there’s no commitment you're free to decide whenever you're ready you know
Customer: alright i hear you but i'm still disappointed there wasn't anything more concrete you could offer
Agent: anytime harper is there anything else um you'd like to discuss or ask about
Customer: no that’s all for today i’ll just look elsewhere for now
Agent: thank you for calling homemesh harper have a great day
Customer: you too liam bye</t>
  </si>
  <si>
    <t>3862</t>
  </si>
  <si>
    <t>===== CALL 1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2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 CALL 3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4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5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6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 CALL 7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</si>
  <si>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2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
===== CALL 3 =====
Agent: thank you for calling coastal wings this is ethan clark how can i assist you today
Customer: hi ethan um this is avery brooks i’m calling about the loyalty program perks
Agent: sure avery can you like tell me what specifically you’d like to know about the loyalty program
Customer: i want to find out if upgrading to a higher tier really speeds up the resolution times um for any travel related issues
Agent: ah i see you’re asking if the um platinum tier can help with uh faster resolutions right
Customer: exactly i’ve heard like mixed things from uh friends who have loyalty programs
Agent: right um our loyalty program you know does offer various benefits but um the tier you’re in doesn’t actually affect the speed of resolution for issues
Customer: wait so like a platinum member doesn’t get any um special treatment over a basic member
Agent: correct there’s um no significant difference no difference in resolution speed with loyalty tiers unfortunately
Customer: that’s disappointing i was hoping my platinum status would you know help um with faster responses
Agent: i understand your frustration avery many customers feel that way but the resolution process remains uh the same across tiers
Customer: right um so what about additional rewards can i expect anything else um with platinum
Agent: well you can enjoy perks like um bonus miles and maybe priority boarding but uh faster resolution isn’t one of them
Customer: hmm okay so um just to clarify do the other airlines like delta offer better perks for faster resolutions
Agent: generally speaking they also have similar policies where you know tier advantages vary but resolution speed remains unaffected by um tier
Customer: that seems kinda um counterintuitive doesn’t it i thought loyalty would mean something
Agent: it can feel that way customers often associate loyalty with faster service but um it's not the case with us
Customer: so what can or will coastal wings do to make it more worthwhile for um loyal customers then
Agent: well we're always looking for ways to improve our loyalty offerings um but the current structure is um pretty standard in the industry
Customer: i see but you know it’s quite frustrating when you’re um trying to make travel plans and need quick responses
Agent: absolutely i hear you many customers express um similar sentiments regarding quick acknowledgment in um responses
Customer: does that not get reflected in your um customer support or data analytics
Agent: it does but there’s no uh quick acknowledgment used to you know escalate matters if issues arise during travel
Customer: so that’s a no on the quick acknowledgment too
Agent: yeah uh unfortunately that’s the case it doesn’t relate to your loyalty status
Customer: um okay i’m just trying to figure out if this loyalty program is actually um worth it you know
Agent: i completely understand avery lexical diversity in how customers express their concerns also varies but it um does correlate negatively with satisfaction unfortunately
Customer: yeah i mean it seems like the more i try to inquiring the less satisfied i become
Agent: exactly and it’s um frustrating when there’s confusion surrounding loyalty perks and their actual benefits
Customer: um so what are my best options moving forward will i get anything special for future travel
Agent: i’d recommend continuing to monitor your um miles and explore other offerings we have promotions from um time to time
Customer: promotions hmm i guess that’s something but um compared to delta are your promo offers like competitive enough
Agent: they can vary but um we believe they are pretty comparable though it’s always wise to shop around
Customer: sure it’s just a lot you know i want to feel valued for being loyal
Agent: of course many customers share that and we strive to um enhance those experiences
Customer: so um it seems the current setup isn’t exactly in favor of loyal customers then
Agent: that’s um quite accurate unfortunately speed doesn’t correlate with uh loyalty tier at this point
Customer: so um bottom line if i don’t feel valued what’s next
Agent: it might be worth evaluating whether to stick with us or consider options with other airlines like um delta or united
Customer: ugh i see not thrilled about that any final thoughts or um advice
Agent: just keep an eye on your email for updates and don’t hesitate to um reach out if you have uh further questions avery
Customer: honestly ethan this wasn’t very helpful and i’m more frustrated now
Agent: i understand completely and i'm here if you need assistance later thank you for calling avery
Customer: yeah okay bye
===== CALL 4 =====
Agent: thank you for calling acme insurance this is jackson rivera how can i assist you today olivia
Customer: hi jackson i'm calling because i have some concerns regarding my home insurance policy
Agent: sure i can help with that what specific um concerns do you have about your policy
Customer: well i noticed some discrepancies in my coverage so it just no wait it doesn't feel right you know
Agent: i understand um and i appreciate your transparency what discrepancies are you perhaps referring to
Customer: for starters i think my coverage limit is uh too low i want to make sure i'm fully covered especially living in tx
Agent: okay let’s um take a look at that can you remind me of your policy number um please
Customer: it's pol 1234 567 i just um want to clarify everything before my renewal window is like up
Agent: got it and just to conform that’s for the care plus silver plan you have right
Customer: yes that's correct i um i’m worried about the deductible too i think it’s classified as medium and maybe i should look at a um higher deductible to lower my premiums
Agent: i can definitely help with that generally a higher deductible could lower your premiums but it’s important to consider the risks involved um you know if you um need to make a claim
Customer: right i just um don't want to be caught off guard again
Agent: absolutely transparency is key here i can go over what your current policy entails so we can um address those gaps
Customer: sure um please do i think i’d feel more at ease with that
Agent: alright looking at your policy details it seems your coverage limit is set at high which is good but let’s see what makes it feel that way
Customer: okay that uh sounds good
Agent: additionally the current plan does include enough protection for your home but i can see how it might not meet your expectations um completely
Customer: yeah i guess there’s just been um so much uncertainty lately
Agent: i completely understand quick acknowledgments uh help in diffusing tension so um let's keep that in mind
Customer: that makes sense um i just feel nervous about everything honestly
Agent: it’s completely normal to feel that way olivia so maybe we should discuss some options to make you more comfortable like discounts
Customer: uh that would definitely help what about um compensation options i’ve heard that maybe some discounts could apply
Agent: yes i’m glad you mentioned that offering a premium discount can um greatly improve the situation
Customer: oh really that sounds promising i just need to feel secure in my policy you know
Agent: i completely understand and providing compensation helps turn actually turn the negative sentiment around for sure
Customer: exactly i don’t want to feel like um i'm at a disadvantage here
Agent: totally get that so olivia just to clarify increasing your deductible might lower premiums and also let's
Customer: um i’d like to see how that affects my overall coverage
Agent: right let’s weigh those choices higher deductibles can lead to lower premiums um but if you uh have a claim that’s the amount you’d have to pay first
Customer: i want to ensure i’m covered if something happens especially in tx um you know
Agent: absolutely okay let’s look at the benefits that come with a high coverage limit it typically provides better protection overall
Customer: well those are good points and it does sound reasonable considering my um concerns
Agent: i’m glad to hear that so we can prepare for your policy renewal in the next forty five days ensuring you feel confident
Customer: yes please uh i just want clarity before that
Agent: great finalizing these details now will ensure transparency and um hopefully lead to a positive resolution
Customer: i’d really really like that jackson but honestly i’m still pretty confused and this hasn’t cleared things up for me
Agent: it’s my pleasure let's make sure this fits your needs olivia
Customer: i’m actually not feeling better about this conversation um really
Agent: i’m glad to hear it just remember i’m here to support you
Customer: okay thanks i guess but i’m still not satisfied with where this ended up
===== CALL 5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6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 CALL 7 =====
Agent: thank you for calling firststone bank this is sophia patel how can i assist you today
Customer: hi uh that’s uh this is ella kelly i'm calling about um some charges i like don’t understand on my account
Agent: of course ella i can help with that can you tell me um which charges you're referring to
Customer: yeah there’s this like foreign transaction fee uh um it’s pretty high i don’t know why i was charged that right
Agent: i understand let me check your account uh can i get actually wait can i get your account number please
Customer: sure it’s account 43219876
Agent: thanks just a moment okay i see here that there was a fee related to a foreign transaction it looks like it was applied for a purchase you made recently
Customer: right um but why is it so much i thought like you guys had lower uh much lower rates than chase
Agent: i can explain that the fee is based on um currency conversion rates and oh the cross border transaction which we apply to purchases made with your visa card
Customer: but like chase has lower international transaction fees why can’t firststone offer something similar
Agent: i understand your frustration ella the fee you see is a foreign transaction fee specifically for this uh purchase would you like me to explain how um it’s calculated
Customer: yeah i guess
Agent: so it involves conversion rates and uh we have to charge um based on you know the exchange rate at the time of the transaction
Customer: i mean that’s just not clear at all why doesn’t firststone uh why doesn’t firststone provide that info upfront
Agent: you're right transparency is crucial i’m here to make this clearer for you um would you be interested in a review of our fee policies
Customer: yes and i like um want a refund too
Agent: okay i can initiate a refund for your foreign transaction fee and uh i’ll also submit feedback for policy review regarding our like regarding our charges
Customer: so when will i know about that
Agent: generally refunds can uh they can take um up to five business days i’ll keep an eye on this for you and you’ll be notified via email
Customer: wait what about like what about the fee’s calculation i still don’t get the high amount
Agent: i totally understand the fee ranges from uh fifty to two hundred dollars depending on the transaction um depending on the transaction details like the currency used
Customer: that's like really frustrating how can i make it um clearer for future transactions
Agent: i'd recommend reviewing your statements closely we can also provide you a breakdown of these fees on your future statements just let me know
Customer: that would be helpful sure but please um this should be like more transparent
Agent: i completely agree with you ella we certainly want to improve our communication regarding these fees
Customer: so you are saying um that it was what uh fee type again
Agent: it’s a foreign transaction fee
Customer: yeah and it just feels unfair you know
Agent: i understand that these fees are frustrating we’re always working to improve our processes and your feedback is super valuable
Customer: well if chase offers better uh options maybe i’ll have to consider them
Agent: i can appreciate your concerns i’ll make sure to document this interaction for review which might help us with our future consideration of um of fees
Customer: thanks for that so um what’s the next step
Agent: next i’ll submit the refund request you’ll receive um you’ll receive confirmation via email and if you have further questions just reach out
Customer: sounds good but like just um one more thing what if i um get charged another fee
Agent: we’ll make a note of your account for monitoring and you can call us anytime ella if you have more questions on that
Customer: okay i will but you know faster acknowledgment would really help i felt like i had to repeat myself
Agent: absolutely i’ll strive to acknowledge uh i’ll strive to acknowledge more quickly in the future your satisfaction is our priority
Customer: honestly i'm still pretty unhappy with how this was handled it’s been a lot to deal with
Agent: no problem at all i’m glad to assist you do you have any other questions or concerns
Customer: no that’s it for now but i’m not satisfied so i’ll be following up again
Agent: perfect thank you for calling firststone bank again ella have a great day
Customer: yeah okay bye
Agent: bye</t>
  </si>
  <si>
    <t>3863</t>
  </si>
  <si>
    <t>===== CALL 1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 CALL 4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 CALL 5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 CALL 6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7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</si>
  <si>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shopsquare um this is olivia parker how can i assist you today
Customer: hi olivia this is natalie uh graham i called because there's a delay with my order
Agent: i’m sorry to hear that natalie can you uh please um provide me with your order id
Customer: sure it’s aord 2398 567
Agent: thank you let me check that for you um just a moment okay so it looks like your order is currently marked as in_transit
Customer: in_transit that doesn’t uh sound like it’s moving why is it delayed
Agent: it seems the carrier um fedex is still processing the order they have some uh movement updates between distribution hubs but there’s no exact estimate yet
Customer: this is really frustrating i um expected better communication on this
Agent: i understand your frustration natalie i can see how that could be uh disappointing you know um quicker acknowledgment on these issues usually helps reduce um escalation
Customer: so you're saying um if they acknowledged it faster it wouldn’t feel so bad
Agent: exactly if they had acknowledged um the delivery issue sooner it helps in calming the situation
Customer: right but can they give me a timeframe
Agent: uh i can follow up with them for you unfortunately most orders um show in_transit status when issues arise so um that's the most common carrier status in these cases
Customer: so nothing new this is uh like pulling teeth
Agent: i completely understand natalie it's really frustrating when there’s no clarity um let me double check the latest status
Customer: just hurry please
Agent: i’m checking okay it shows they’re still en route moving between hubs i apologize for the wait
Customer: okay and uh what are my options here i'm really considering switching to amazon like you know
Agent: i understand but as a gold tier member you do have some uh loyalty perks you can use like potentially a refund if it doesn't resolve soon
Customer: a refund um how would that work
Agent: if it turns out the delivery is further delayed we could actually issue store credit
Customer: yeah but uh um how long does that usually take
Agent: typically we process it pretty quickly once um the delivery issue is confirmed but i’ll need to check with our policy hold on please
Customer: ugh i just want this handled
Agent: i’m really sorry about this natalie it sounds like your patience is wearing thin and deservedly so
Customer: exactly um this isn't what i expected from shopsquare
Agent: i totally get that it’s vital for us to keep you informed but about pricing have you checked our site for any active promotions
Customer: i haven’t i might consider switching if this doesn't improve
Agent: you should check there might be promo codes um like loyal20 that could apply
Customer: okay yeah i’ll check on that
Agent: thank you for that meanwhile um i’m still trying to get the latest updates on your order
Customer: fine i just don’t want to start regretting choosing shopsquare
Agent: i understand that completely and we appreciate you know um your loyalty
Customer: well let's see how this goes then
Agent: definitely okay the latest i have it's still not moved to the next facility
Customer: so more delays great
Agent: i’m really sorry natalie not the response i wanted to give for sure
Customer: what can i do now
Agent: you can keep checking i mean um the tracking through the fedex site too it might give you better updates
Customer: and if it doesn’t improve i'll definitely um be asking for that store credit right
Agent: correct if there's still um no change soon we'll make sure to get you that store credit
Customer: okay i’ll hold you to that
Agent: thank you natalie i’ll keep an eye on your order and follow up shortly
Customer: alright, thanks i guess, but honestly this wasn’t very helpful and i’m still really unhappy with how this was handled
===== CALL 2 =====
Agent: thank you for calling luxstay hotels this is olivia parker how may i assist you today
Customer: hi um my name is jane patel um i’m calling to inquire about upgrade options like for my stay in las vegas
Agent: sure jane i’d be happy to help you with that um are you looking for any specific type of upgrade
Customer: well i heard there might be options for bundled um amenities can you tell me about that
Agent: absolutely bundling upgrades often includes amenities like uh like breakfast wi fi and spa credits these offers i mean typically provide better value
Customer: hm that sounds interesting um are upgrades more successful uh when those amenities are included
Agent: yes in fact um upgrades with bundling tend to be more successful definitely many customers prefer you know the added value they get from those amenities
Customer: oh really um i didn’t realize it made that much of a difference uh really
Agent: yes and uh we have some great bundled offers for our deluxe rooms if you’re interested uh would you like to hear more about those
Customer: yes please what’s included like in the deluxe room upgrade
Agent: the deluxe room includes um complimentary breakfast for two a late checkout option and a spa credit so sounds appealing
Customer: yes it does um what is the uh rate for the deluxe room
Agent: it’s about one hundred fifty dollars a night but with the bundled amenities you really get like more value
Customer: that’s good to know um but i heard best western offers like similar packages how do your prices um compare
Agent: i can understand the concern jane they might have lower base rates but um our bundled offers provide uh a lot more overall value
Customer: yeah i see so will the bundles add a lot to the price like really
Agent: with the bundled offer for the deluxe room it’s just an additional uh twenty dollars a night on top of that base rate
Customer: right so it would be one hundred seventy dollars then
Agent: exactly jane and you know you’re also getting all those amenities included so it’s pretty worth it
Customer: i guess so um what about any discounts uh do you have anything available
Agent: yes i can also apply our loyalty10 promo code to your booking giving you um ten percent off
Customer: oh that's nice so that makes it more like uh one hundred fifty three dollars you know what i mean
Agent: correct a great deal especially considering everything uh you’d get
Customer: yeah i’m tempted but how does that compare to the regular room i mean um is that price significantly like higher
Agent: well a standard room would be around one hundred dollars but um it misses out you know on those awesome bundled amenities
Customer: right right um sounds like the deluxe upgrade um offers much more value overall then
Agent: definitely many customers find um they’re more satisfied when they go with the upgrade especially with bundles
Customer: that makes sense um are there any emotional cues or like signals along the way when customers decide
Agent: interestingly we haven’t seen like any obvious emotional cues that directly lead to you know drop offs in upgrade discussions
Customer: really that's surprising um are they often like happy before making an upgrade decision
Agent: yes it seems like customers start positively but sentiment can change to you know more neutral or even negative if options don’t align with expectations
Customer: got it so um jane’s feelings before the call were like pretty positive but how about during
Agent: exactly conversations may start off with uh excitement but concerns about pricing or value can like shift those emotions
Customer: right so um to sum it up i’m still not sure this feels more expensive than i expected
Agent: that’s a great choice jane let’s move ahead with the deluxe room upgrade with bundled amenities right
Customer: sure and can you confirm the discount again um for me
Agent: absolutely with the loyalty10 code your total will be like one hundred fifty three dollars per night for the deluxe room
Customer: honestly i think i’ll hold off for now this wasn’t really what i was looking for
Agent: perfect i’ll just need some details for the reservation can i confirm your stay dates um please
Customer: yes it’s from the fifteenth to the eighteenth of this month uh right
Agent: got it and could you please provide your email for the confirmation um
Customer: my email is jane underscore patel at gmail dot com you know
Agent: thank you jane i’ll send you the confirmation right after we finish this uh call
Customer: okay thanks i guess but yeah i’m pretty disappointed with these options
===== CALL 3 =====
Agent: thank you for calling civic trust this is michael roberts how can i assist you today
Customer: hi michael this is lucas parker i'm calling about a delayed refund uh it’s been quite a while
Agent: i'm sorry to hear that lucas can i um get your account number to look this up
Customer: sure it’s acct 98765432
Agent: thank you just a moment while i check your account uh okay it looks like your refund is pending
Customer: pending how long will that um what will that take
Agent: the um timeline for your refund is typically three to five business days but uh there can be some delays sometimes
Customer: three to five days that’s a bit longer than i expected can you tell me what causes these delays
Agent: well um it could be due to system processing or a um verification requirement
Customer: right but i was uh hoping it would be quicker i also noticed a campaigns for cashback um is that impacting my refund
Agent: i see you’re referring to the cashback5 campaign right that code is applied properly on your account
Customer: so you’re sure about that i just want to make sure given the um delay and everything
Agent: yes i can confirm that actually i've checked and it’s applied correctly
Customer: hmm okay but uh how does this compare to other companies for example capital one
Agent: different banks have different policies but i can assure you our process is efficient once everything is verified
Customer: efficient huh say how come i’m still waiting then
Agent: like i mentioned you're in the $200 $500 range for this refund which is a standard timeframe for processing these refunds
Customer: still it feels a bit frustrating you know i mean a bit annoying really
Agent: i understand lucas we strive to make this quicker just to clarify do you need any detail about your policy while i have you
Customer: um no i just want my money back like yesterday
Agent: i totally get that i will definitely um make sure this gets routed properly once it's approved
Customer: okay and you mentioned something about verifying will that impact the timeline
Agent: um verification usually happens on our end so as long as there are no issues you should see the refund pretty soon
Customer: what if there are issues though that’s what i’m worried about
Agent: ensuring all processes flow smoothly is how we reduce escalations lucas good communication helps a lot in these cases
Customer: got it i think keeping me informed definitely helps so that’s good
Agent: exactly transparency is key would you like me um to set reminders to follow up if you don’t receive it in that timeframe
Customer: yeah that would be helpful uh if i can avoid calling back that’d be great
Agent: okay i’ll set a follow up for um after fifteen business days you’ll get a call from us
Customer: thanks i appreciate that so just to um confirm again the timeline is still three to five days
Agent: yes that’s correct i’ll ensure we communicate if anything changes
Customer: honestly not really, i'm still pretty frustrated and this doesn't make me feel much better
Agent: i’m glad to hear that is there anything else you’d like to uh address today
Customer: nope just this refund
Agent: alright well thank you for your patience lucas i assure you we'll get this taken care of
Customer: okay, i guess i'll wait, but i'm not happy about this
Agent: absolutely thanks for calling civic trust and have a great day
Customer: yeah, bye
Agent: bye
Customer: hangs up
Agent: ends call
Agent: notes down key details
Agent: follows up on the system
===== CALL 4 =====
Agent: thank you for calling urbancart this is michael roberts how can i assist you today
Customer: hi um michael this is henry graham i wanted to talk about some feedback i have you know regarding sizing issues with your products
Agent: oh i see sizing issues right uh can you tell me a bit more about like your experience
Customer: sure i’ve noticed that the sizes seem inconsistent across different items like i usually wear a mediums but you know some of your products fit me like a large
Agent: i understand that can be uh quite frustrating we do have a sizing policy but sometimes it varies by product
Customer: yeah i mean i’ve even compared it to other brands like h&amp;m and they have um clearer size charts
Agent: that’s a good point so you’re saying h&amp;m provides actually better clarity in their sizing guidance
Customer: exactly it’s like with urbancart i never know if i’m getting the right fit until i order it
Agent: i see how that could be a concern our goal is to enhance customer satisfaction would you say um this is the main feedback category for you sizing
Customer: yes definitely sizing inconsistencies stand out the most
Agent: great that helps did you feel you disengaged at any point during your experience with our service
Customer: no not at all um i’m still here because i really want to provide feedback
Agent: perfect it’s helpful to understand that there’s no disengagement how would you rate your overall satisfaction with our customer service
Customer: i wouldn’t say i’m satisfied honestly you’ve been polite but this still feels pretty frustrating and the sizing info really needs improvement
Agent: thank you for that feedback henry i’ll make sure to forward these insights on a related note how do you feel um about the linguistic variety in our communication does it meet your expectations
Customer: um i mean it's okay but sometimes uh i notice repetitive phrases
Agent: so you think there might be an inconsistency there
Customer: yeah and it does affect my overall experience more than i expected
Agent: understood so is it safe to say um the lexical diversity doesn’t directly correlate with your satisfaction
Customer: right it’s uh inconclusive for me
Agent: thanks for clarifying just to ooh reiterate would you say sizing is the most common feedback category we should focus on
Customer: yes sizing for sure that’s the keys issue
Agent: very helpful henry would you like to address ah any other issues or concerns with urbancart
Customer: no those were my main points
Agent: got it just to confirm your order id is ord seven four six two nine two one right
Customer: yes that's correct
Agent: thank you now regarding your concern as a gold tier member you should have some perks related to returns and exchanges as well
Customer: right that’s another plus but still i’d like clearer sizing guidance
Agent: i completely agree and your feedback will be instrumental in improving our policies
Customer: i appreciate you listening michael, but i’m still disappointed nothing more concrete can be done about it today
Agent: anytime henry if there's anything more you’d like to discuss oh my line is always open
Customer: no i think that covers it for now, but i’m not really happy with how this turned out
Agent: you’re welcome i’m glad we could chat to summarize the key points were sizing issues and you provided positive feedback about our service correct
Customer: not really, you got the sizing issue, but I wouldn’t call my feedback about the service positive
Agent: perfect thank you for your time today henry have a great day
===== CALL 5 =====
Agent: thank you for calling um acme insurance this is noah noah williams how can i assist you today um lillian
Customer: hi um noah i’m like calling to understand the features of my life insurance policy i think i i need to evaluate um possible upgrades
Agent: sure i can help with that can you provide me um with your policy um number
Customer: um yeah it’s one two three four five six seven eight
Agent: thanks lillian so you're currently on the care plus silver plan what specific features are you looking looking to learn about
Customer: right i want to know about the coverage details and maybe upgrade options it’s really confusing you know
Agent: let’s break it down your coverage limits are considered uh high so that's good are you looking for um higher coverage
Customer: i’m not sure oh and what about um deductibles like can they affect premiums
Agent: good question with a medium deductible your premiums uh are um lower but higher premiums can mean uh lower deductibles does that clarify it like at all
Customer: um not exactly so i might be missing something here can you hmm explain it better
Agent: absolutely so if you choose to uh upgrade to a gold plan your coverage limits would go up but so would your premiums it’s a trade off
Customer: okay that makes sense but i um i still feel confused maybe if you compare my plan with uh like other options
Agent: sure the care plus gold plan has higher coverage limits and um a higher premium it also offers um a lot more extensive benefits
Customer: like what exactly i um need specific examples
Agent: clearly the gold plan provides um additional rider options for critical illness you know it can really um enhance your coverage
Customer: uh huh but what’s the deductible there what if i still don’t get everything
Agent: the gold plan has a medium deductible as well similar to your current plan but again um the premium would be higher
Customer: so is it worth um upgrading then i need to see the uh benefits laid out more clearly
Agent: yes but let’s also look at what your needs are if you want broader coverage that really aligns um with your family situation
Customer: right but does my current plan cover critical illness i’m uh worried about that
Agent: the care plus silver plan covers basic options but lacks the critical illness riders which could be um essential for you
Customer: gosh i guess that’s a big limitation isn’t it this is making me um more unsure really unsure
Agent: i understand lillian just to clarify your confusion is unchanged even after i’ve explained the differences uh yes
Customer: yes i still feel like i’m not um not getting cut and dry information
Agent: let’s transition to um claim benefits if you choose the upgrade it can speed up um resolutions in cases of claims
Customer: okay i think that could help i need um fast resolutions
Agent: exactly faster turnaround times too which is like important important when you need to make a claim
Customer: i see so if i switch um that could really help my situation but how often are your responses um really policy aligned
Agent: all my responses here are uh policy aligned every explanation i've given follows acme’s guidelines um accurately
Customer: that’s good but can you promise me that what if i miss something
Agent: yes you can trust that everything discussed today is based on our policy measures and not vague info um at all
Customer: honestly i’m still not comfortable with this i feel more confused now and i don’t think this has been explained clearly
Agent: great choice i will guide you through the um renewal process which is um sixty days prior
Customer: no i’m not ready to do that after this call i need to review this myself because this really didn’t help me understand it okay
===== CALL 6 =====
Agent: thank you for calling fiberone this is isabella nguyen how can i assist you today
Customer: hi um my name is hannah wood i’m actually uh calling because i have some concerns about my service
Agent: can you um please tell me what specifically you're concerned about
Customer: well i’ve uh been experiencing uh a lot of issues lately it’s been really you know frustrating you know
Agent: are you experiencing outages or slow speeds
Customer: yes kinda both i mean sometimes it drops completely and um other times the speed is just awful
Agent: what speed are you currently on if you um don’t mind me asking
Customer: i think it’s one oh oh megabits and it’s supposed to be faster but it's not
Agent: you’re on the plus plan have you noticed um specific times when it's more problematic
Customer: mostly after um i get home from work around six in the evening then there are like serious uh slowdowns or disconnects
Agent: can you confirm you’re located in new york
Customer: yes that’s right
Agent: perfect let me pull that up one moment please
Agent: okay i’m seeing that there was a fiber cut um reported in your area but it’s now resolved
Customer: oh so that was it
Agent: yes it seems that was the issue how long has this been going on for you
Customer: um it’s been happening for a couple of weeks now i’m actually thinking about switching to verizon if this doesn’t get better
Agent: would you um be open to discussing some options we could offer
Customer: well yeah um i guess i could listen
Agent: great one option would be to upgrade you to our premium plan this would optimize with your speeds and help with any connectivity issues
Customer: hmm would it really help i mean my friends said uh verizon has better connectivity
Agent: with the premium plan you're looking at faster speeds of up to three hundred megabits that should significantly improve your experience
Customer: that sounds interesting but i’m still um hesitant the outages really have me uh doubting
Agent: if you decide to upgrade i can set you up with a discount on your first month
Customer: a discount would be nice i guess
Agent: yes we would offer um twenty percent off for the first month with the upgrade
Customer: okay uh that might help convince me a bit
Agent: can i ask what aspect of the service um is most important to you speed reliability or coasts
Customer: speed for sure i can’t deal with buffering when i’m streaming or gaming
Agent: if i upgrade you today you’d be on the premium plan um and your speeds will be significantly increased
Customer: and what happens if um i still have issues after
Agent: if you still experience problems we can look into other options or i can escalate it for further support
Customer: okay that seems fair
Agent: so just to confirm are you interested in moving forward with upgrading to the premium plan
Customer: hmm let me think for a moment
Agent: absolutely take your time it’s important that you feel comfortable with the decision
Customer: okay uh i think i will move forward
Agent: fantastic i’ll just need to pull up your account information um could you please provide your last name for verification
Customer: sure it’s wood
Agent: thank you hannah wood and could i also have your customer id please
Customer: it’s acc four eight two nine seven three one
Agent: thank you for that i’ll go ahead and process the upgrade
Customer: great i appreciate the help
===== CALL 7 =====
Agent: thank you for calling civic trust this is sarah johnson how can i uh assist you today
Customer: hi um this is ethan adams i uh i wanted to request an increase in my credit card limit
Agent: sure ethan um i can help with that just to verify can you please uh confirm your a count number for me
Customer: yes my account ends in um ninety two
Agent: thanks ethan i have your account here and uh i see you're a platinum relationship customer so let's just go ahead and um discuss that limit increase
Customer: great so um what do i need to um do to get this increased
Agent: well we normally look at factors um a few factors like your credit score and recent activity on your account uh have you been informed about your current credit standing
Customer: not really uh i know i have laz like a good payment history but um i’m not sure about my score
Agent: i understand the main driver for the decision typically is your credit score it influences the um limit we can offer you
Customer: uh okay what if i compare civic trust’s offer with bank of america i’ve heard they have better rewards
Agent: i can see how that’d be um on your mind i mean each bank has different incentives although civic trust offers a competitive range but uh bank of america does have specific promotions
Customer: right but i need to uh understand if i can um get more from civic trust itself
Agent: absolutely so uh the first step is checking your score if it's below our internal threshold there may not um there may not be much flexibility at this time
Customer: uh okay i get that but what if i have really been um consistent with my payments lately
Agent: sure consistency is key if your score has been um affected by any recent adverse changes it could play a part in the decision
Customer: so you mean my credit score changes matter how often do you um check that
Agent: well we uh review your score periodically and after um any specific request for changes like a credit limit increase
Customer: okay that makes um sense but how do i um improve my credit score then
Agent: i can provide uh some steps firstly try to always um pay on time and reduce your debt utilization to below thirty percent
Customer: and if i do this um how long before i might see changes
Agent: typically you can see changes to your score in uh a few months depending on your actions
Customer: hmm i see just trying to avoid um higher fees you know
Agent: i completely get that higher fees can be frustrating our um circuit campaign code for promotions like the welcome100 could actually help you save too after your limit is adjusted
Customer: that’s good to know does that really like influence conversions
Agent: well in our observations um it hasn’t shown a strong effect on conversions but it can encourage some customers to explore options
Customer: so basically no real change there huh
Agent: pretty much but um focusing on your credit management can really improve your chances
Customer: yeah i can see that now just want to make sure i um get the best out of this
Agent: absolutely and i want to ensure you feel um confident moving forward ethan
Customer: right but if i don’t see improvements soon i might have to look elsewhere um you know
Agent: i totally get that perspective and um if not we can uh revisit your situation after a few months
Customer: alright, thanks for the info, but honestly this wasn’t very helpful for what i called about. i’m pretty disappointed i still don’t know if anything can actually be done.
Agent: i understand, ethan. reviewing your credit profile over the next few months would be the best next step, and you can call back anytime if you want to revisit it.</t>
  </si>
  <si>
    <t>3864</t>
  </si>
  <si>
    <t>===== CALL 1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 CALL 2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3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4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 CALL 5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</si>
  <si>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
===== CALL 2 =====
Agent: thank you for calling kaiser plus this is liam lewis how can i assist you today
Customer: hi liam this is uh lillian morgan i’m calling to understand um the exclusions on my life insurance policy particularly like the care plus gold plan
Agent: sure lillian let me pull up your care plus gold plan one moment ok uh sounds good
Agent: alright i found it so um regarding exclusions these typically refer to um specific situations not covered right
Customer: yeah i get that but um could you you know like give me some examples of those exclusions
Agent: great question common exclusions include um pre existing conditions and certain high risk activities um does that clarify things for you
Customer: i see but um could you explain um if there are any deductibles linked to those
Agent: yes um actually deductibles are outlined in your current plan for your care plus gold plan there’s a uh mead deductible um it affects how much you pay before coverage kicks in
Customer: right so is it more common um for customers to find deductibles or exclusions confusing
Agent: from my experience lillian neither of those usually causes significant confusion how does that sound
Customer: oh that's good to hear just that sometimes i get lost in the details you know
Agent: absolutely i can totally understand that it can be overwhelming would you like to go over any specific coverage questions
Customer: yes actually i'm curious if upgrading to a higher tier like uh the premier platinum plan would help clear things up
Agent: definitely the premier platinum um includes wider coverage limits but does have a higher deductible anything specific you're looking for
Customer: i guess i’m wondering about um how much better the coverage really is you know
Agent: well the premier platinum covers more situations uh than the care plus gold so you get more peace of mind
Customer: that sounds great but uh what’s the deductible on that plan
Agent: the premier platinum plan has a hi deductible that you’ll want to consider against the benefits you gain
Customer: i see so if i were to upgrade um what would be the price difference
Agent: for premier platinum the increase in premium is about fifteen present but remember it also enhances your coverage do you think that'd work for you
Customer: um that might but is there a way to lower that increase at all
Agent: yes utilizing our memberplus discount could mitigate some of that premium spike um would you uh like details on that
Customer: yes please i think um that could help a lot
Agent: ok memberplus offers a ten percent discount off your premium if you uh qualify let’s see if that works for you
Customer: sounds good uh how do i qualify
Agent: you just need to maintain your policy in good standing and um have it for at least six months
Customer: oh that’s totally doable and what's the process uh for upgrading
Agent: i’ll initiate the upgrade process for you right now it should take about uh free to five business days for completion
Customer: awesome is there anything else i need to do on my end
Agent: no just review the new policy documents once they arrive um and feel free to reach out if anything seems unclear
Customer: great and um just to confirm will this upgrade really improve my understanding of the coverage
Agent: yes the broader coverage will definitely help policy comparatives often aid clarity too lillian
Customer: that makes a lot of sense um one last thing is there a deadline for renewal at all
Agent: yes your renewal window is sixteen days for the care plus gold plan
Customer: but i can upgrade before then right
Agent: absolutely upgrading now won’t affect your current renewal timeline
Customer: perfect thanks a ton liam this has been enlightening
Agent: you’re welcome lillian just a um quick note keeping your tone positive will help with any questions in the future right
Customer: yes i’ll keep that in mind
Agent: great uh do you have any final queries before we wrap up
Customer: no i think i’m um all set thanks for your help
Agent: my pleasure thank you for calling kaiser plus
Customer: bye
===== CALL 3 =====
Agent: thank you for calling connectnet this is james o'connor how can i assist you today
Customer: hi james it’s sophia morgan i’m calling about my internet service it’s been really slow like really unreliable
Agent: i’m sorry to hear um that you're you know experiencing this sophia let’s see what we can do to help can i verify your account details
Customer: sure my account id is uh hold on it’s acc seventy two eighty three 159
Agent: thank you sophia and just to confirm your service address is in illinois correct
Customer: yes that’s right
Agent: great just a moment while i check your account pause for effect okay i see um you’re on the plus plan and you're currently getting one hundred megabits per second
Customer: yeah that's supposed to be enough but like it's not i’ve compared it to um comcast and they're offering better you know deals
Agent: i understand are you noticing slowness at specific times of the day
Customer: yes especially when um everyone’s online in the evenings it just drops
Agent: that can be frustrating i mean does it help if i um explain more about the plus plan
Customer: sure but i’ve uh heard this before i wanna know how it can improve
Agent: well the plus plan is designed for um standard usage but we can look at some like upgrades if that’s what you need
Customer: yeah like what
Agent: there’s um the premium tier which could give you more bandwidth so uh would that potentially resolve the issues
Customer: i mean it could but do you have any offers
Agent: um currently there are no special promotions available
Customer: really that’s a bummer but uh what about a follow up when can we reinvestigate this
Agent: we can um plan a retention follow up to discuss options again how does next week sound
Customer: i need some time to you know think this over though
Agent: absolutely take your time it’s important to make the right choice
Customer: thanks but like i still feel kinda frustrated um but maybe i can like relax on that
Agent: i appreciate you voicing your feelings sophia acknowledgment goes a long way right
Customer: i guess so but it doesn’t um change my situation
Agent: true i get it just know i'm um here to help you navigate through this
Customer: okay so options what should i uh look for
Agent: if you consider moving to the premium plan or the gigabit those could you know cater to high demand like when everyone’s home
Customer: right i’ll keep that in mind but um what’s the catch
Agent: there’s no catch just higher speed um and possibly improved reliability
Customer: hm okay i’ll look into it but i still feel uh uneasy about it all you know
Agent: i understand that’s completely valid it’s a big decision
Customer: sure and like how do i um get back to you
Agent: i’ll create a ticket for this interaction your ticket id is tkt three nine four five zero six two reference that when you call uh back
Customer: okay got it and um one last thing what if comcast offers me a better speed
Agent: it’s crucial to weigh those options out just remember i’m here to help you um retain
Customer: yeah i’ll definitely think think about that
Agent: great thank you for calling again sophia we’ll speak soon alright
===== CALL 4 =====
Agent: thank you for calling civic trust this is um jackson rivera how can i help you today
Customer: hi uh this is zoey rivera i wanted to compare um some banking product features
Agent: sure zoey what specific features are you interested in comparing
Customer: mainly the um checking account features you know compared to chase
Agent: absolutely i can help with that for our checking account we um focus on mobile usability and reliability how does that uh compare to um chase look for you
Agent: i mean really chase offers better rewards can you clarify your rewards on the checking account
Customer: yes we actually have a tiered rewards um program for um platinum relationship clients there are yeah more perks do you think that's an important aspect um to consider
Customer: yes definitely but uh how does the app experience measure up i mean i heard it’s smoother at chase
Agent: our app is designed for a seamless experience we've uh received positive feedback about its functionality especially in um reliability which might be a factor for you
Customer: yeah reliability is key i’ve had um issues with uh other banks before what can you tell me about your customer service
Agent: we pride ourselves on quick um responses and empathy um i can provide like certain metrics if you’re interested in those
Customer: i am but like can you also tell me about how long you take to resolve uh issues that’s a concern for me
Agent: certainly on average we aim for resolutions within twenty four hours but some can um take uh longer does an estimate help in um deciding
Customer: uh yes that’s good to know actually sometimes delays turn me away
Agent: right i understand just to confirm is the app experience specifically what drives you to consider competitor banks
Customer: i think so yeah it's um it’s about uh the overall experience really
Agent: that makes sense in fact many customers mention that uh a smoother app experience is a decisive factor
Customer: right so what other benefits does civic trust have i’m curious to know more actually
Agent: well our checking account combines competitive fees and no minimum balance requirements plus those app features i mentioned
Customer: that sounds good but uh i’d love an example of recent app features like zelle or um budgeting tools
Agent: yes both are included our budgeting tool allows you to track spending um effortlessly and zelle is integrated for easy transfers
Customer: okay cool that’s pretty appealing but like what about your support do you provide an eta when issues arise
Agent: yes providing an eta is one of our priorities to keep customers informed during uh issues does that help with your concerns
Customer: for sure i mean um having an eta really turns things around for me
Agent: that’s great to hear also um we have various channels and you called support directly which is a plus for quick assistance
Customer: yes i appreciate that it’s kinda reassuring compared to um experiences i’ve had elsewhere
Agent: absolutely we strive for a supportive um environment uh have you considered switching or um do you need more info to decide
Customer: i might but i need to compare further with chase for sure
Agent: that’s a smart move just remember um reliable service and app functionality here are key differentiators
Customer: yeah i’ll keep that in mind what about the application process is that straightforward um at civic
Agent: it’s very straightforward our application is digital and you’ll get instant feedback um that also enhances the overall experience
Customer: okay alright thanks for all uh the info jackson i’ll think about it and might get um back soon
===== CALL 5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t>
  </si>
  <si>
    <t>3865</t>
  </si>
  <si>
    <t>===== CALL 1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 CALL 2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3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 CALL 4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 CALL 5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</si>
  <si>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coastal wings this is priya nair how can i assist you today
Customer: hi priya i need i um need help with a flight delay um from mia
Agent: can you please confirm your booking reference
Customer: yes it’s pnr a1b2c3 uh i'm um really stressed about this delay
Agent: thanks for that mia your flight is delayed due to severe weather conditions
Customer: i uh do understand but i have an important meeting in dfw soon like really soon what can you do
Agent: let me check the options.
Customer: yeah i need to get there fast what are the options
Agent: we have a few flights leaving shortly i'll go through them just one moment
Customer: please hurry my meeting is um in less than two hours
Agent: okay so there's uh a flight departing in thirty minutes and another in an hour would either of those work for you
Customer: the um sooner the better do you think there's a chance for that earlier one
Agent: yes i can reserve a seat for you on that flight but can i ask if you have a loyalty status with us
Customer: yes i have gold status
Agent: great that will uh allow us to prioritize your rebooking just to make things a bit smoother
Customer: good so how um how does the rebooking work
Agent: if you accept the new flight i’ll process the change.
Customer: hmm that’s helpful am i um guaranteed a seat on the earlier flight if i agree
Agent: once you confirm i’ll submit the rebooking request.
Customer: okay um let’s do it just get me on uh that flight please
Agent: i’ll finalize that now can i still keep the current flight in case anything changes
Customer: no just the earlier one i need to minimize the risk here
Agent: understood mia i’ll remove uh the current reservation after we secure the new one just a moment
Customer: thank you i really appreciate this
Agent: you’re welcome all done here you’re now um rebooked on the earlier flight from mia to dfw you’ll receive an email confirmation shortly
Customer: great thank you would you mind confirming if i have priority boarding
Agent: yes your um gold status includes priority boarding.
Customer: that's a relief and about the hotel stay how does that work
Agent: hotel stay would only be reviewed if there are additional disruptions later.
Customer: alright that sounds reasonable
Agent: i’ll also include um some travel credit for future use you should um see that in your account shortly
Customer: oh i like that it's um a nice touch honestly um does it expire
Agent: no it does not expire as long as you stay within our loyalty program just remember um to use it on your next booking with coastal wings
Customer: okay i'm happy about that
Agent: is there um anything else today mia
Customer: no um i think that's all for um now you’ve been super helpful
Agent: i’m glad i could help just um reach out if you need anything else or if your plans change
Customer: i will thanks again i feel so much better now
Agent: you're very welcome safe travels um to dfw and good luck um with your meeting
Customer: thanks priya i’m off um now
Agent: take care mia bye
Customer: bye
Agent: bye
===== CALL 2 =====
Agent: thank you for calling harborwest this is sophia patel how can i assist you today
Customer: hi sophia this is olivia rogers um i’m calling to compare insurance um benefits between you and uh a competitor
Agent: of course olivia i'd be happy to help with that which competitor um are you referring to
Customer: uh i’m looking at um greentrust insurance they um claim to offer like better um rewards
Agent: sure uh we can definitely talk about that at harborwest we have lower fees and faster support which might uh suit your needs um better
Customer: right right but um could you uh explain the specific benefits versus greentrust like um the pricing and uh coverage
Agent: absolutely so our insurance um policies offer comprehensive coverage plus um our pricing is competitive especially for uh policies in new york
Customer: okay and um what about uh service guarantees how does that stack up
Agent: we ensure reliable customer service and uh our claims processing um time is among the fastest in the industry that’s a big advantage over greentrust
Customer: i see so um lower fees faster um support what about the uh premiums
Agent: for most um policies our premiums are about like ten to fifteen percent uh lower than greentrust depending on the coverage
Customer: interesting so um you mentioned you have comprehensive options can you like elaborate a bit more on um what’s included
Agent: yes of course our policies cover a wide range of um situations including theft accidents and even like natural disasters
Customer: got it and were there any recent changes to these policies
Agent: no recent changes um they’ve been stable for a while it's more about how we um support you through the process
Customer: ok cool and um how efficiently uh can claims be handled
Agent: most claims are processed within um seven to ten days that’s significantly faster than greentrust as they tend to uh take longer
Customer: wow that’s impressive so clearly um you have better service there
Agent: yes our focus is on providing uh a great customer experience it’s sort of what sets us apart um from greentrust
Customer: that makes sense could you briefly um summarize the pricing aspects again
Agent: certainly overall our pricing is more favorable typically uh falling in the two hundred to five hundred dollar range um for policy premiums
Customer: and with those policies is there flexibility in terms of um coverage options
Agent: yes we offer various plans that you can tailor to your needs ensuring the coverage suits your um specific situation
Customer: that's good to know now if i wanted to like move forward what’s um the next step
Agent: simply fill out a form and i can assist with that um right away we’ll um verify your information and get started
Customer: great just to confirm how do you um compare again to greentrust uh on overall
Agent: when compared with greentrust i’d say we’re better positioned um because of our pricing uh and service quality
Customer: okay so more competitive overall also do you believe the um transitions um impact resolution time
Agent: no effect really it’s been quite seamless in our experience and ensures you have all the relevant info
Customer: that’s a relief i think pricing is definitely the most um discussed feature here
Agent: exactly it has been a focal point for us today for sure
Customer: i appreciate all this information sophia i feel better um about choosing harborwest now
Agent: i'm glad to hear that olivia ready to proceed
Customer: yes let’s do it
Agent: fantastic i’ll guide you through the form right now
===== CALL 3 =====
Agent: thank you for calling luxstay hotels this is ethan clark how can i um assist you today
Customer: um hi ethan this is henry diaz i'm calling about a uh refund for my stay in miami beach
Agent: hi henry i’m sorry to hear that can you please confirm your booking id for me
Customer: sure uh it’s bk one two three four five six seven
Agent: thank you for that now uh what seems to um be the issue with your stay
Customer: well um there were cleanliness issues the room was um not up to standard you know
Agent: i see that’s definitely not what we want for our guests and i apologize for that can you tell me more about the cleanliness um problems
Customer: yeah um there were stains on the sheets and uh the bathroom wasn't cleaned properly at all
Agent: oh that sounds very frustrating henry i’m really sorry to hear about that um experience
Customer: right i um expected better especially since i booked a uh deluxe room
Agent: absolutely i understand you were expecting a um higher standard for a deluxe booking
Customer: exactly and um i’d like to know what i can get as a refund or um something for that stay
Agent: sure we can um discuss compensation options generally a refund is uh the most common resolution for situations like this
Customer: refund um that sounds good to me
Agent: great let me just explain how that works i will process your refund for the amount of um the stay
Customer: yes please do that
Agent: can you confirm if you uh used a promo code during your um booking
Customer: um yes i used summer20 for uh a discount
Agent: perfect and just to confirm you're a gold member right
Customer: yes that’s correct
Agent: awesome thank you for your loyalty henry your refund will be processed and you’ll see it reflected in your account in about four to five business days
Customer: okay that works for me thank you for taking care of that
Agent: now just to clarify you're total was um four hundred dollars before your discount and with the promo applied it was um three hundred dollars
Customer: right got it
Agent: and um i want to make sure everything else is alright now
Customer: yeah i’m just a bit frustrated about um the stay you know
Agent: i completely understand that and um i apologize again it's important to us that all our guests have a great experience
Customer: yeah um i hope next time will um be better
Agent: we are always improving based on feedback and your input is valuable if there’s anything else i can assist you with today
Customer: um no that’s it for now just the refund
Agent: okay fantastic so just to summarize you reported cleanliness issues for your stay at luxstay hotels in miami beach your refund for um four hundred dollars will be processed
Customer: yes thank you
Agent: you’re welcome henry if you need anything else in the future please don’t hesitate to reach out um to us
Customer: sure i appreciate your help ethan
Agent: it’s my pleasure thank you for calling and have a great day
Customer: you too bye
Agent: bye
===== CALL 4 =====
Agent: thank you for calling aetnacare this is noah williams how can i assist you today jane
Customer: hi noah um i wanted to talk about my uh life insurance policy specifically my care plus gold plan
Agent: sure i can help you with that um what seems to like be the issue you're facing
Customer: well i feel like the um documents are really confusing i just don’t um get how everything works
Agent: i understand that can be frustrating jane uh can you tell me which parts um are most confusing
Customer: yeah i mean it’s mostly um about the uh coverage limits and i guess the premiums it feels like uh a lot to process
Agent: absolutely let’s break it down together the care plus gold plan actually offers um a high coverage limit which is great do you have the documents uh in front of you
Customer: i do but um it's still not making sense like the different terms are just uh overwhelming
Agent: that’s completely understandable sending you clearer documents could really help clarify these um terms for you would that be useful
Customer: i guess but um i’m not sure it would like reduce my confusion i've had uh issues before with that
Agent: that’s a valid concern uh we’ve found that sending documents helps most customers but it um might not cover everything
Customer: okay maybe but not really sure that it works for me
Agent: i recommend um scheduling a follow up call to specifically address your uh concerns we can go through the details um step by step would that work for you
Customer: that sounds better yeah i need someone to um actually walk me through it
Agent: great uh let’s set that up it typically helps um expedite resolutions when we can like focus on specific areas together
Customer: right it could seriously speed things up
Agent: exactly we'll aim for um a time when you feel ready to discuss the documentation we will provide
Customer: how about next week maybe wednesday
Agent: okay let me look yes i have space on wednesday um say around two pm
Customer: uh that works yeah let’s do that
Agent: perfect i’ll uh make a note and also send you an email reminder just to confirm
Customer: yes please do that’ll help um it's just so easy to forget
Agent: for sure and uh it helps with coordination right just to keep everything on like track
Customer: right i hope this um helps clarify things
Agent: i believe it will when we walk through it together you’ll have a clearer picture are there other concerns you want to um address now
Customer: no i think we covered the um main issues just get confused with um these terms
Agent: i can understand that well reviewing the documents should definitely help with that confusion yeah
Customer: yeah i really hope so i mean i want to feel secure about my um policy
Agent: absolutely that’s important and i’m here to help you with that
Customer: okay thanks noah i appreciate your help
Agent: my pleasure jane it's my job to assist we’ll follow up on wednesday you can um reach me if you need anything else before um then
Customer: i might but i think i’ll wait for the uh follow up
Agent: sounds good i’ll be ready to dive into the details um when we speak
Customer: alright see you then thanks again
Agent: you’re welcome jane talk to you soon
Customer: bye
Agent: bye now
Agent: after the call just to confirm sending her documents should um help reduce confusion
Agent: scheduling a follow up will likely lead to a successful conversion
Agent: i believe this call is a step in the right direction for timely resolution
Agent: concluding notes need to prepare documents for jane's policy review
===== CALL 5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t>
  </si>
  <si>
    <t>3866</t>
  </si>
  <si>
    <t>===== CALL 1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2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 CALL 5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 CALL 6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7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</si>
  <si>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connectnet this is benjamin brooks how can i assist you today
Customer: hi um this is owen thompson i'm having like issues with my wifi it keeps dropping especially during um peak hours
Agent: i'm sorry to hear that owen let me uh confirm a few details here you're in texas right
Customer: yeah that's right texas
Agent: great can you please um provide me with your account number
Customer: uh sure it's acc 2478 539
Agent: thanks for that i’m just uh pulling up your account now okay so i see you have a table connection and there’s um no active outages reported in your area at the moment
Customer: that’s strange i mean it’s really intermittent like it’s uh it’s really annoying
Agent: i understand it’s frustrating when your connection drops has this been happening for um a while now
Customer: yeah it’s been uh weeks i’m like considering switching to um at&amp;t if this doesn’t get fixed
Agent: i completely understand your concern let's see if we can resolve this today i suspect it might be something with your router could you try rebooting it
Customer: um okay how do i um do that
Agent: sure just unplug the router from uh the power source wait about uh thirty seconds and then plug it back in
Customer: alright um doing that now but um if it doesn’t work what then
Agent: well we can take further steps but let’s hope this works if not i’ll create a ticket for you your ticket id would be tkt 4532 682 just in case
Customer: okay so i’m restarting it but honestly i’ve done this before and it hasn’t helped
Agent: i get that it can be really frustrating just give it a moment sometimes it takes a bit you know to reset
Customer: right um i hope it works this time when it drops i can’t even stream or work
Agent: i can imagine with your current plan you’re on a hundred meg plan correct
Customer: yep
Agent: and that should support multiple devices at once without um you know much hassle are you experiencing issues with any specific device or is it across the board
Customer: it’s like across the board my phone laptop everything
Agent: okay that’s helpful to know so it’s not tied to just one device how’s the router light indicator is it stable
Customer: it’s blinking so um does that mean
Agent: blinking typically means it’s trying to connect if it stays unstable after rebooting we might need to look into um an upgrade or replacement
Customer: upgrade for what
Agent: well upgrading to um the plus plan could potentially stabilize your connection it’s designed for uh higher performance especially when multiple devices are in use
Customer: i see and how much would that cost me
Agent: it would just be a slight increase adjusting based on your billing cycle
Customer: right okay um i’ll think about it i just really need this fixed first
Agent: absolutely and let’s focus on that for now so your router is still rebooting and i’ll stay with you here
Customer: yeah it’s almost done but honestly i’m like really fed up with these drops
Agent: i hear you owen just a few moments more have you noticed any patterns like specific times when um it drops more
Customer: definitely at night when everyone’s home um it’s worse then
Agent: that’s typical it can get crowded but we’ll find a way to make it work for you
Customer: okay well i’m seeing the light uh is now stable
Agent: that’s a good sign um can you try using your device again and um let me know
Customer: um trying that now okay it’s it looks better but i’m like still not convinced yet
Agent: i understand keep monitoring it sometimes it takes adjustments like the channel settings
Customer: i’ll keep an eye on it if it drops again i’m definitely calling back
Agent: please do and don’t hesitate to reference your ticket id
Customer: right ticket id tkt 4532 682 got it
Agent: i’ll also follow up in a few days to ensure everything’s good on your end owen
Customer: thanks benjamin i appreciate it
Agent: you’re welcome have a great day
===== CALL 2 =====
Agent: thank you for calling urbanlink support this is sofia patel how can i um assist you today
Customer: hi sofia this is riley torres i'm uh calling because i'm experiencing an internet outage
Agent: alright riley i’m uh sorry to hear that can you please confirm if you’re located in ny
Customer: yes i’m in new york
Agent: thank you just a moment uh i see there's actually an active outage affecting your um area due to weather related disruption
Customer: oh no that’s
Agent: mhmm
Customer: frustrating how long do you think it will take to fix this
Agent: i completely um understand your frustration riley
Customer: yes i mean i don’t know
Agent: we are actively working on it
Customer: uh okay
Agent: the estimated resolution time is uh around two hours
Customer: two hours that seems really long
Agent: is there any way to um get updates during this time
Customer: yes that would be great but still i’m a bit concerned about how um reliable urbanlink really is during outages like this
Agent: i can assure you we prioritize transparency during outages we want to
Customer: yes i totally understand
Agent: keep you informed at every step
Customer: that’s good to know but i've been with urbanlink for a while and um my friends have mentioned that spectrum has better service during these situations
Agent: i understand and it's valid to compare urbanlink has been um enhancing our customer service strategies to ensure a better experience compared
Customer: yeah i mean with spectrum i heard their response times are quicker
Agent: right but we aim to
Customer: to retain customers i guess
Agent: exactly by offering consistent updates and
Customer: solutions
Agent: yes especially during these outages
Customer: do you feel that open communication helps with your overall satisfaction
Agent: it does but i get kind of anxious waiting you know what if it takes longer than expected
Customer: yes it sounds really worried
Agent: that anxiety is completely valid and we acknowledge that
Customer: um okay
Agent: it’s why we strive to be as transparent as possible to ease that uncertainty for you and all our customers
Customer: i do feel somewhat reassured knowing that i’ll receive updates
Agent: i'm glad to hear that also can i get your account number just to pull up your details
Customer: sure it’s acc one two three four five six seven
Agent: thanks riley and just to ensure we're on the right track you're currently on our plus plan right
Customer: yes that's uh right
Agent: great so i see you’re on the one hundred meg speed tier that should handle several devices though during an issue it can feel slower when everyone’s affected
Customer: yeah it has been lately what if i want to consider an upgrade down the line
Agent: upgrading to gigabit would definitely enhance your experience especially for multiple users since you're facing challenges now um it might be worth considering
Customer: that does sound appealing i’ll think about it
Agent: please do we are committed to improving experiences and minimizing disruptions is there anything else um i can assist you with today
Customer: no i think that's it just make sure to send those updates okay
Agent: definitely i’ll ensure you're updated as soon as we have um more information thank you for your patience riley
Customer: thank you for your help sofia
Agent: you’re welcome have a great day and stay safe
Customer: you too bye
===== CALL 3 =====
Agent: thank you for calling beachfront suites this is mia hernandez how can i assist you today
Customer: hi um this is natalie walker i uh wanted to talk about my um last stay in new york city
Agent: of course uh natalie what happened
Customer: well i’m really dissatisfied with how my um complaint was handled like last time it just felt like nothing got resolved
Agent: can you um remind me what the issue was
Customer: yeah it was about my room the uh amenities were not as described and when i uh reported it i didn’t get any resolution from the previous agent mia hernandez
Agent: and what um did you want us to do to resolve this
Customer: honestly i just wanted to feel heard and maybe get a discount or something but um there was nothing offered
Agent: i apologize for that experience natalie can i get your booking id to look into this further
Customer: sure it’s bk 9023 456 but i doubt that uh makes a difference since they didn’t resolve anything before
Agent: thank you let me just check your uh details
Customer: okay but i'm really frustrated with how um this is going my friend said hilton is much better with their services
Agent: we value your loyalty as a gold member
Customer: gold member that’s nice but uh i don’t feel appreciated this should um matter more
Agent: you're right i apologize for that i can see your points regarding the uh amenities now
Customer: right it wasn’t just amenities it was the whole service i uh expected more
Agent: what uh would make this right for you natalie
Customer: i want at least a partial refund or some um loyalty points added to my next stay something like that
Agent: i see i’ll note that um unfortunately i can’t really offer a refund but i can check to see if
Customer: if you can check then what’s the point just tell me the process please
Agent: i apologize for the wait it appears that your room type was indeed not up to our usual standards
Customer: exactly that’s what i brought up before so how do we fix it
Agent: i can submit this for review but the um primary decision regarding refunds is made by our billing department
Customer: is that going to take long um i’m really tired of this back and forth
Agent: typically it can take a few days but i can emphasize the urgency
Customer: if it’s not a quick resolution then this is pointless honestly
Agent: i’ll do my best to escalate this matter
Customer: yeah well i’ll see about that you said something earlier about discounts
Agent: yes we can offer a promo code for your next stay the code is loyalty10 which gives you ten percent off
Customer: okay that’s um something i guess but i don’t think it’s enough
Agent: the example with your stay is um noted
Customer: well i just don’t want to feel like i’m um a bother here
Agent: you’re a valued customer
Customer: i just feel like um there should have been a quicker resolution
Agent: i agree completely lack of quick resolution can uh lead to negative feelings and i'm uh truly sorry for that
Customer: exactly look at the time i’m wasting here i could stay at hilton instead
Agent: i completely get it i can assure you we’re striving to improve our services um actively
Customer: striving sounds good but do something please i’m ready to disengage altogether
Agent: i appreciate your patience um it really does matter
Customer: alright i hope this won’t take long i really want to uh think about this positively
Agent: absolutely i’ll keep you updated and if anything pops up i’m here for you
Customer: thank you for that mia just make sure there’s resolution okay
Agent: yes of course natalie i’ll do everything i can thank you for your understanding
===== CALL 4 =====
Agent: thank you for calling firststone bank this is ethan clark how can i assist you today
Customer: hi ethan i'm emily sanders i called to verify the status of my um personal loan application
Agent: sure let me check that for you emily just a moment please
Customer: okay i appreciate it
Agent: alright it looks like your loan uh application has been approved as requested congratulations emily
Customer: oh great that's a relief what are the um next steps
Agent: so the next steps would involve the closing process i can like walk you through that if you'd like
Customer: yes please do i want to make sure i’m on the right track here
Agent: okay so first uh once we finalize the paperwork we will set a closing date this usually takes around five to seven business days
Customer: and then what
Agent: after that disbursement of the loan um will occur typically within twenty four hours after closing
Customer: that sounds good is there any sort of campaign i should you know be aware of regarding this loan
Agent: yes actually we have a campaign that may affect your loan terms however ah the campaign details can negatively influence conversion rates
Customer: really can you elaborate on that
Agent: sure the campaign promotes competitive rates but um many customers find it a bit confusing which sometimes leads to hesitation in acceptance
Customer: hmm that’s interesting i’ve been comparing rates and i think firststone has better offers than chase
Agent: that’s correct our pricing has been uh very competitive lately and many clients appreciate that
Customer: i did notice that but what about the fees
Agent: we aim to keep our fees low and um pricing is a significant feature that we focus on discussing with our clients
Customer: yes that’s definitely a feature i care about
Agent: good to hear so regarding your loan did you have any specific features you wanted to explore further
Customer: well could you tell me again about the uh repayment terms and conditions
Agent: absolutely with your loan amount in the fifty thousand to seventy five thousand dollar range we offer flexible repayment plans that suit your budget
Customer: okay and um the interest rate
Agent: the current rate is competitive especially given our recent campaign but um be aware that it also varies based on credit history
Customer: right i see i wonder if the campaign was um affecting how people perceive that
Agent: yes definitely it’s a common discussion point some clients feel uh with promotions the rates might be confusing
Customer: i thought that too but it seems like yours are um steady
Agent: exactly our clients often state that the pricing feature is really one of the most valuable aspects and features of our loans
Customer: that’s reassuring so can i you know expect to hear anything else from firststone once we close
Agent: yes we’ll send all the closing details and further instructions about disbursement directly to your email
Customer: my email is fine to use right
Agent: yes we have it as emily dot sanders at gmail dot com
Customer: correct that's right
Agent: perfect just a um final check is your state still ca
Customer: yes i’m calling from california
Agent: great you’re all set emily is there anything else you would um like to know
Customer: no this has been really helpful thank you ethan
Agent: you’re welcome i'm glad to assist
Customer: so just to be clear my loan was approved right
Agent: yes absolutely approved
Customer: awesome i appreciate your help
===== CALL 5 =====
Agent: thank you for calling fiberone this is chloe adams how can i assist you today
Customer: hi chloe this is victoria campbell um i wanted to uh inquire about some retention offers
Agent: okay uh let me take a quick look at what offers are available on the account
Customer: yeah um the internet speeds have been really really slow especially during like peak hours it's a bit frustrating you know
Agent: i understand that can be quite annoying may i ask what plan you currently have i mean
Customer: i’m on the plus plan and i think it's a one hundred megabit but um it’s not really delivering
Agent: right you're on the one hundred megabit plan using fiber and for reference you're located in california right
Customer: yes that’s right but i’ve also like seen ads from verizon that claim faster speeds at a lower price it’s tempting
Agent: mm-hm well i can check what retention options are showing here
Customer: okay that would be helpful but i need to know um it’s worth it
Agent: alright give me a moment while i see if there’s a discount on the plan
Customer: a discount that might help but i just hope it really works
Agent: yes a discount can really help i’m just checking ah here it is if we apply a fifteen percent discount would that i mean sound enticing
Customer: hmm yeah a discount but is it just like a temporary thing
Agent: it shows here that the discount stays on the plus plan
Customer: i see um so many details is just making me anxious
Agent: i completely get it victoria let me uh simplify things the discount would lower your monthly bill significantly is that something you’d be interested in
Customer: yes but i’ve had issues with um even that speed tier lately how can i be sure this will help
Agent: the one hundred megabit plan is what you currently have and the discount would apply to that
Customer: okay and um if i have further issues
Agent: if you have further issues you can contact customer support again
Customer: priority support that does sound good uh
Agent: exactly it’s a great way to ensure um any hiccups are resolved quickly okay
Customer: okay let's do it i just hope nothing goes wrong you know
Agent: i’ll make this process easy for you just a quick confirmation can i have your a count number for verification
Customer: sure it’s acc four five one two three nine two
Agent: thank you victoria one moment while i pull up your details ah alright i see everything here
Customer: i’m still a bit worried about the slow speeds but um okay
Agent: so just to recap we’re applying that fifteen percent discount and your plan remains the same
Customer: great
Agent: and after updating your plan with this discount you’ll still stay on the plus tier correct
Customer: yes that’s right
Agent: got it and i’ll also take care of like setting up priority support for you
Customer: thank you that makes me feel better uh
Agent: you’re welcome if there’s anything else you need while we finalize your ticket
Customer: oh yeah uh what’s the ticket number for this conversation
Agent: your ticket id is tkt eight nine four five seven two one
Customer: okay thank you i feel uh like this could work out now
Agent: great to hear victoria so i’m just about finished here would you like anything else before we end this call
Customer: no i think that’s all for now just hoping for the best
Agent: absolutely we’ll ensure everything gets done smoothly alright thank you for choosing fiberone and have a wonderful like day
Customer: you too chloe goodbye
Agent: goodbye victoria
===== CALL 6 =====
Agent: thank you for calling coastal wings this is lisa chen how can i assist you today
Customer: hi uh my name is lillian perez i need to um talk about my flight it's delayed and i'm really stressed out here
Agent: can you please provide me with your booking reference
Customer: sure it's pnr a1b2c3 i um just need to know what's uh gonna happen with my travel insurance
Agent: let me check that right away lillian your flight is from lax to ord right
Customer: yes exactly the delay is due to weather apparently and i'm just worried about the coverage
Agent: the insurance depends on the policy terms
Customer: yes exactly i need to know if i can claim anything or um how this works
Agent: okay i appreciate your patience let me explain the policy since it's a weather related delay there may be limitations on compensation
Customer: really that's um frustrating so what are my options then
Agent: we can discuss the documentation needed for a claim
Customer: sure what do you need from me
Agent: to proceed i’ll need you to submit any receipts you have for expenses incurred and fill out a claims form
Customer: uh huh and how long does that usually take
Agent: the review process generally takes about thirty days but uh if everything is in order it can um go quicker
Customer: that's um a long time to wait what if i don’t get anything
Agent: if the claim is denied you can appeal the decision
Customer: and that process is
Agent: an appeal can take an additional two weeks depending on the case we strive to make it smooth though
Customer: but i'm at the airport and my flight is delayed now what do i do
Agent: you can talk with our airport representatives
Customer: i just feel really lost is there um any travel credit or anything
Agent: yes i can inform you that there is potential for a travel credit due to the circumstances
Customer: a travel credit so can you like confirm that now
Agent: absolutely you’re eligible for a travel credit which will be uh processed once your claim is approved
Customer: okay that’s um something at least but can you tell me about i mean what's the likelihood i’ll actually get it
Agent: it heavily relies on the details provided but if all is gathered correctly your chances are quite favorable
Customer: i hope so i mean i’ve heard different things from other airlines like uh american airlines and it’s really confusing
Agent: i get that each airline has different policies coastal wings aims to make it um as clear as possible for our customers
Customer: right but it's this urgency that stresses me out i’d um feel better with a clearer answer
Agent: the policy information is what i have available here
Customer: yeah i really need that right now am i doing this right
Agent: just keep gathering your documents for the claims process
Customer: okay if i have to wait i guess i can deal with that but it’s just so much pressure
Agent: once that’s done the next step is to wait for review
Customer: thanks for saying that will you follow up with me or
Agent: yes i’ll make sure a follow up is done once your claim has been submitted to keep you updated
Customer: okay that reassures me a bit but if i don’t hear anything soon uh what should i do
Agent: if there’s no communication after two weeks i recommend calling us back we’ll check on the status
Customer: alright i can do that i guess just need to keep track of everything
Agent: absolutely don't hesitate to reach out if anything else comes up we’re always here to help
Customer: thanks lisa i really appreciate your help
===== CALL 7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</si>
  <si>
    <t>3867</t>
  </si>
  <si>
    <t>===== CALL 1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 CALL 2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3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 CALL 4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5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6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7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</si>
  <si>
    <t>Evaluate the human agent against the given question and the following call transcripts.
Multiple independent calls are included below, each marked with ===== CALL n =====. Apply the same question to every call and answer based on the combined evidence across all of them.
=== QUESTION ===
Question: Determine if the customer had a positive experience with the agent during the call, based on tone, interaction quality, and call closure — regardless of whether the issue was resolved. 
Sub-criteria: - Answer YES if the customer had a positive or neutral experience, with no signs of dissatisfaction or rejection at the end of the call.
- Answer NO if the customer showed clear dissatisfaction, frustration, or rejection of the interaction or outcome.
- Supporting agent behaviors (not mandatory): De-escalating emotional situations; using a supportive or empathetic tone; going the extra mile (e.g., providing detailed explanations or reassurance); using courteous or empathetic language.
- Customer cues to evaluate: Signs of satisfaction, relief, or gratitude; neutral tone with no objection to the outcome; explicit acceptance of the resolution; absence of complaints or pushback.
- If the customer shows no sign of dissatisfaction or rejection at the end of the call, do not mark it against the agent— even if the agent does not explicitly display positive behaviors.
=== TRANSCRIPTS ===
===== CALL 1 =====
Agent: thank you for calling premier resorts this is michael roberts how may i assist you today
Customer: hi michael um it's sophia rogers i need help there's an issue uh with my booking
Agent: sure sophia can you like provide me with the booking id
Customer: yes it’s uh bk 1234 567 i booked a deluxe room in uh miami beach
Agent: thank you for that um give me a moment to check your reservation
Customer: sure um no problem
Agent: i uh see here that there was a booking error i can help you with that
Customer: okay so uh what went wrong
Agent: it appears um there was a double booking your reservation overlaps with another guest
Customer: oh no that’s annoying what uh can be done
Agent: we can uh compensate you for this error actually
Customer: compensation would be great but um what’s the next step
Agent: let’s um first ensure you have a place to stay i can look uh for another deluxe room for you
Customer: alright but um if i switch to another hotel maybe marriott
Agent: sure i can compare rates with marriott if you'd like uh to see better options
Customer: right but do you have any idea um will the compensation cover the difference in like rates
Agent: yes if you find a higher rate we can discuss how to handle that compensation usually applies
Customer: got it so uh what percentage of errors actually lead to compensation in these cases
Agent: every booking error we um identify typically results in compensation being offered so we can say compensated
Customer: good to um know
Agent: now let’s uh check for available rooms okay i see a few options for you
Customer: awesome what are um they
Agent: there are deluxe rooms at uh our miami beach location available price might vary though
Customer: how much are we uh talking about
Agent: the deluxe room is currently at um free hundred dollars per night
Customer: uh is that with or uh without tax
Agent: that’s before tax the total includes an additional resort fee of um about twenty dollars
Customer: so um it’s three hundred twenty total
Agent: yes that’s correct
Customer: right and if i decide um to go back to premier resorts would you handle the booking issues with them directly
Agent: i sure can i’ll manage everything on our end if we proceed
Customer: okay but do varied phrasings about my situation um improve anything like uh if i insist more
Agent: no change actually the specifics are noted but typically it doesn’t um affect outcomes much
Customer: that’s interesting so what behaviors might um ensure successful conversions
Agent: none particularly stand out it often just uh depends on the situation and how we resolve customer concerns
Customer: yeah i guess it's about um the resolution
Agent: exactly would you like to go ahead and um secure the deluxe room at our hotel
Customer: yes i think i will let's do it
Agent: great choice sophia i'll finalize that for you right now
Customer: thank you michael i appreciate your help
Agent: anytime sophia your booking is all set and you’ll receive uh a confirmation email shortly
Customer: perfect so i can um also check my email for further details
Agent: yes exactly if you have any more questions feel free to call us back
===== CALL 2 =====
Agent: thank you for calling nimbus air this is ethan clark how can i assist you today
Customer: hi uh my name is jack nguyen and i'm calling about a uh a um refund for my canceled flight from lax to ord
Agent: may i have your booking reference please
Customer: sure it’s pnr jk4562
Agent: thank you let me uh um look that up for you um just a moment
Agent: okay i see that your flight was canceled due to um mechanical issues right
Customer: yes that’s um what i was told but it's been a pain i mean why was there no earlier notification
Agent: mechanical issues can arise suddenly
Customer: right but like what um are my refund options i'm not really interested in uh a voucher here
Agent: so there are two main options a cash refund or a travel voucher the cash refund typically takes um about seven to ten business days
Customer: and how often do um people choose vouchers instead i just want to know if i’m missing anything
Agent: umm it’s pretty common for customers to opt for cash refunds um over vouchers especially if they’re frustrated or uh you know need the funds
Customer: yeah but i mean how often like is it a fifty fifty split
Agent: well in our experience most refund requests um end up being cash refunds rather than uh vouchers so
Customer: that’s good to know but i still feel like you know i want more clarity on this
Agent: you can go for a cash refund if you prefer
Customer: okay but how do i um actually get that
Agent: i’ll initiate the cash refund for you now uh just a moment
Customer: thanks but um will that be instant or how does it uh you know work
Agent: it’s not instant unfortunately the email confirmation will have the details
Customer: and when will i um see that email i'm kinda in a hurry here you know
Agent: you should get it within the next uh few minutes after i submit this request
Customer: and what about the meal voucher um am i eligible you know for that
Agent: since the issue was due to mechanical failure the meal voucher doesn’t apply here
Customer: that’s disappointing i swear the other airlines offer better options like um delta
Agent: other airlines do have varying policies
Customer: right but nimbus should really step up its game um compared to delta you know
Agent: your feedback is valuable
Customer: uh huh well i just want to be sure my cash refund is prioritized
Agent: yes your request is noted and cash refunds are um certainly prioritized within our policy framework
Customer: sounds good but i just wish this was clearer on the website
Agent: i’ll forward your input about the website to our team anything else
Customer: not right now i guess i just hope to see that refund quickly
Agent: it’ll be processed and you should receive the email shortly
Customer: okay thanks for that but um why do i feel like i should've gotten more options
Agent: choices can be limited sometimes
Customer: alright i appreciate it even if it doesn't feel great
Agent: thank you for your understanding jack i hope your next experience with nimbus air is better take care
===== CALL 3 =====
Agent: thank you for calling streamwave this is ethan clark how can i assist you today
Customer: hi ethan uh this is luke wood i um wanted to inquire about my pricing plan so it seems too high and i'm considering well um cancellation
Agent: let’s take a look at your current plan just to verify you're in texas correct
Customer: yes um that’s uh right texas
Agent: great you're on our plus plan and i see that you're currently uh paying a monthly premium
Customer: well i compared it to at&amp;t’s offering and their rates are uh significantly lower
Agent: the plus plan you have is priced higher due to the value added features it offers
Customer: uh honestly i just think it's more than i want to spend right now
Agent: could you tell me if there are any specific services or features that you feel you're uh not utilizing fully
Customer: um i use the internet mostly for browsing and streaming but i’m not sure the extra features like um are worth the price
Agent: lowering your monthly cost could be um a viable option would you be interested in like hearing about our basic plan
Customer: a basic plan what would that lower the price to like twenty dollars less
Agent: the basic plan would actually bring your monthly fee down quite a bit around uh twenty dollars less however you'll lose some uh higher speed and data allowances
Customer: mmm i don’t know ethan what if i switch to that basic plan and it still feels uh too high
Agent: the basic plan is one option and if it isn't satisfactory you could choose to downgrade or even uh cancel if needed
Customer: look i’ve been researching at&amp;t offers better rates i really might cancel so
Agent: can i ask if there are any additional issues affecting your decision sometimes a slow connection can be um a cause for concern
Customer: no i haven't had any technical i mean problems just the pricing thing
Agent: uh i’m making notes here for future reference have you considered other uh aspects like the speed tier
Customer: yes definitely it's not the service it's purely um the cost
Agent: uh i'm making notes here for future reference have you considered other uh aspects like the speed tier
Customer: speed i’m on like um three hundred megabits i think right
Agent: that’s correct you're on three hundred megabits per second for streaming purposes that works quite well uh especially on multiple devices
Customer: right but if i go to basic how much speed would that um offer me
Agent: the basic plan offers fifty megabits per second which might be a step down for streaming but could uh work if you're not using it heavily
Customer: hah i just want to make sure i'm not like losing out what if i switch and hate it
Agent: understandably those transitions can sometimes increase resolution time due to not probing into concerns earlier just know you can always revert back if um it doesn't meet your needs
Customer: so if i switch and need to go back to plus like there's no penalty
Agent: correct luke you could switch back without any extra charges we value our customers flexibility um truly
Customer: sounds good but still um it feels like i’m pressured here
Agent: are there any long term solutions that we can discuss to make things clearer like um
Customer: i wish there was more clarity in the uh pricing structure i’m confused about what um i’m really paying for
Agent: pricing isn't straightforward let me outline what each plan includes more clearly
Customer: okay but um i really don’t want to spend too much time on this like
Agent: let’s get to the key points quickly
Customer: thanks ethan i just worry about making the right decision um you know
Agent: let’s wrap this up efficiently so you can decide uh what you want
===== CALL 4 =====
Agent: thank you for calling healthsecure this is benjamin brooks how can i assist you today
Customer: hi benjamin uh this is john brooks i'm calling to ask about upgrades
Agent: just to confirm you're looking for options to um upgrade your policy right
Customer: yes exactly what do you have uh available
Agent: we um have several plans the care plus gold uh plan is one of our top options it offers uh extensive coverage and benefits
Customer: okay can you tell me more about this um care plus gold plan
Agent: absolutely it includes higher coverage limits um and comprehensive protection for uh accidents and liability right
Customer: and what about the premiums how do they compare like are they competitive
Agent: right so um the premiums are a bit higher than the basic plans but the coverage is er significantly better i think
Customer: higher huh what um exactly would my premium be you think
Agent: well let me check that for you um just a moment for the care plus gold plan the uh premium generally starts around like three hundred dollars per month
Customer: three hundred dollars is um a bit steep i want to make sure it's worth it you know
Agent: i totally understand um with the coverage limits being high you’d er be well protected against unexpected events um in many cases
Customer: yeah but what about deductibles i don't want those to be too high
Agent: the deductible for this um plan is medium uh it can help keep your monthly payments more manageable right
Customer: and are there other plans that might be cheaper maybe
Agent: well there's the care plus silver plan but um you'd get lower coverage limits i think
Customer: what do you mean by lower like how much lower
Agent: i mean your uh claims could be um less fully covered in certain situations possibly
Customer: got it that makes sense i guess
Agent: if you like i can provide you with um a quote comparison
Customer: yeah that would be helpful uh i'd appreciate that
Agent: i'll pull that together for you just a moment okay um for the silver plan it would like be around two hundred forty dollars per month
Customer: and differences in like coverage limits
Agent: the coverage limit would be lower um generally medium compared to the uh gold plan
Customer: i see what’s the um process for switching to this care plus gold
Agent: it uh depends on your renewal window um you'd typically need to um switch within thirty days of your current renewal date
Customer: alright and um if i don't want to change my policy today
Agent: that’s completely fine i can provide details whenever you're ready um also note that you uh qualify for a save fifteen discount
Customer: oh that’s good to know thank you
Agent: yes and um if you decide to go for it that discount can help with initial costs possibly
Customer: time wise how long does um it take to get claims processed
Agent: claims processing can vary um but typically takes about like seven to ten business days
Customer: that's fair i’d be okay with that
Agent: fantastic if you have other questions um feel free to ask anytime
Customer: no i think i'm good for now but uh i'll let you know if i need anything else
Agent: sounds great john just remember you can call anytime
Customer: thanks for your help benjamin
Agent: you’re welcome have a great day john
===== CALL 5 =====
Agent: thank you for calling northpeak financial uh this is priya nair how can i assist you today
Customer: hi priya um this is carter patel i’m calling to dispute an overdraft protection fee that was charged to my account
Agent: okay uh carter can you tell me the um amount of the fee
Customer: yeah it’s around fifty um to two hundred dollars actually um closer to a hundred
Agent: i see just to verify your account ends in um seventy eight correct
Customer: yes exactly it’s the checking account i’ve had for a um while
Agent: thank you for that confirmation so uh this is about an overdraft protection fee
Customer: right and honestly i just feel like um there hasn’t been enough transparency about these fees
Agent: the fee you're disputing was uh related to overdraft protection that you opted into when you set up your account
Customer: but i wasn't really um made aware of that it feels misleading um honestly
Agent: i can explain the fee breakdown um and activation process clearly would you like me um to do that
Customer: sure go ahead but um i wanna make sure i really understand you know
Agent: absolutely so um the fee applies when your balance goes below a certain amount and it’s activated if you use um your visa card for a transaction that overdrafts
Customer: why wasn't that um communicated earlier i uh mean other banks like citi do a better job with this
Agent: transparency is key but um let’s see how i can help you today
Customer: right but i'm still feeling very um frustrated about this lack of information
Agent: just to clarify the fee you see relates to those overdrafts and i can help you with a fee waiver since you’re a gold relationship customer
Customer: a waiver huh what does that mean uh exactly
Agent: it means if eligible i can apply a one time waiver to this fee but um you’ll need to maintain your loyalty with us
Customer: okay that sounds good but i still feel like um you know disputes like this shouldn’t even happen if there was clearer communication you know
Agent: um the lack of clarity noted
Customer: can you um how i can avoid this in the future
Agent: definitely monitoring your account activity and um keeping track of your balance can help also uh would you like tips on using our app for notifications
Customer: yeah that could help but i still think i might just switch to citi where everything feels more straightforward
Agent: i can certainly understand wanting clarity you’ll get a confirmation on your waiver but um it’s really up to you
Customer: right i appreciate the waiver i just wanted to express how um dissatisfied i am with this whole process really
Agent: your feelings are valid carter i'll escalate this feedback for um improvement in communication would you like to hear about additional features uh we offer
Customer: no that’s fine i just want this resolved i’m tired of going in circles you know
Agent: i’ll take care of everything thank you for your time today carter
===== CALL 6 =====
Agent: thank you for calling acme insurance this is emily carter how can i assist you today
Customer: hi emily um this is jackson graham i'm calling about a claim that was um denied
Agent: can you provide me with your policy number to look up your claim details
Customer: yes it’s pol 1234 567 i really don’t you know understand why it was denied
Agent: alright let me check that for you uh wait a moment okay i see your claim was denied due to not meeting the deductible
Customer: not meeting the deductible i thought i had a medium um deductible how uh how much more do i need to pay
Agent: your current policy is care plus silver and the deductible applies before claims can be processed
Customer: so my claim was denied because i didn’t pay enough i mean that’s frustrating
Agent: the claim was denied because the deductible has not been met
Customer: exactly what are my options here i need this claim to be um approved
Agent: i can provide details on policy adjustments or the appeal process
Customer: yeah please i need to know how to get this resolved i really don't want to wait long
Agent: we can look at possibly increasing your coverage limit, but that would only affect future claims and your premiums would also increase
Customer: right but um will that help my claim situation i just i really need it to go through
Agent: increasing your coverage could help in future claims but for this one we can submit an appeal to review the case
Customer: what do i need to do for the appeal
Agent: for the appeal, I need some additional information. can you tell me more about the services you claimed
Customer: it was for a hospital visit related to an accident and i thought the policy covered that
Agent: let me check yes your policy covers hospital visits um if they were within the coverage limit you should be eligible
Customer: so uh what’s the next step can we expedite the appeal process
Agent: i can submit it immediately appeals usually take some time before you get a response
Customer: medium time what does that mean a week two weeks
Agent: it should typically take around um ten business days however sometimes it can stretch to uh two weeks
Customer: ugh that’s not great emily also i did some research you know it seems like blue shield has better options
Agent: blue shield has different plans and acme insurance is very competitive in our offerings if you're interested we can discuss those
Customer: i mean if i don't get this resolved i might have to explore those options
Agent: we can work on the appeal first
Customer: yeah eh i really hope this issue is sorted quickly
Agent: absolutely i’ll make sure to follow up with you once the appeal is submitted
Customer: okay but i'm just feeling frustrated since this is supposed to be um covered under my plan
Agent: is there anything else you need today
Customer: just help me with this if there's any delay or silence in the process i will escalate
Agent: i promise to keep you updated i can assure you that we’ll do our best to resolve this promptly
Customer: okay thanks for your help emily
Agent: thank you for your patience jackson i appreciate your understanding
Customer: alright i'll wait for your call
===== CALL 7 =====
Agent: thank you for calling luxstay hotels this is sarah johnson how can i assist you today
Customer: hi uh sarah this is david long i was wondering about any promotional discounts you have available
Agent: of course david we have a few promotions going on right now could you tell me the location um you're interested in
Customer: i'm looking at new york city do you have any deals um there
Agent: yes in new york city we currently have a promotion called loyalty10 which offers like ten present off your stay
Customer: oh that sounds great does that apply to any room type or um just specific ones
Agent: it's applicable to all rooms including the deluxe options but remember you have to book uh you know through us to get that discount
Customer: right right and um if i wanted to upgrade to a deluxe room would that promo still apply
Agent: yes it will if you use that code when booking you'll get the discount even on the deluxe upgrade
Customer: good to know i just i just wish the promo terms were clearer sometimes they mix me up
Agent: i understand david that can be frustrating um the terms are usually straightforward but let me know if there’s something specific that’s uh unclear
Customer: well it just feels a bit vague you know like i’m not sure um if i really uh qualify
Agent: i can assure you as a gold member you qualify for all our promotions it’s just about entering the promo code at checkout
Customer: okay but uh what if i change my mind later like is there a cancellation policy
Agent: right our cancellation policy is pretty flexible you can cancel up to twenty four hours before your stay without any uh fees
Customer: alright so if i upgrade now and change my mind how does that work
Agent: you can still cancel or modify your booking up to twenty four hours before checking in right without losing your discount
Customer: sounds good but what if i want to compare it to hilton's rates i mean i know they have competitive uh pricing
Agent: sure if you find a better rate at hilton we can try to match it just let us know
Customer: that would be nice um but it's just that i'd hate to make a choice based on price alone
Agent: understandable the value we offer especially for gold members often includes perks you won't find elsewhere
Customer: like what can you give me some examples um other than the promos
Agent: well gold members receive room upgrades free breakfasts and priority late check out options
Customer: those sound nice but still the promo details can get confusing um especially when you don’t list everything openly
Agent: i get that david um they can seem a bit uh convoluted if you'd like i can summarize the key benefits for you
Customer: yes could you please i just i've had some uh frustrating experiences before
Agent: i understand your concerns let’s clarify you get ten percent off with the promo code upgrades are included and flexible cancellation
Customer: okay thanks for that but i still think hilton presents better clarity in their promotions you know
Agent: i hear you sometimes those things seem clearer at first glance but i assure you we strive for transparency
Customer: well i hope so um does your team get a lot of calls asking about promotions
Agent: yes quite a few actually it’s a common question and i can see why they’d call um because knowing all the details is crucial
Customer: exactly it's just tough when you like when you want to make a quick decision but can't because of unclear promotions
Agent: right i see your point promotional details should be simple to understand i’ll make sure to relay that feedback
Customer: thanks i appreciate that so um how can i proceed with the booking
Agent: you can either book online or i can assist you right now over the phone if you prefer
Customer: let’s do it over the phone like to make sure everything goes smoothly
Agent: perfect i’ll need a few details from you can i get your full name as it appears on the reservation
Customer: sure it's david long and for the room i’m looking for the um deluxe
Agent: great david and what dates are you looking at for your stay
Customer: i need it from march tenth until march seventeenth
Agent: alright um just to confirm you’re booking a deluxe room from march tenth to seventeenth using the loyalty10 promo code correct
Customer: yes that’s it i just want to make sure i get that promo with my gold membership
Agent: absolutely you’ll enjoy your stay and the promo will definitely be applied let me finalize that for you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</si>
</sst>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color rgb="FF000000"/>
      <name val="Arial"/>
      <scheme val="minor"/>
    </font>
    <font>
      <b/>
      <color theme="1"/>
      <name val="Arial"/>
      <scheme val="minor"/>
    </font>
    <font>
      <color rgb="FF00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vertical="center"/>
    </xf>
    <xf borderId="0" fillId="2" fontId="2" numFmtId="0" xfId="0" applyAlignment="1" applyFill="1" applyFont="1">
      <alignment readingOrder="0" vertical="top"/>
    </xf>
    <xf borderId="0" fillId="0" fontId="3" numFmtId="0" xfId="0" applyAlignment="1" applyFont="1">
      <alignment readingOrder="0" vertical="center"/>
    </xf>
    <xf borderId="0" fillId="0" fontId="1" numFmtId="1" xfId="0" applyAlignment="1" applyFont="1" applyNumberFormat="1">
      <alignment readingOrder="0" vertical="center"/>
    </xf>
    <xf borderId="0" fillId="0" fontId="1" numFmtId="0" xfId="0" applyAlignment="1" applyFont="1">
      <alignment readingOrder="0" shrinkToFit="0" wrapText="1"/>
    </xf>
    <xf borderId="0" fillId="0" fontId="3" numFmtId="0" xfId="0" applyAlignment="1" applyFont="1">
      <alignment readingOrder="0"/>
    </xf>
    <xf borderId="0" fillId="0" fontId="1" numFmtId="0" xfId="0" applyAlignment="1" applyFont="1">
      <alignment vertical="center"/>
    </xf>
    <xf borderId="0" fillId="0" fontId="3" numFmtId="0" xfId="0" applyFont="1"/>
    <xf quotePrefix="1" borderId="0" fillId="0" fontId="1" numFmtId="0" xfId="0" applyAlignment="1" applyFont="1">
      <alignment readingOrder="0" vertical="top"/>
    </xf>
    <xf borderId="0" fillId="2" fontId="4" numFmtId="0" xfId="0" applyAlignment="1" applyFill="1" applyFont="1">
      <alignment readingOrder="0" vertical="top"/>
    </xf>
    <xf borderId="0" fillId="0" fontId="1" numFmtId="0" xfId="0" applyAlignment="1" applyFont="1">
      <alignment readingOrder="0"/>
    </xf>
    <xf borderId="0" fillId="0" fontId="1" numFmtId="0" xfId="0" applyAlignment="1" applyFont="1">
      <alignment readingOrder="0" vertical="top"/>
    </xf>
    <xf borderId="0" fillId="0" fontId="1" numFmtId="0" xfId="0" applyAlignment="1" applyFont="1">
      <alignment shrinkToFit="0" wrapText="1"/>
    </xf>
    <xf borderId="0" fillId="0" fontId="1" numFmtId="1" xfId="0" applyAlignment="1" applyFont="1" applyNumberFormat="1">
      <alignment readingOrder="0" vertical="top"/>
    </xf>
    <xf borderId="0" fillId="0" fontId="1" numFmtId="0" xfId="0" applyAlignment="1" applyFont="1">
      <alignment vertical="top"/>
    </xf>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25"/>
    <col customWidth="1" hidden="1" min="2" max="2" width="51.38"/>
    <col customWidth="1" hidden="1" min="3" max="3" width="28.88"/>
    <col customWidth="1" min="4" max="4" width="14.88"/>
    <col customWidth="1" min="5" max="5" width="44.5"/>
    <col customWidth="1" min="6" max="6" width="21.0"/>
    <col hidden="1" min="7" max="7" width="12.63"/>
  </cols>
  <sheetData>
    <row r="1" ht="27.75" customHeight="1">
      <c r="A1" s="1" t="s">
        <v>0</v>
      </c>
      <c r="B1" s="1" t="s">
        <v>1</v>
      </c>
      <c r="C1" s="1" t="s">
        <v>2</v>
      </c>
      <c r="D1" s="3" t="s">
        <v>3</v>
      </c>
      <c r="E1" s="1" t="s">
        <v>5</v>
      </c>
      <c r="F1" s="1" t="s">
        <v>6</v>
      </c>
      <c r="G1" s="1" t="s">
        <v>7</v>
      </c>
      <c r="H1" s="1" t="s">
        <v>8</v>
      </c>
    </row>
    <row r="2" ht="75.0" customHeight="1">
      <c r="A2" s="6">
        <v>1000.0</v>
      </c>
      <c r="B2" s="6" t="s">
        <v>10</v>
      </c>
      <c r="C2" s="6" t="s">
        <v>12</v>
      </c>
      <c r="D2" s="11" t="s">
        <v>13</v>
      </c>
      <c r="E2" s="6" t="s">
        <v>15</v>
      </c>
      <c r="F2" s="6" t="s">
        <v>16</v>
      </c>
      <c r="G2" s="14">
        <f>IFERROR(__xludf.DUMMYFUNCTION("IF(LEN(TRIM(E2))=0, 0, COUNTA(SPLIT(TRIM(E2), "" "")))"),652.0)</f>
        <v>652</v>
      </c>
      <c r="H2" s="14">
        <f t="shared" ref="H2:H1201" si="1">INT(G2*1.4)</f>
        <v>912</v>
      </c>
    </row>
    <row r="3" ht="75.0" customHeight="1">
      <c r="A3" s="6">
        <v>1001.0</v>
      </c>
      <c r="B3" s="6" t="s">
        <v>30</v>
      </c>
      <c r="C3" s="6" t="s">
        <v>12</v>
      </c>
      <c r="D3" s="11" t="s">
        <v>13</v>
      </c>
      <c r="E3" s="6" t="s">
        <v>32</v>
      </c>
      <c r="F3" s="6" t="s">
        <v>16</v>
      </c>
      <c r="G3" s="14">
        <f>IFERROR(__xludf.DUMMYFUNCTION("IF(LEN(TRIM(E3))=0, 0, COUNTA(SPLIT(TRIM(E3), "" "")))"),494.0)</f>
        <v>494</v>
      </c>
      <c r="H3" s="14">
        <f t="shared" si="1"/>
        <v>691</v>
      </c>
    </row>
    <row r="4" ht="75.0" customHeight="1">
      <c r="A4" s="6">
        <v>1002.0</v>
      </c>
      <c r="B4" s="6" t="s">
        <v>36</v>
      </c>
      <c r="C4" s="6" t="s">
        <v>12</v>
      </c>
      <c r="D4" s="11" t="s">
        <v>13</v>
      </c>
      <c r="E4" s="6" t="s">
        <v>37</v>
      </c>
      <c r="F4" s="6" t="s">
        <v>16</v>
      </c>
      <c r="G4" s="14">
        <f>IFERROR(__xludf.DUMMYFUNCTION("IF(LEN(TRIM(E4))=0, 0, COUNTA(SPLIT(TRIM(E4), "" "")))"),484.0)</f>
        <v>484</v>
      </c>
      <c r="H4" s="14">
        <f t="shared" si="1"/>
        <v>677</v>
      </c>
    </row>
    <row r="5" ht="75.0" customHeight="1">
      <c r="A5" s="6">
        <v>1003.0</v>
      </c>
      <c r="B5" s="6" t="s">
        <v>39</v>
      </c>
      <c r="C5" s="6" t="s">
        <v>12</v>
      </c>
      <c r="D5" s="11" t="s">
        <v>13</v>
      </c>
      <c r="E5" s="6" t="s">
        <v>40</v>
      </c>
      <c r="F5" s="6" t="s">
        <v>16</v>
      </c>
      <c r="G5" s="14">
        <f>IFERROR(__xludf.DUMMYFUNCTION("IF(LEN(TRIM(E5))=0, 0, COUNTA(SPLIT(TRIM(E5), "" "")))"),448.0)</f>
        <v>448</v>
      </c>
      <c r="H5" s="14">
        <f t="shared" si="1"/>
        <v>627</v>
      </c>
    </row>
    <row r="6" ht="75.0" customHeight="1">
      <c r="A6" s="6">
        <v>1004.0</v>
      </c>
      <c r="B6" s="6" t="s">
        <v>41</v>
      </c>
      <c r="C6" s="6" t="s">
        <v>12</v>
      </c>
      <c r="D6" s="11" t="s">
        <v>13</v>
      </c>
      <c r="E6" s="6" t="s">
        <v>44</v>
      </c>
      <c r="F6" s="6" t="s">
        <v>16</v>
      </c>
      <c r="G6" s="14">
        <f>IFERROR(__xludf.DUMMYFUNCTION("IF(LEN(TRIM(E6))=0, 0, COUNTA(SPLIT(TRIM(E6), "" "")))"),678.0)</f>
        <v>678</v>
      </c>
      <c r="H6" s="14">
        <f t="shared" si="1"/>
        <v>949</v>
      </c>
    </row>
    <row r="7" ht="75.0" customHeight="1">
      <c r="A7" s="6">
        <v>1005.0</v>
      </c>
      <c r="B7" s="6" t="s">
        <v>45</v>
      </c>
      <c r="C7" s="6" t="s">
        <v>12</v>
      </c>
      <c r="D7" s="11" t="s">
        <v>13</v>
      </c>
      <c r="E7" s="6" t="s">
        <v>46</v>
      </c>
      <c r="F7" s="6" t="s">
        <v>16</v>
      </c>
      <c r="G7" s="14">
        <f>IFERROR(__xludf.DUMMYFUNCTION("IF(LEN(TRIM(E7))=0, 0, COUNTA(SPLIT(TRIM(E7), "" "")))"),539.0)</f>
        <v>539</v>
      </c>
      <c r="H7" s="14">
        <f t="shared" si="1"/>
        <v>754</v>
      </c>
    </row>
    <row r="8" ht="75.0" customHeight="1">
      <c r="A8" s="6">
        <v>1006.0</v>
      </c>
      <c r="B8" s="6" t="s">
        <v>48</v>
      </c>
      <c r="C8" s="6" t="s">
        <v>12</v>
      </c>
      <c r="D8" s="11" t="s">
        <v>13</v>
      </c>
      <c r="E8" s="6" t="s">
        <v>49</v>
      </c>
      <c r="F8" s="6" t="s">
        <v>16</v>
      </c>
      <c r="G8" s="14">
        <f>IFERROR(__xludf.DUMMYFUNCTION("IF(LEN(TRIM(E8))=0, 0, COUNTA(SPLIT(TRIM(E8), "" "")))"),657.0)</f>
        <v>657</v>
      </c>
      <c r="H8" s="14">
        <f t="shared" si="1"/>
        <v>919</v>
      </c>
    </row>
    <row r="9" ht="75.0" customHeight="1">
      <c r="A9" s="6">
        <v>1007.0</v>
      </c>
      <c r="B9" s="6" t="s">
        <v>51</v>
      </c>
      <c r="C9" s="6" t="s">
        <v>12</v>
      </c>
      <c r="D9" s="11" t="s">
        <v>13</v>
      </c>
      <c r="E9" s="6" t="s">
        <v>53</v>
      </c>
      <c r="F9" s="6" t="s">
        <v>16</v>
      </c>
      <c r="G9" s="14">
        <f>IFERROR(__xludf.DUMMYFUNCTION("IF(LEN(TRIM(E9))=0, 0, COUNTA(SPLIT(TRIM(E9), "" "")))"),563.0)</f>
        <v>563</v>
      </c>
      <c r="H9" s="14">
        <f t="shared" si="1"/>
        <v>788</v>
      </c>
    </row>
    <row r="10" ht="75.0" customHeight="1">
      <c r="A10" s="6">
        <v>1008.0</v>
      </c>
      <c r="B10" s="6" t="s">
        <v>54</v>
      </c>
      <c r="C10" s="6" t="s">
        <v>12</v>
      </c>
      <c r="D10" s="11" t="s">
        <v>13</v>
      </c>
      <c r="E10" s="6" t="s">
        <v>56</v>
      </c>
      <c r="F10" s="6" t="s">
        <v>16</v>
      </c>
      <c r="G10" s="14">
        <f>IFERROR(__xludf.DUMMYFUNCTION("IF(LEN(TRIM(E10))=0, 0, COUNTA(SPLIT(TRIM(E10), "" "")))"),623.0)</f>
        <v>623</v>
      </c>
      <c r="H10" s="14">
        <f t="shared" si="1"/>
        <v>872</v>
      </c>
    </row>
    <row r="11" ht="75.0" customHeight="1">
      <c r="A11" s="6">
        <v>1009.0</v>
      </c>
      <c r="B11" s="6" t="s">
        <v>57</v>
      </c>
      <c r="C11" s="6" t="s">
        <v>12</v>
      </c>
      <c r="D11" s="11" t="s">
        <v>13</v>
      </c>
      <c r="E11" s="6" t="s">
        <v>59</v>
      </c>
      <c r="F11" s="6" t="s">
        <v>16</v>
      </c>
      <c r="G11" s="14">
        <f>IFERROR(__xludf.DUMMYFUNCTION("IF(LEN(TRIM(E11))=0, 0, COUNTA(SPLIT(TRIM(E11), "" "")))"),665.0)</f>
        <v>665</v>
      </c>
      <c r="H11" s="14">
        <f t="shared" si="1"/>
        <v>931</v>
      </c>
    </row>
    <row r="12" ht="75.0" customHeight="1">
      <c r="A12" s="6">
        <v>1010.0</v>
      </c>
      <c r="B12" s="6" t="s">
        <v>61</v>
      </c>
      <c r="C12" s="6" t="s">
        <v>12</v>
      </c>
      <c r="D12" s="11" t="s">
        <v>13</v>
      </c>
      <c r="E12" s="6" t="s">
        <v>62</v>
      </c>
      <c r="F12" s="6" t="s">
        <v>16</v>
      </c>
      <c r="G12" s="14">
        <f>IFERROR(__xludf.DUMMYFUNCTION("IF(LEN(TRIM(E12))=0, 0, COUNTA(SPLIT(TRIM(E12), "" "")))"),786.0)</f>
        <v>786</v>
      </c>
      <c r="H12" s="14">
        <f t="shared" si="1"/>
        <v>1100</v>
      </c>
    </row>
    <row r="13" ht="75.0" customHeight="1">
      <c r="A13" s="6">
        <v>1011.0</v>
      </c>
      <c r="B13" s="6" t="s">
        <v>64</v>
      </c>
      <c r="C13" s="6" t="s">
        <v>12</v>
      </c>
      <c r="D13" s="11" t="s">
        <v>13</v>
      </c>
      <c r="E13" s="6" t="s">
        <v>65</v>
      </c>
      <c r="F13" s="6" t="s">
        <v>16</v>
      </c>
      <c r="G13" s="14">
        <f>IFERROR(__xludf.DUMMYFUNCTION("IF(LEN(TRIM(E13))=0, 0, COUNTA(SPLIT(TRIM(E13), "" "")))"),533.0)</f>
        <v>533</v>
      </c>
      <c r="H13" s="14">
        <f t="shared" si="1"/>
        <v>746</v>
      </c>
    </row>
    <row r="14" ht="75.0" customHeight="1">
      <c r="A14" s="6">
        <v>1012.0</v>
      </c>
      <c r="B14" s="6" t="s">
        <v>68</v>
      </c>
      <c r="C14" s="6" t="s">
        <v>12</v>
      </c>
      <c r="D14" s="11" t="s">
        <v>13</v>
      </c>
      <c r="E14" s="6" t="s">
        <v>69</v>
      </c>
      <c r="F14" s="6" t="s">
        <v>16</v>
      </c>
      <c r="G14" s="14">
        <f>IFERROR(__xludf.DUMMYFUNCTION("IF(LEN(TRIM(E14))=0, 0, COUNTA(SPLIT(TRIM(E14), "" "")))"),625.0)</f>
        <v>625</v>
      </c>
      <c r="H14" s="14">
        <f t="shared" si="1"/>
        <v>875</v>
      </c>
    </row>
    <row r="15" ht="75.0" customHeight="1">
      <c r="A15" s="6">
        <v>1013.0</v>
      </c>
      <c r="B15" s="6" t="s">
        <v>70</v>
      </c>
      <c r="C15" s="6" t="s">
        <v>12</v>
      </c>
      <c r="D15" s="11" t="s">
        <v>13</v>
      </c>
      <c r="E15" s="6" t="s">
        <v>71</v>
      </c>
      <c r="F15" s="6" t="s">
        <v>16</v>
      </c>
      <c r="G15" s="14">
        <f>IFERROR(__xludf.DUMMYFUNCTION("IF(LEN(TRIM(E15))=0, 0, COUNTA(SPLIT(TRIM(E15), "" "")))"),535.0)</f>
        <v>535</v>
      </c>
      <c r="H15" s="14">
        <f t="shared" si="1"/>
        <v>749</v>
      </c>
    </row>
    <row r="16" ht="75.0" customHeight="1">
      <c r="A16" s="6">
        <v>1014.0</v>
      </c>
      <c r="B16" s="6" t="s">
        <v>73</v>
      </c>
      <c r="C16" s="6" t="s">
        <v>12</v>
      </c>
      <c r="D16" s="11" t="s">
        <v>13</v>
      </c>
      <c r="E16" s="6" t="s">
        <v>74</v>
      </c>
      <c r="F16" s="6" t="s">
        <v>16</v>
      </c>
      <c r="G16" s="14">
        <f>IFERROR(__xludf.DUMMYFUNCTION("IF(LEN(TRIM(E16))=0, 0, COUNTA(SPLIT(TRIM(E16), "" "")))"),791.0)</f>
        <v>791</v>
      </c>
      <c r="H16" s="14">
        <f t="shared" si="1"/>
        <v>1107</v>
      </c>
    </row>
    <row r="17" ht="75.0" customHeight="1">
      <c r="A17" s="6">
        <v>1015.0</v>
      </c>
      <c r="B17" s="6" t="s">
        <v>76</v>
      </c>
      <c r="C17" s="6" t="s">
        <v>12</v>
      </c>
      <c r="D17" s="11" t="s">
        <v>13</v>
      </c>
      <c r="E17" s="6" t="s">
        <v>78</v>
      </c>
      <c r="F17" s="6" t="s">
        <v>16</v>
      </c>
      <c r="G17" s="14">
        <f>IFERROR(__xludf.DUMMYFUNCTION("IF(LEN(TRIM(E17))=0, 0, COUNTA(SPLIT(TRIM(E17), "" "")))"),635.0)</f>
        <v>635</v>
      </c>
      <c r="H17" s="14">
        <f t="shared" si="1"/>
        <v>889</v>
      </c>
    </row>
    <row r="18" ht="75.0" customHeight="1">
      <c r="A18" s="6">
        <v>1016.0</v>
      </c>
      <c r="B18" s="6" t="s">
        <v>79</v>
      </c>
      <c r="C18" s="6" t="s">
        <v>12</v>
      </c>
      <c r="D18" s="11" t="s">
        <v>13</v>
      </c>
      <c r="E18" s="6" t="s">
        <v>81</v>
      </c>
      <c r="F18" s="6" t="s">
        <v>16</v>
      </c>
      <c r="G18" s="14">
        <f>IFERROR(__xludf.DUMMYFUNCTION("IF(LEN(TRIM(E18))=0, 0, COUNTA(SPLIT(TRIM(E18), "" "")))"),668.0)</f>
        <v>668</v>
      </c>
      <c r="H18" s="14">
        <f t="shared" si="1"/>
        <v>935</v>
      </c>
    </row>
    <row r="19" ht="75.0" customHeight="1">
      <c r="A19" s="6">
        <v>1017.0</v>
      </c>
      <c r="B19" s="6" t="s">
        <v>82</v>
      </c>
      <c r="C19" s="6" t="s">
        <v>12</v>
      </c>
      <c r="D19" s="11" t="s">
        <v>13</v>
      </c>
      <c r="E19" s="6" t="s">
        <v>84</v>
      </c>
      <c r="F19" s="6" t="s">
        <v>16</v>
      </c>
      <c r="G19" s="14">
        <f>IFERROR(__xludf.DUMMYFUNCTION("IF(LEN(TRIM(E19))=0, 0, COUNTA(SPLIT(TRIM(E19), "" "")))"),826.0)</f>
        <v>826</v>
      </c>
      <c r="H19" s="14">
        <f t="shared" si="1"/>
        <v>1156</v>
      </c>
    </row>
    <row r="20" ht="75.0" customHeight="1">
      <c r="A20" s="6">
        <v>1018.0</v>
      </c>
      <c r="B20" s="6" t="s">
        <v>86</v>
      </c>
      <c r="C20" s="6" t="s">
        <v>12</v>
      </c>
      <c r="D20" s="11" t="s">
        <v>13</v>
      </c>
      <c r="E20" s="6" t="s">
        <v>87</v>
      </c>
      <c r="F20" s="6" t="s">
        <v>16</v>
      </c>
      <c r="G20" s="14">
        <f>IFERROR(__xludf.DUMMYFUNCTION("IF(LEN(TRIM(E20))=0, 0, COUNTA(SPLIT(TRIM(E20), "" "")))"),506.0)</f>
        <v>506</v>
      </c>
      <c r="H20" s="14">
        <f t="shared" si="1"/>
        <v>708</v>
      </c>
    </row>
    <row r="21" ht="75.0" customHeight="1">
      <c r="A21" s="6">
        <v>1019.0</v>
      </c>
      <c r="B21" s="6" t="s">
        <v>89</v>
      </c>
      <c r="C21" s="6" t="s">
        <v>12</v>
      </c>
      <c r="D21" s="11" t="s">
        <v>13</v>
      </c>
      <c r="E21" s="6" t="s">
        <v>90</v>
      </c>
      <c r="F21" s="6" t="s">
        <v>16</v>
      </c>
      <c r="G21" s="14">
        <f>IFERROR(__xludf.DUMMYFUNCTION("IF(LEN(TRIM(E21))=0, 0, COUNTA(SPLIT(TRIM(E21), "" "")))"),553.0)</f>
        <v>553</v>
      </c>
      <c r="H21" s="14">
        <f t="shared" si="1"/>
        <v>774</v>
      </c>
    </row>
    <row r="22" ht="75.0" customHeight="1">
      <c r="A22" s="6">
        <v>1020.0</v>
      </c>
      <c r="B22" s="6" t="s">
        <v>91</v>
      </c>
      <c r="C22" s="6" t="s">
        <v>12</v>
      </c>
      <c r="D22" s="11" t="s">
        <v>13</v>
      </c>
      <c r="E22" s="6" t="s">
        <v>93</v>
      </c>
      <c r="F22" s="6" t="s">
        <v>34</v>
      </c>
      <c r="G22" s="14">
        <f>IFERROR(__xludf.DUMMYFUNCTION("IF(LEN(TRIM(E22))=0, 0, COUNTA(SPLIT(TRIM(E22), "" "")))"),380.0)</f>
        <v>380</v>
      </c>
      <c r="H22" s="14">
        <f t="shared" si="1"/>
        <v>532</v>
      </c>
    </row>
    <row r="23" ht="75.0" customHeight="1">
      <c r="A23" s="6">
        <v>1021.0</v>
      </c>
      <c r="B23" s="6" t="s">
        <v>95</v>
      </c>
      <c r="C23" s="6" t="s">
        <v>12</v>
      </c>
      <c r="D23" s="11" t="s">
        <v>13</v>
      </c>
      <c r="E23" s="6" t="s">
        <v>96</v>
      </c>
      <c r="F23" s="6" t="s">
        <v>34</v>
      </c>
      <c r="G23" s="14">
        <f>IFERROR(__xludf.DUMMYFUNCTION("IF(LEN(TRIM(E23))=0, 0, COUNTA(SPLIT(TRIM(E23), "" "")))"),311.0)</f>
        <v>311</v>
      </c>
      <c r="H23" s="14">
        <f t="shared" si="1"/>
        <v>435</v>
      </c>
    </row>
    <row r="24" ht="75.0" customHeight="1">
      <c r="A24" s="6">
        <v>1022.0</v>
      </c>
      <c r="B24" s="6" t="s">
        <v>98</v>
      </c>
      <c r="C24" s="6" t="s">
        <v>23</v>
      </c>
      <c r="D24" s="11" t="s">
        <v>13</v>
      </c>
      <c r="E24" s="6" t="s">
        <v>99</v>
      </c>
      <c r="F24" s="6" t="s">
        <v>34</v>
      </c>
      <c r="G24" s="14">
        <f>IFERROR(__xludf.DUMMYFUNCTION("IF(LEN(TRIM(E24))=0, 0, COUNTA(SPLIT(TRIM(E24), "" "")))"),461.0)</f>
        <v>461</v>
      </c>
      <c r="H24" s="14">
        <f t="shared" si="1"/>
        <v>645</v>
      </c>
    </row>
    <row r="25" ht="75.0" customHeight="1">
      <c r="A25" s="6">
        <v>1023.0</v>
      </c>
      <c r="B25" s="6" t="s">
        <v>100</v>
      </c>
      <c r="C25" s="6" t="s">
        <v>23</v>
      </c>
      <c r="D25" s="11" t="s">
        <v>13</v>
      </c>
      <c r="E25" s="6" t="s">
        <v>103</v>
      </c>
      <c r="F25" s="6" t="s">
        <v>34</v>
      </c>
      <c r="G25" s="14">
        <f>IFERROR(__xludf.DUMMYFUNCTION("IF(LEN(TRIM(E25))=0, 0, COUNTA(SPLIT(TRIM(E25), "" "")))"),668.0)</f>
        <v>668</v>
      </c>
      <c r="H25" s="14">
        <f t="shared" si="1"/>
        <v>935</v>
      </c>
    </row>
    <row r="26" ht="75.0" customHeight="1">
      <c r="A26" s="6">
        <v>1024.0</v>
      </c>
      <c r="B26" s="6" t="s">
        <v>104</v>
      </c>
      <c r="C26" s="6" t="s">
        <v>23</v>
      </c>
      <c r="D26" s="11" t="s">
        <v>13</v>
      </c>
      <c r="E26" s="6" t="s">
        <v>105</v>
      </c>
      <c r="F26" s="6" t="s">
        <v>34</v>
      </c>
      <c r="G26" s="14">
        <f>IFERROR(__xludf.DUMMYFUNCTION("IF(LEN(TRIM(E26))=0, 0, COUNTA(SPLIT(TRIM(E26), "" "")))"),356.0)</f>
        <v>356</v>
      </c>
      <c r="H26" s="14">
        <f t="shared" si="1"/>
        <v>498</v>
      </c>
    </row>
    <row r="27" ht="75.0" customHeight="1">
      <c r="A27" s="6">
        <v>1025.0</v>
      </c>
      <c r="B27" s="6" t="s">
        <v>107</v>
      </c>
      <c r="C27" s="6" t="s">
        <v>23</v>
      </c>
      <c r="D27" s="11" t="s">
        <v>13</v>
      </c>
      <c r="E27" s="6" t="s">
        <v>108</v>
      </c>
      <c r="F27" s="6" t="s">
        <v>34</v>
      </c>
      <c r="G27" s="14">
        <f>IFERROR(__xludf.DUMMYFUNCTION("IF(LEN(TRIM(E27))=0, 0, COUNTA(SPLIT(TRIM(E27), "" "")))"),419.0)</f>
        <v>419</v>
      </c>
      <c r="H27" s="14">
        <f t="shared" si="1"/>
        <v>586</v>
      </c>
    </row>
    <row r="28" ht="75.0" customHeight="1">
      <c r="A28" s="6">
        <v>1026.0</v>
      </c>
      <c r="B28" s="6" t="s">
        <v>109</v>
      </c>
      <c r="C28" s="6" t="s">
        <v>23</v>
      </c>
      <c r="D28" s="11" t="s">
        <v>13</v>
      </c>
      <c r="E28" s="6" t="s">
        <v>110</v>
      </c>
      <c r="F28" s="6" t="s">
        <v>34</v>
      </c>
      <c r="G28" s="14">
        <f>IFERROR(__xludf.DUMMYFUNCTION("IF(LEN(TRIM(E28))=0, 0, COUNTA(SPLIT(TRIM(E28), "" "")))"),334.0)</f>
        <v>334</v>
      </c>
      <c r="H28" s="14">
        <f t="shared" si="1"/>
        <v>467</v>
      </c>
    </row>
    <row r="29" ht="75.0" customHeight="1">
      <c r="A29" s="6">
        <v>1027.0</v>
      </c>
      <c r="B29" s="6" t="s">
        <v>113</v>
      </c>
      <c r="C29" s="6" t="s">
        <v>23</v>
      </c>
      <c r="D29" s="11" t="s">
        <v>13</v>
      </c>
      <c r="E29" s="6" t="s">
        <v>114</v>
      </c>
      <c r="F29" s="6" t="s">
        <v>34</v>
      </c>
      <c r="G29" s="14">
        <f>IFERROR(__xludf.DUMMYFUNCTION("IF(LEN(TRIM(E29))=0, 0, COUNTA(SPLIT(TRIM(E29), "" "")))"),588.0)</f>
        <v>588</v>
      </c>
      <c r="H29" s="14">
        <f t="shared" si="1"/>
        <v>823</v>
      </c>
    </row>
    <row r="30" ht="75.0" customHeight="1">
      <c r="A30" s="6">
        <v>1028.0</v>
      </c>
      <c r="B30" s="6" t="s">
        <v>116</v>
      </c>
      <c r="C30" s="6" t="s">
        <v>23</v>
      </c>
      <c r="D30" s="11" t="s">
        <v>13</v>
      </c>
      <c r="E30" s="6" t="s">
        <v>117</v>
      </c>
      <c r="F30" s="6" t="s">
        <v>34</v>
      </c>
      <c r="G30" s="14">
        <f>IFERROR(__xludf.DUMMYFUNCTION("IF(LEN(TRIM(E30))=0, 0, COUNTA(SPLIT(TRIM(E30), "" "")))"),379.0)</f>
        <v>379</v>
      </c>
      <c r="H30" s="14">
        <f t="shared" si="1"/>
        <v>530</v>
      </c>
    </row>
    <row r="31" ht="75.0" customHeight="1">
      <c r="A31" s="6">
        <v>1029.0</v>
      </c>
      <c r="B31" s="6" t="s">
        <v>118</v>
      </c>
      <c r="C31" s="6" t="s">
        <v>23</v>
      </c>
      <c r="D31" s="11" t="s">
        <v>13</v>
      </c>
      <c r="E31" s="6" t="s">
        <v>119</v>
      </c>
      <c r="F31" s="6" t="s">
        <v>34</v>
      </c>
      <c r="G31" s="14">
        <f>IFERROR(__xludf.DUMMYFUNCTION("IF(LEN(TRIM(E31))=0, 0, COUNTA(SPLIT(TRIM(E31), "" "")))"),461.0)</f>
        <v>461</v>
      </c>
      <c r="H31" s="14">
        <f t="shared" si="1"/>
        <v>645</v>
      </c>
    </row>
    <row r="32" ht="75.0" customHeight="1">
      <c r="A32" s="6">
        <v>1030.0</v>
      </c>
      <c r="B32" s="6" t="s">
        <v>122</v>
      </c>
      <c r="C32" s="6" t="s">
        <v>23</v>
      </c>
      <c r="D32" s="11" t="s">
        <v>13</v>
      </c>
      <c r="E32" s="6" t="s">
        <v>123</v>
      </c>
      <c r="F32" s="6" t="s">
        <v>34</v>
      </c>
      <c r="G32" s="14">
        <f>IFERROR(__xludf.DUMMYFUNCTION("IF(LEN(TRIM(E32))=0, 0, COUNTA(SPLIT(TRIM(E32), "" "")))"),654.0)</f>
        <v>654</v>
      </c>
      <c r="H32" s="14">
        <f t="shared" si="1"/>
        <v>915</v>
      </c>
    </row>
    <row r="33" ht="75.0" customHeight="1">
      <c r="A33" s="6">
        <v>1031.0</v>
      </c>
      <c r="B33" s="6" t="s">
        <v>125</v>
      </c>
      <c r="C33" s="6" t="s">
        <v>23</v>
      </c>
      <c r="D33" s="11" t="s">
        <v>13</v>
      </c>
      <c r="E33" s="6" t="s">
        <v>126</v>
      </c>
      <c r="F33" s="6" t="s">
        <v>34</v>
      </c>
      <c r="G33" s="14">
        <f>IFERROR(__xludf.DUMMYFUNCTION("IF(LEN(TRIM(E33))=0, 0, COUNTA(SPLIT(TRIM(E33), "" "")))"),507.0)</f>
        <v>507</v>
      </c>
      <c r="H33" s="14">
        <f t="shared" si="1"/>
        <v>709</v>
      </c>
    </row>
    <row r="34" ht="75.0" customHeight="1">
      <c r="A34" s="6">
        <v>1032.0</v>
      </c>
      <c r="B34" s="6" t="s">
        <v>129</v>
      </c>
      <c r="C34" s="6" t="s">
        <v>23</v>
      </c>
      <c r="D34" s="11" t="s">
        <v>13</v>
      </c>
      <c r="E34" s="6" t="s">
        <v>130</v>
      </c>
      <c r="F34" s="6" t="s">
        <v>34</v>
      </c>
      <c r="G34" s="14">
        <f>IFERROR(__xludf.DUMMYFUNCTION("IF(LEN(TRIM(E34))=0, 0, COUNTA(SPLIT(TRIM(E34), "" "")))"),537.0)</f>
        <v>537</v>
      </c>
      <c r="H34" s="14">
        <f t="shared" si="1"/>
        <v>751</v>
      </c>
    </row>
    <row r="35" ht="75.0" customHeight="1">
      <c r="A35" s="6">
        <v>1033.0</v>
      </c>
      <c r="B35" s="6" t="s">
        <v>132</v>
      </c>
      <c r="C35" s="6" t="s">
        <v>23</v>
      </c>
      <c r="D35" s="11" t="s">
        <v>13</v>
      </c>
      <c r="E35" s="6" t="s">
        <v>133</v>
      </c>
      <c r="F35" s="6" t="s">
        <v>34</v>
      </c>
      <c r="G35" s="14">
        <f>IFERROR(__xludf.DUMMYFUNCTION("IF(LEN(TRIM(E35))=0, 0, COUNTA(SPLIT(TRIM(E35), "" "")))"),543.0)</f>
        <v>543</v>
      </c>
      <c r="H35" s="14">
        <f t="shared" si="1"/>
        <v>760</v>
      </c>
    </row>
    <row r="36" ht="75.0" customHeight="1">
      <c r="A36" s="6">
        <v>1034.0</v>
      </c>
      <c r="B36" s="6" t="s">
        <v>134</v>
      </c>
      <c r="C36" s="6" t="s">
        <v>23</v>
      </c>
      <c r="D36" s="11" t="s">
        <v>13</v>
      </c>
      <c r="E36" s="6" t="s">
        <v>136</v>
      </c>
      <c r="F36" s="6" t="s">
        <v>34</v>
      </c>
      <c r="G36" s="14">
        <f>IFERROR(__xludf.DUMMYFUNCTION("IF(LEN(TRIM(E36))=0, 0, COUNTA(SPLIT(TRIM(E36), "" "")))"),432.0)</f>
        <v>432</v>
      </c>
      <c r="H36" s="14">
        <f t="shared" si="1"/>
        <v>604</v>
      </c>
    </row>
    <row r="37" ht="75.0" customHeight="1">
      <c r="A37" s="6">
        <v>1035.0</v>
      </c>
      <c r="B37" s="6" t="s">
        <v>138</v>
      </c>
      <c r="C37" s="6" t="s">
        <v>23</v>
      </c>
      <c r="D37" s="11" t="s">
        <v>13</v>
      </c>
      <c r="E37" s="6" t="s">
        <v>140</v>
      </c>
      <c r="F37" s="6" t="s">
        <v>34</v>
      </c>
      <c r="G37" s="14">
        <f>IFERROR(__xludf.DUMMYFUNCTION("IF(LEN(TRIM(E37))=0, 0, COUNTA(SPLIT(TRIM(E37), "" "")))"),485.0)</f>
        <v>485</v>
      </c>
      <c r="H37" s="14">
        <f t="shared" si="1"/>
        <v>679</v>
      </c>
    </row>
    <row r="38" ht="75.0" customHeight="1">
      <c r="A38" s="6">
        <v>1036.0</v>
      </c>
      <c r="B38" s="6" t="s">
        <v>141</v>
      </c>
      <c r="C38" s="6" t="s">
        <v>23</v>
      </c>
      <c r="D38" s="11" t="s">
        <v>13</v>
      </c>
      <c r="E38" s="6" t="s">
        <v>143</v>
      </c>
      <c r="F38" s="6" t="s">
        <v>34</v>
      </c>
      <c r="G38" s="14">
        <f>IFERROR(__xludf.DUMMYFUNCTION("IF(LEN(TRIM(E38))=0, 0, COUNTA(SPLIT(TRIM(E38), "" "")))"),724.0)</f>
        <v>724</v>
      </c>
      <c r="H38" s="14">
        <f t="shared" si="1"/>
        <v>1013</v>
      </c>
    </row>
    <row r="39" ht="75.0" customHeight="1">
      <c r="A39" s="6">
        <v>1037.0</v>
      </c>
      <c r="B39" s="6" t="s">
        <v>145</v>
      </c>
      <c r="C39" s="6" t="s">
        <v>23</v>
      </c>
      <c r="D39" s="11" t="s">
        <v>13</v>
      </c>
      <c r="E39" s="6" t="s">
        <v>146</v>
      </c>
      <c r="F39" s="6" t="s">
        <v>34</v>
      </c>
      <c r="G39" s="14">
        <f>IFERROR(__xludf.DUMMYFUNCTION("IF(LEN(TRIM(E39))=0, 0, COUNTA(SPLIT(TRIM(E39), "" "")))"),419.0)</f>
        <v>419</v>
      </c>
      <c r="H39" s="14">
        <f t="shared" si="1"/>
        <v>586</v>
      </c>
    </row>
    <row r="40" ht="75.0" customHeight="1">
      <c r="A40" s="6">
        <v>1038.0</v>
      </c>
      <c r="B40" s="6" t="s">
        <v>148</v>
      </c>
      <c r="C40" s="6" t="s">
        <v>23</v>
      </c>
      <c r="D40" s="11" t="s">
        <v>13</v>
      </c>
      <c r="E40" s="6" t="s">
        <v>149</v>
      </c>
      <c r="F40" s="6" t="s">
        <v>34</v>
      </c>
      <c r="G40" s="14">
        <f>IFERROR(__xludf.DUMMYFUNCTION("IF(LEN(TRIM(E40))=0, 0, COUNTA(SPLIT(TRIM(E40), "" "")))"),554.0)</f>
        <v>554</v>
      </c>
      <c r="H40" s="14">
        <f t="shared" si="1"/>
        <v>775</v>
      </c>
    </row>
    <row r="41" ht="75.0" customHeight="1">
      <c r="A41" s="6">
        <v>1039.0</v>
      </c>
      <c r="B41" s="6" t="s">
        <v>152</v>
      </c>
      <c r="C41" s="6" t="s">
        <v>23</v>
      </c>
      <c r="D41" s="11" t="s">
        <v>13</v>
      </c>
      <c r="E41" s="6" t="s">
        <v>153</v>
      </c>
      <c r="F41" s="6" t="s">
        <v>34</v>
      </c>
      <c r="G41" s="14">
        <f>IFERROR(__xludf.DUMMYFUNCTION("IF(LEN(TRIM(E41))=0, 0, COUNTA(SPLIT(TRIM(E41), "" "")))"),593.0)</f>
        <v>593</v>
      </c>
      <c r="H41" s="14">
        <f t="shared" si="1"/>
        <v>830</v>
      </c>
    </row>
    <row r="42" ht="75.0" customHeight="1">
      <c r="A42" s="6">
        <v>1040.0</v>
      </c>
      <c r="B42" s="6" t="s">
        <v>155</v>
      </c>
      <c r="C42" s="6" t="s">
        <v>18</v>
      </c>
      <c r="D42" s="11" t="s">
        <v>17</v>
      </c>
      <c r="E42" s="6" t="s">
        <v>157</v>
      </c>
      <c r="F42" s="6" t="s">
        <v>16</v>
      </c>
      <c r="G42" s="14">
        <f>IFERROR(__xludf.DUMMYFUNCTION("IF(LEN(TRIM(E42))=0, 0, COUNTA(SPLIT(TRIM(E42), "" "")))"),633.0)</f>
        <v>633</v>
      </c>
      <c r="H42" s="14">
        <f t="shared" si="1"/>
        <v>886</v>
      </c>
    </row>
    <row r="43" ht="75.0" customHeight="1">
      <c r="A43" s="6">
        <v>1041.0</v>
      </c>
      <c r="B43" s="6" t="s">
        <v>159</v>
      </c>
      <c r="C43" s="6" t="s">
        <v>18</v>
      </c>
      <c r="D43" s="11" t="s">
        <v>17</v>
      </c>
      <c r="E43" s="6" t="s">
        <v>161</v>
      </c>
      <c r="F43" s="6" t="s">
        <v>16</v>
      </c>
      <c r="G43" s="14">
        <f>IFERROR(__xludf.DUMMYFUNCTION("IF(LEN(TRIM(E43))=0, 0, COUNTA(SPLIT(TRIM(E43), "" "")))"),706.0)</f>
        <v>706</v>
      </c>
      <c r="H43" s="14">
        <f t="shared" si="1"/>
        <v>988</v>
      </c>
    </row>
    <row r="44" ht="75.0" customHeight="1">
      <c r="A44" s="6">
        <v>1042.0</v>
      </c>
      <c r="B44" s="6" t="s">
        <v>162</v>
      </c>
      <c r="C44" s="6" t="s">
        <v>18</v>
      </c>
      <c r="D44" s="11" t="s">
        <v>17</v>
      </c>
      <c r="E44" s="6" t="s">
        <v>165</v>
      </c>
      <c r="F44" s="6" t="s">
        <v>16</v>
      </c>
      <c r="G44" s="14">
        <f>IFERROR(__xludf.DUMMYFUNCTION("IF(LEN(TRIM(E44))=0, 0, COUNTA(SPLIT(TRIM(E44), "" "")))"),452.0)</f>
        <v>452</v>
      </c>
      <c r="H44" s="14">
        <f t="shared" si="1"/>
        <v>632</v>
      </c>
    </row>
    <row r="45" ht="75.0" customHeight="1">
      <c r="A45" s="6">
        <v>1043.0</v>
      </c>
      <c r="B45" s="6" t="s">
        <v>167</v>
      </c>
      <c r="C45" s="6" t="s">
        <v>18</v>
      </c>
      <c r="D45" s="11" t="s">
        <v>17</v>
      </c>
      <c r="E45" s="6" t="s">
        <v>168</v>
      </c>
      <c r="F45" s="6" t="s">
        <v>16</v>
      </c>
      <c r="G45" s="14">
        <f>IFERROR(__xludf.DUMMYFUNCTION("IF(LEN(TRIM(E45))=0, 0, COUNTA(SPLIT(TRIM(E45), "" "")))"),704.0)</f>
        <v>704</v>
      </c>
      <c r="H45" s="14">
        <f t="shared" si="1"/>
        <v>985</v>
      </c>
    </row>
    <row r="46" ht="75.0" customHeight="1">
      <c r="A46" s="6">
        <v>1044.0</v>
      </c>
      <c r="B46" s="6" t="s">
        <v>171</v>
      </c>
      <c r="C46" s="6" t="s">
        <v>18</v>
      </c>
      <c r="D46" s="11" t="s">
        <v>17</v>
      </c>
      <c r="E46" s="6" t="s">
        <v>172</v>
      </c>
      <c r="F46" s="6" t="s">
        <v>16</v>
      </c>
      <c r="G46" s="14">
        <f>IFERROR(__xludf.DUMMYFUNCTION("IF(LEN(TRIM(E46))=0, 0, COUNTA(SPLIT(TRIM(E46), "" "")))"),635.0)</f>
        <v>635</v>
      </c>
      <c r="H46" s="14">
        <f t="shared" si="1"/>
        <v>889</v>
      </c>
    </row>
    <row r="47" ht="75.0" customHeight="1">
      <c r="A47" s="6">
        <v>1045.0</v>
      </c>
      <c r="B47" s="6" t="s">
        <v>174</v>
      </c>
      <c r="C47" s="6" t="s">
        <v>18</v>
      </c>
      <c r="D47" s="11" t="s">
        <v>17</v>
      </c>
      <c r="E47" s="6" t="s">
        <v>175</v>
      </c>
      <c r="F47" s="6" t="s">
        <v>16</v>
      </c>
      <c r="G47" s="14">
        <f>IFERROR(__xludf.DUMMYFUNCTION("IF(LEN(TRIM(E47))=0, 0, COUNTA(SPLIT(TRIM(E47), "" "")))"),508.0)</f>
        <v>508</v>
      </c>
      <c r="H47" s="14">
        <f t="shared" si="1"/>
        <v>711</v>
      </c>
    </row>
    <row r="48" ht="75.0" customHeight="1">
      <c r="A48" s="6">
        <v>1046.0</v>
      </c>
      <c r="B48" s="6" t="s">
        <v>177</v>
      </c>
      <c r="C48" s="6" t="s">
        <v>18</v>
      </c>
      <c r="D48" s="11" t="s">
        <v>17</v>
      </c>
      <c r="E48" s="6" t="s">
        <v>179</v>
      </c>
      <c r="F48" s="6" t="s">
        <v>16</v>
      </c>
      <c r="G48" s="14">
        <f>IFERROR(__xludf.DUMMYFUNCTION("IF(LEN(TRIM(E48))=0, 0, COUNTA(SPLIT(TRIM(E48), "" "")))"),552.0)</f>
        <v>552</v>
      </c>
      <c r="H48" s="14">
        <f t="shared" si="1"/>
        <v>772</v>
      </c>
    </row>
    <row r="49" ht="75.0" customHeight="1">
      <c r="A49" s="6">
        <v>1047.0</v>
      </c>
      <c r="B49" s="6" t="s">
        <v>181</v>
      </c>
      <c r="C49" s="6" t="s">
        <v>18</v>
      </c>
      <c r="D49" s="11" t="s">
        <v>17</v>
      </c>
      <c r="E49" s="6" t="s">
        <v>182</v>
      </c>
      <c r="F49" s="6" t="s">
        <v>16</v>
      </c>
      <c r="G49" s="14">
        <f>IFERROR(__xludf.DUMMYFUNCTION("IF(LEN(TRIM(E49))=0, 0, COUNTA(SPLIT(TRIM(E49), "" "")))"),770.0)</f>
        <v>770</v>
      </c>
      <c r="H49" s="14">
        <f t="shared" si="1"/>
        <v>1078</v>
      </c>
    </row>
    <row r="50" ht="75.0" customHeight="1">
      <c r="A50" s="6">
        <v>1048.0</v>
      </c>
      <c r="B50" s="6" t="s">
        <v>185</v>
      </c>
      <c r="C50" s="6" t="s">
        <v>18</v>
      </c>
      <c r="D50" s="11" t="s">
        <v>17</v>
      </c>
      <c r="E50" s="6" t="s">
        <v>186</v>
      </c>
      <c r="F50" s="6" t="s">
        <v>16</v>
      </c>
      <c r="G50" s="14">
        <f>IFERROR(__xludf.DUMMYFUNCTION("IF(LEN(TRIM(E50))=0, 0, COUNTA(SPLIT(TRIM(E50), "" "")))"),580.0)</f>
        <v>580</v>
      </c>
      <c r="H50" s="14">
        <f t="shared" si="1"/>
        <v>812</v>
      </c>
    </row>
    <row r="51" ht="75.0" customHeight="1">
      <c r="A51" s="6">
        <v>1049.0</v>
      </c>
      <c r="B51" s="6" t="s">
        <v>188</v>
      </c>
      <c r="C51" s="6" t="s">
        <v>18</v>
      </c>
      <c r="D51" s="11" t="s">
        <v>17</v>
      </c>
      <c r="E51" s="6" t="s">
        <v>189</v>
      </c>
      <c r="F51" s="6" t="s">
        <v>16</v>
      </c>
      <c r="G51" s="14">
        <f>IFERROR(__xludf.DUMMYFUNCTION("IF(LEN(TRIM(E51))=0, 0, COUNTA(SPLIT(TRIM(E51), "" "")))"),458.0)</f>
        <v>458</v>
      </c>
      <c r="H51" s="14">
        <f t="shared" si="1"/>
        <v>641</v>
      </c>
    </row>
    <row r="52" ht="75.0" customHeight="1">
      <c r="A52" s="6">
        <v>1050.0</v>
      </c>
      <c r="B52" s="6" t="s">
        <v>191</v>
      </c>
      <c r="C52" s="6" t="s">
        <v>18</v>
      </c>
      <c r="D52" s="11" t="s">
        <v>17</v>
      </c>
      <c r="E52" s="6" t="s">
        <v>193</v>
      </c>
      <c r="F52" s="6" t="s">
        <v>16</v>
      </c>
      <c r="G52" s="14">
        <f>IFERROR(__xludf.DUMMYFUNCTION("IF(LEN(TRIM(E52))=0, 0, COUNTA(SPLIT(TRIM(E52), "" "")))"),673.0)</f>
        <v>673</v>
      </c>
      <c r="H52" s="14">
        <f t="shared" si="1"/>
        <v>942</v>
      </c>
    </row>
    <row r="53" ht="75.0" customHeight="1">
      <c r="A53" s="6">
        <v>1051.0</v>
      </c>
      <c r="B53" s="6" t="s">
        <v>194</v>
      </c>
      <c r="C53" s="6" t="s">
        <v>18</v>
      </c>
      <c r="D53" s="11" t="s">
        <v>17</v>
      </c>
      <c r="E53" s="6" t="s">
        <v>196</v>
      </c>
      <c r="F53" s="6" t="s">
        <v>16</v>
      </c>
      <c r="G53" s="14">
        <f>IFERROR(__xludf.DUMMYFUNCTION("IF(LEN(TRIM(E53))=0, 0, COUNTA(SPLIT(TRIM(E53), "" "")))"),546.0)</f>
        <v>546</v>
      </c>
      <c r="H53" s="14">
        <f t="shared" si="1"/>
        <v>764</v>
      </c>
    </row>
    <row r="54" ht="75.0" customHeight="1">
      <c r="A54" s="6">
        <v>1052.0</v>
      </c>
      <c r="B54" s="6" t="s">
        <v>197</v>
      </c>
      <c r="C54" s="6" t="s">
        <v>18</v>
      </c>
      <c r="D54" s="11" t="s">
        <v>17</v>
      </c>
      <c r="E54" s="6" t="s">
        <v>200</v>
      </c>
      <c r="F54" s="6" t="s">
        <v>16</v>
      </c>
      <c r="G54" s="14">
        <f>IFERROR(__xludf.DUMMYFUNCTION("IF(LEN(TRIM(E54))=0, 0, COUNTA(SPLIT(TRIM(E54), "" "")))"),600.0)</f>
        <v>600</v>
      </c>
      <c r="H54" s="14">
        <f t="shared" si="1"/>
        <v>840</v>
      </c>
    </row>
    <row r="55" ht="75.0" customHeight="1">
      <c r="A55" s="6">
        <v>1053.0</v>
      </c>
      <c r="B55" s="6" t="s">
        <v>201</v>
      </c>
      <c r="C55" s="6" t="s">
        <v>18</v>
      </c>
      <c r="D55" s="11" t="s">
        <v>17</v>
      </c>
      <c r="E55" s="6" t="s">
        <v>203</v>
      </c>
      <c r="F55" s="6" t="s">
        <v>16</v>
      </c>
      <c r="G55" s="14">
        <f>IFERROR(__xludf.DUMMYFUNCTION("IF(LEN(TRIM(E55))=0, 0, COUNTA(SPLIT(TRIM(E55), "" "")))"),636.0)</f>
        <v>636</v>
      </c>
      <c r="H55" s="14">
        <f t="shared" si="1"/>
        <v>890</v>
      </c>
    </row>
    <row r="56" ht="75.0" customHeight="1">
      <c r="A56" s="6">
        <v>1054.0</v>
      </c>
      <c r="B56" s="6" t="s">
        <v>206</v>
      </c>
      <c r="C56" s="6" t="s">
        <v>18</v>
      </c>
      <c r="D56" s="11" t="s">
        <v>17</v>
      </c>
      <c r="E56" s="6" t="s">
        <v>207</v>
      </c>
      <c r="F56" s="6" t="s">
        <v>16</v>
      </c>
      <c r="G56" s="14">
        <f>IFERROR(__xludf.DUMMYFUNCTION("IF(LEN(TRIM(E56))=0, 0, COUNTA(SPLIT(TRIM(E56), "" "")))"),565.0)</f>
        <v>565</v>
      </c>
      <c r="H56" s="14">
        <f t="shared" si="1"/>
        <v>791</v>
      </c>
    </row>
    <row r="57" ht="75.0" customHeight="1">
      <c r="A57" s="6">
        <v>1055.0</v>
      </c>
      <c r="B57" s="6" t="s">
        <v>209</v>
      </c>
      <c r="C57" s="6" t="s">
        <v>18</v>
      </c>
      <c r="D57" s="11" t="s">
        <v>17</v>
      </c>
      <c r="E57" s="6" t="s">
        <v>212</v>
      </c>
      <c r="F57" s="6" t="s">
        <v>16</v>
      </c>
      <c r="G57" s="14">
        <f>IFERROR(__xludf.DUMMYFUNCTION("IF(LEN(TRIM(E57))=0, 0, COUNTA(SPLIT(TRIM(E57), "" "")))"),630.0)</f>
        <v>630</v>
      </c>
      <c r="H57" s="14">
        <f t="shared" si="1"/>
        <v>882</v>
      </c>
    </row>
    <row r="58" ht="75.0" customHeight="1">
      <c r="A58" s="6">
        <v>1056.0</v>
      </c>
      <c r="B58" s="6" t="s">
        <v>213</v>
      </c>
      <c r="C58" s="6" t="s">
        <v>18</v>
      </c>
      <c r="D58" s="11" t="s">
        <v>17</v>
      </c>
      <c r="E58" s="6" t="s">
        <v>215</v>
      </c>
      <c r="F58" s="6" t="s">
        <v>34</v>
      </c>
      <c r="G58" s="14">
        <f>IFERROR(__xludf.DUMMYFUNCTION("IF(LEN(TRIM(E58))=0, 0, COUNTA(SPLIT(TRIM(E58), "" "")))"),518.0)</f>
        <v>518</v>
      </c>
      <c r="H58" s="14">
        <f t="shared" si="1"/>
        <v>725</v>
      </c>
    </row>
    <row r="59" ht="75.0" customHeight="1">
      <c r="A59" s="6">
        <v>1057.0</v>
      </c>
      <c r="B59" s="6" t="s">
        <v>218</v>
      </c>
      <c r="C59" s="6" t="s">
        <v>18</v>
      </c>
      <c r="D59" s="11" t="s">
        <v>17</v>
      </c>
      <c r="E59" s="6" t="s">
        <v>220</v>
      </c>
      <c r="F59" s="6" t="s">
        <v>16</v>
      </c>
      <c r="G59" s="14">
        <f>IFERROR(__xludf.DUMMYFUNCTION("IF(LEN(TRIM(E59))=0, 0, COUNTA(SPLIT(TRIM(E59), "" "")))"),787.0)</f>
        <v>787</v>
      </c>
      <c r="H59" s="14">
        <f t="shared" si="1"/>
        <v>1101</v>
      </c>
    </row>
    <row r="60" ht="75.0" customHeight="1">
      <c r="A60" s="6">
        <v>1058.0</v>
      </c>
      <c r="B60" s="6" t="s">
        <v>221</v>
      </c>
      <c r="C60" s="6" t="s">
        <v>18</v>
      </c>
      <c r="D60" s="11" t="s">
        <v>17</v>
      </c>
      <c r="E60" s="6" t="s">
        <v>224</v>
      </c>
      <c r="F60" s="6" t="s">
        <v>16</v>
      </c>
      <c r="G60" s="14">
        <f>IFERROR(__xludf.DUMMYFUNCTION("IF(LEN(TRIM(E60))=0, 0, COUNTA(SPLIT(TRIM(E60), "" "")))"),682.0)</f>
        <v>682</v>
      </c>
      <c r="H60" s="14">
        <f t="shared" si="1"/>
        <v>954</v>
      </c>
    </row>
    <row r="61" ht="75.0" customHeight="1">
      <c r="A61" s="6">
        <v>1059.0</v>
      </c>
      <c r="B61" s="6" t="s">
        <v>226</v>
      </c>
      <c r="C61" s="6" t="s">
        <v>18</v>
      </c>
      <c r="D61" s="11" t="s">
        <v>17</v>
      </c>
      <c r="E61" s="6" t="s">
        <v>228</v>
      </c>
      <c r="F61" s="6" t="s">
        <v>16</v>
      </c>
      <c r="G61" s="14">
        <f>IFERROR(__xludf.DUMMYFUNCTION("IF(LEN(TRIM(E61))=0, 0, COUNTA(SPLIT(TRIM(E61), "" "")))"),532.0)</f>
        <v>532</v>
      </c>
      <c r="H61" s="14">
        <f t="shared" si="1"/>
        <v>744</v>
      </c>
    </row>
    <row r="62" ht="75.0" customHeight="1">
      <c r="A62" s="6">
        <v>1060.0</v>
      </c>
      <c r="B62" s="6" t="s">
        <v>230</v>
      </c>
      <c r="C62" s="6" t="s">
        <v>18</v>
      </c>
      <c r="D62" s="11" t="s">
        <v>17</v>
      </c>
      <c r="E62" s="6" t="s">
        <v>232</v>
      </c>
      <c r="F62" s="6" t="s">
        <v>16</v>
      </c>
      <c r="G62" s="14">
        <f>IFERROR(__xludf.DUMMYFUNCTION("IF(LEN(TRIM(E62))=0, 0, COUNTA(SPLIT(TRIM(E62), "" "")))"),551.0)</f>
        <v>551</v>
      </c>
      <c r="H62" s="14">
        <f t="shared" si="1"/>
        <v>771</v>
      </c>
    </row>
    <row r="63" ht="75.0" customHeight="1">
      <c r="A63" s="6">
        <v>1061.0</v>
      </c>
      <c r="B63" s="6" t="s">
        <v>233</v>
      </c>
      <c r="C63" s="6" t="s">
        <v>18</v>
      </c>
      <c r="D63" s="11" t="s">
        <v>17</v>
      </c>
      <c r="E63" s="6" t="s">
        <v>236</v>
      </c>
      <c r="F63" s="6" t="s">
        <v>34</v>
      </c>
      <c r="G63" s="14">
        <f>IFERROR(__xludf.DUMMYFUNCTION("IF(LEN(TRIM(E63))=0, 0, COUNTA(SPLIT(TRIM(E63), "" "")))"),625.0)</f>
        <v>625</v>
      </c>
      <c r="H63" s="14">
        <f t="shared" si="1"/>
        <v>875</v>
      </c>
    </row>
    <row r="64" ht="75.0" customHeight="1">
      <c r="A64" s="6">
        <v>1062.0</v>
      </c>
      <c r="B64" s="6" t="s">
        <v>238</v>
      </c>
      <c r="C64" s="6" t="s">
        <v>18</v>
      </c>
      <c r="D64" s="11" t="s">
        <v>17</v>
      </c>
      <c r="E64" s="6" t="s">
        <v>241</v>
      </c>
      <c r="F64" s="6" t="s">
        <v>34</v>
      </c>
      <c r="G64" s="14">
        <f>IFERROR(__xludf.DUMMYFUNCTION("IF(LEN(TRIM(E64))=0, 0, COUNTA(SPLIT(TRIM(E64), "" "")))"),768.0)</f>
        <v>768</v>
      </c>
      <c r="H64" s="14">
        <f t="shared" si="1"/>
        <v>1075</v>
      </c>
    </row>
    <row r="65" ht="75.0" customHeight="1">
      <c r="A65" s="6">
        <v>1063.0</v>
      </c>
      <c r="B65" s="6" t="s">
        <v>242</v>
      </c>
      <c r="C65" s="6" t="s">
        <v>18</v>
      </c>
      <c r="D65" s="11" t="s">
        <v>17</v>
      </c>
      <c r="E65" s="6" t="s">
        <v>244</v>
      </c>
      <c r="F65" s="6" t="s">
        <v>34</v>
      </c>
      <c r="G65" s="14">
        <f>IFERROR(__xludf.DUMMYFUNCTION("IF(LEN(TRIM(E65))=0, 0, COUNTA(SPLIT(TRIM(E65), "" "")))"),618.0)</f>
        <v>618</v>
      </c>
      <c r="H65" s="14">
        <f t="shared" si="1"/>
        <v>865</v>
      </c>
    </row>
    <row r="66" ht="75.0" customHeight="1">
      <c r="A66" s="6">
        <v>1064.0</v>
      </c>
      <c r="B66" s="6" t="s">
        <v>246</v>
      </c>
      <c r="C66" s="6" t="s">
        <v>18</v>
      </c>
      <c r="D66" s="11" t="s">
        <v>17</v>
      </c>
      <c r="E66" s="6" t="s">
        <v>248</v>
      </c>
      <c r="F66" s="6" t="s">
        <v>34</v>
      </c>
      <c r="G66" s="14">
        <f>IFERROR(__xludf.DUMMYFUNCTION("IF(LEN(TRIM(E66))=0, 0, COUNTA(SPLIT(TRIM(E66), "" "")))"),538.0)</f>
        <v>538</v>
      </c>
      <c r="H66" s="14">
        <f t="shared" si="1"/>
        <v>753</v>
      </c>
    </row>
    <row r="67" ht="75.0" customHeight="1">
      <c r="A67" s="6">
        <v>1065.0</v>
      </c>
      <c r="B67" s="6" t="s">
        <v>251</v>
      </c>
      <c r="C67" s="6" t="s">
        <v>18</v>
      </c>
      <c r="D67" s="11" t="s">
        <v>17</v>
      </c>
      <c r="E67" s="6" t="s">
        <v>253</v>
      </c>
      <c r="F67" s="6" t="s">
        <v>34</v>
      </c>
      <c r="G67" s="14">
        <f>IFERROR(__xludf.DUMMYFUNCTION("IF(LEN(TRIM(E67))=0, 0, COUNTA(SPLIT(TRIM(E67), "" "")))"),631.0)</f>
        <v>631</v>
      </c>
      <c r="H67" s="14">
        <f t="shared" si="1"/>
        <v>883</v>
      </c>
    </row>
    <row r="68" ht="75.0" customHeight="1">
      <c r="A68" s="6">
        <v>1066.0</v>
      </c>
      <c r="B68" s="6" t="s">
        <v>255</v>
      </c>
      <c r="C68" s="6" t="s">
        <v>18</v>
      </c>
      <c r="D68" s="11" t="s">
        <v>17</v>
      </c>
      <c r="E68" s="6" t="s">
        <v>257</v>
      </c>
      <c r="F68" s="6" t="s">
        <v>34</v>
      </c>
      <c r="G68" s="14">
        <f>IFERROR(__xludf.DUMMYFUNCTION("IF(LEN(TRIM(E68))=0, 0, COUNTA(SPLIT(TRIM(E68), "" "")))"),634.0)</f>
        <v>634</v>
      </c>
      <c r="H68" s="14">
        <f t="shared" si="1"/>
        <v>887</v>
      </c>
    </row>
    <row r="69" ht="75.0" customHeight="1">
      <c r="A69" s="6">
        <v>1067.0</v>
      </c>
      <c r="B69" s="6" t="s">
        <v>259</v>
      </c>
      <c r="C69" s="6" t="s">
        <v>18</v>
      </c>
      <c r="D69" s="11" t="s">
        <v>17</v>
      </c>
      <c r="E69" s="6" t="s">
        <v>261</v>
      </c>
      <c r="F69" s="6" t="s">
        <v>34</v>
      </c>
      <c r="G69" s="14">
        <f>IFERROR(__xludf.DUMMYFUNCTION("IF(LEN(TRIM(E69))=0, 0, COUNTA(SPLIT(TRIM(E69), "" "")))"),782.0)</f>
        <v>782</v>
      </c>
      <c r="H69" s="14">
        <f t="shared" si="1"/>
        <v>1094</v>
      </c>
    </row>
    <row r="70" ht="75.0" customHeight="1">
      <c r="A70" s="6">
        <v>1068.0</v>
      </c>
      <c r="B70" s="6" t="s">
        <v>263</v>
      </c>
      <c r="C70" s="6" t="s">
        <v>18</v>
      </c>
      <c r="D70" s="11" t="s">
        <v>17</v>
      </c>
      <c r="E70" s="6" t="s">
        <v>265</v>
      </c>
      <c r="F70" s="6" t="s">
        <v>34</v>
      </c>
      <c r="G70" s="14">
        <f>IFERROR(__xludf.DUMMYFUNCTION("IF(LEN(TRIM(E70))=0, 0, COUNTA(SPLIT(TRIM(E70), "" "")))"),531.0)</f>
        <v>531</v>
      </c>
      <c r="H70" s="14">
        <f t="shared" si="1"/>
        <v>743</v>
      </c>
    </row>
    <row r="71" ht="75.0" customHeight="1">
      <c r="A71" s="6">
        <v>1069.0</v>
      </c>
      <c r="B71" s="6" t="s">
        <v>267</v>
      </c>
      <c r="C71" s="6" t="s">
        <v>18</v>
      </c>
      <c r="D71" s="11" t="s">
        <v>17</v>
      </c>
      <c r="E71" s="6" t="s">
        <v>270</v>
      </c>
      <c r="F71" s="6" t="s">
        <v>34</v>
      </c>
      <c r="G71" s="14">
        <f>IFERROR(__xludf.DUMMYFUNCTION("IF(LEN(TRIM(E71))=0, 0, COUNTA(SPLIT(TRIM(E71), "" "")))"),951.0)</f>
        <v>951</v>
      </c>
      <c r="H71" s="14">
        <f t="shared" si="1"/>
        <v>1331</v>
      </c>
    </row>
    <row r="72" ht="75.0" customHeight="1">
      <c r="A72" s="6">
        <v>1070.0</v>
      </c>
      <c r="B72" s="6" t="s">
        <v>271</v>
      </c>
      <c r="C72" s="6" t="s">
        <v>18</v>
      </c>
      <c r="D72" s="11" t="s">
        <v>17</v>
      </c>
      <c r="E72" s="6" t="s">
        <v>273</v>
      </c>
      <c r="F72" s="6" t="s">
        <v>34</v>
      </c>
      <c r="G72" s="14">
        <f>IFERROR(__xludf.DUMMYFUNCTION("IF(LEN(TRIM(E72))=0, 0, COUNTA(SPLIT(TRIM(E72), "" "")))"),502.0)</f>
        <v>502</v>
      </c>
      <c r="H72" s="14">
        <f t="shared" si="1"/>
        <v>702</v>
      </c>
    </row>
    <row r="73" ht="75.0" customHeight="1">
      <c r="A73" s="6">
        <v>1071.0</v>
      </c>
      <c r="B73" s="6" t="s">
        <v>274</v>
      </c>
      <c r="C73" s="6" t="s">
        <v>18</v>
      </c>
      <c r="D73" s="11" t="s">
        <v>17</v>
      </c>
      <c r="E73" s="6" t="s">
        <v>276</v>
      </c>
      <c r="F73" s="6" t="s">
        <v>34</v>
      </c>
      <c r="G73" s="14">
        <f>IFERROR(__xludf.DUMMYFUNCTION("IF(LEN(TRIM(E73))=0, 0, COUNTA(SPLIT(TRIM(E73), "" "")))"),742.0)</f>
        <v>742</v>
      </c>
      <c r="H73" s="14">
        <f t="shared" si="1"/>
        <v>1038</v>
      </c>
    </row>
    <row r="74" ht="75.0" customHeight="1">
      <c r="A74" s="6">
        <v>1072.0</v>
      </c>
      <c r="B74" s="6" t="s">
        <v>278</v>
      </c>
      <c r="C74" s="6" t="s">
        <v>18</v>
      </c>
      <c r="D74" s="11" t="s">
        <v>17</v>
      </c>
      <c r="E74" s="6" t="s">
        <v>279</v>
      </c>
      <c r="F74" s="6" t="s">
        <v>34</v>
      </c>
      <c r="G74" s="14">
        <f>IFERROR(__xludf.DUMMYFUNCTION("IF(LEN(TRIM(E74))=0, 0, COUNTA(SPLIT(TRIM(E74), "" "")))"),621.0)</f>
        <v>621</v>
      </c>
      <c r="H74" s="14">
        <f t="shared" si="1"/>
        <v>869</v>
      </c>
    </row>
    <row r="75" ht="75.0" customHeight="1">
      <c r="A75" s="6">
        <v>1073.0</v>
      </c>
      <c r="B75" s="6" t="s">
        <v>281</v>
      </c>
      <c r="C75" s="6" t="s">
        <v>18</v>
      </c>
      <c r="D75" s="11" t="s">
        <v>17</v>
      </c>
      <c r="E75" s="6" t="s">
        <v>282</v>
      </c>
      <c r="F75" s="6" t="s">
        <v>34</v>
      </c>
      <c r="G75" s="14">
        <f>IFERROR(__xludf.DUMMYFUNCTION("IF(LEN(TRIM(E75))=0, 0, COUNTA(SPLIT(TRIM(E75), "" "")))"),614.0)</f>
        <v>614</v>
      </c>
      <c r="H75" s="14">
        <f t="shared" si="1"/>
        <v>859</v>
      </c>
    </row>
    <row r="76" ht="75.0" customHeight="1">
      <c r="A76" s="6">
        <v>1074.0</v>
      </c>
      <c r="B76" s="6" t="s">
        <v>283</v>
      </c>
      <c r="C76" s="6" t="s">
        <v>18</v>
      </c>
      <c r="D76" s="11" t="s">
        <v>17</v>
      </c>
      <c r="E76" s="6" t="s">
        <v>285</v>
      </c>
      <c r="F76" s="6" t="s">
        <v>34</v>
      </c>
      <c r="G76" s="14">
        <f>IFERROR(__xludf.DUMMYFUNCTION("IF(LEN(TRIM(E76))=0, 0, COUNTA(SPLIT(TRIM(E76), "" "")))"),567.0)</f>
        <v>567</v>
      </c>
      <c r="H76" s="14">
        <f t="shared" si="1"/>
        <v>793</v>
      </c>
    </row>
    <row r="77" ht="75.0" customHeight="1">
      <c r="A77" s="6">
        <v>1075.0</v>
      </c>
      <c r="B77" s="6" t="s">
        <v>287</v>
      </c>
      <c r="C77" s="6" t="s">
        <v>18</v>
      </c>
      <c r="D77" s="11" t="s">
        <v>17</v>
      </c>
      <c r="E77" s="6" t="s">
        <v>288</v>
      </c>
      <c r="F77" s="6" t="s">
        <v>34</v>
      </c>
      <c r="G77" s="14">
        <f>IFERROR(__xludf.DUMMYFUNCTION("IF(LEN(TRIM(E77))=0, 0, COUNTA(SPLIT(TRIM(E77), "" "")))"),511.0)</f>
        <v>511</v>
      </c>
      <c r="H77" s="14">
        <f t="shared" si="1"/>
        <v>715</v>
      </c>
    </row>
    <row r="78" ht="75.0" customHeight="1">
      <c r="A78" s="6">
        <v>1076.0</v>
      </c>
      <c r="B78" s="6" t="s">
        <v>290</v>
      </c>
      <c r="C78" s="6" t="s">
        <v>18</v>
      </c>
      <c r="D78" s="11" t="s">
        <v>17</v>
      </c>
      <c r="E78" s="6" t="s">
        <v>291</v>
      </c>
      <c r="F78" s="6" t="s">
        <v>34</v>
      </c>
      <c r="G78" s="14">
        <f>IFERROR(__xludf.DUMMYFUNCTION("IF(LEN(TRIM(E78))=0, 0, COUNTA(SPLIT(TRIM(E78), "" "")))"),845.0)</f>
        <v>845</v>
      </c>
      <c r="H78" s="14">
        <f t="shared" si="1"/>
        <v>1183</v>
      </c>
    </row>
    <row r="79" ht="75.0" customHeight="1">
      <c r="A79" s="6">
        <v>1077.0</v>
      </c>
      <c r="B79" s="6" t="s">
        <v>292</v>
      </c>
      <c r="C79" s="6" t="s">
        <v>18</v>
      </c>
      <c r="D79" s="11" t="s">
        <v>17</v>
      </c>
      <c r="E79" s="6" t="s">
        <v>295</v>
      </c>
      <c r="F79" s="6" t="s">
        <v>34</v>
      </c>
      <c r="G79" s="14">
        <f>IFERROR(__xludf.DUMMYFUNCTION("IF(LEN(TRIM(E79))=0, 0, COUNTA(SPLIT(TRIM(E79), "" "")))"),670.0)</f>
        <v>670</v>
      </c>
      <c r="H79" s="14">
        <f t="shared" si="1"/>
        <v>938</v>
      </c>
    </row>
    <row r="80" ht="75.0" customHeight="1">
      <c r="A80" s="6">
        <v>1078.0</v>
      </c>
      <c r="B80" s="6" t="s">
        <v>296</v>
      </c>
      <c r="C80" s="6" t="s">
        <v>18</v>
      </c>
      <c r="D80" s="11" t="s">
        <v>17</v>
      </c>
      <c r="E80" s="6" t="s">
        <v>297</v>
      </c>
      <c r="F80" s="6" t="s">
        <v>34</v>
      </c>
      <c r="G80" s="14">
        <f>IFERROR(__xludf.DUMMYFUNCTION("IF(LEN(TRIM(E80))=0, 0, COUNTA(SPLIT(TRIM(E80), "" "")))"),555.0)</f>
        <v>555</v>
      </c>
      <c r="H80" s="14">
        <f t="shared" si="1"/>
        <v>777</v>
      </c>
    </row>
    <row r="81" ht="75.0" customHeight="1">
      <c r="A81" s="6">
        <v>1079.0</v>
      </c>
      <c r="B81" s="6" t="s">
        <v>299</v>
      </c>
      <c r="C81" s="6" t="s">
        <v>18</v>
      </c>
      <c r="D81" s="11" t="s">
        <v>17</v>
      </c>
      <c r="E81" s="6" t="s">
        <v>300</v>
      </c>
      <c r="F81" s="6" t="s">
        <v>34</v>
      </c>
      <c r="G81" s="14">
        <f>IFERROR(__xludf.DUMMYFUNCTION("IF(LEN(TRIM(E81))=0, 0, COUNTA(SPLIT(TRIM(E81), "" "")))"),593.0)</f>
        <v>593</v>
      </c>
      <c r="H81" s="14">
        <f t="shared" si="1"/>
        <v>830</v>
      </c>
    </row>
    <row r="82" ht="75.0" customHeight="1">
      <c r="A82" s="6">
        <v>1080.0</v>
      </c>
      <c r="B82" s="6" t="s">
        <v>302</v>
      </c>
      <c r="C82" s="6" t="s">
        <v>20</v>
      </c>
      <c r="D82" s="11" t="s">
        <v>19</v>
      </c>
      <c r="E82" s="6" t="s">
        <v>304</v>
      </c>
      <c r="F82" s="6" t="s">
        <v>34</v>
      </c>
      <c r="G82" s="14">
        <f>IFERROR(__xludf.DUMMYFUNCTION("IF(LEN(TRIM(E82))=0, 0, COUNTA(SPLIT(TRIM(E82), "" "")))"),729.0)</f>
        <v>729</v>
      </c>
      <c r="H82" s="14">
        <f t="shared" si="1"/>
        <v>1020</v>
      </c>
    </row>
    <row r="83" ht="75.0" customHeight="1">
      <c r="A83" s="6">
        <v>1081.0</v>
      </c>
      <c r="B83" s="6" t="s">
        <v>305</v>
      </c>
      <c r="C83" s="6" t="s">
        <v>20</v>
      </c>
      <c r="D83" s="11" t="s">
        <v>19</v>
      </c>
      <c r="E83" s="6" t="s">
        <v>307</v>
      </c>
      <c r="F83" s="6" t="s">
        <v>34</v>
      </c>
      <c r="G83" s="14">
        <f>IFERROR(__xludf.DUMMYFUNCTION("IF(LEN(TRIM(E83))=0, 0, COUNTA(SPLIT(TRIM(E83), "" "")))"),604.0)</f>
        <v>604</v>
      </c>
      <c r="H83" s="14">
        <f t="shared" si="1"/>
        <v>845</v>
      </c>
    </row>
    <row r="84" ht="75.0" customHeight="1">
      <c r="A84" s="6">
        <v>1082.0</v>
      </c>
      <c r="B84" s="6" t="s">
        <v>308</v>
      </c>
      <c r="C84" s="6" t="s">
        <v>20</v>
      </c>
      <c r="D84" s="11" t="s">
        <v>19</v>
      </c>
      <c r="E84" s="6" t="s">
        <v>309</v>
      </c>
      <c r="F84" s="6" t="s">
        <v>34</v>
      </c>
      <c r="G84" s="14">
        <f>IFERROR(__xludf.DUMMYFUNCTION("IF(LEN(TRIM(E84))=0, 0, COUNTA(SPLIT(TRIM(E84), "" "")))"),553.0)</f>
        <v>553</v>
      </c>
      <c r="H84" s="14">
        <f t="shared" si="1"/>
        <v>774</v>
      </c>
    </row>
    <row r="85" ht="75.0" customHeight="1">
      <c r="A85" s="6">
        <v>1083.0</v>
      </c>
      <c r="B85" s="6" t="s">
        <v>310</v>
      </c>
      <c r="C85" s="6" t="s">
        <v>20</v>
      </c>
      <c r="D85" s="11" t="s">
        <v>19</v>
      </c>
      <c r="E85" s="6" t="s">
        <v>313</v>
      </c>
      <c r="F85" s="6" t="s">
        <v>34</v>
      </c>
      <c r="G85" s="14">
        <f>IFERROR(__xludf.DUMMYFUNCTION("IF(LEN(TRIM(E85))=0, 0, COUNTA(SPLIT(TRIM(E85), "" "")))"),500.0)</f>
        <v>500</v>
      </c>
      <c r="H85" s="14">
        <f t="shared" si="1"/>
        <v>700</v>
      </c>
    </row>
    <row r="86" ht="75.0" customHeight="1">
      <c r="A86" s="6">
        <v>1084.0</v>
      </c>
      <c r="B86" s="6" t="s">
        <v>314</v>
      </c>
      <c r="C86" s="6" t="s">
        <v>20</v>
      </c>
      <c r="D86" s="11" t="s">
        <v>19</v>
      </c>
      <c r="E86" s="6" t="s">
        <v>315</v>
      </c>
      <c r="F86" s="6" t="s">
        <v>34</v>
      </c>
      <c r="G86" s="14">
        <f>IFERROR(__xludf.DUMMYFUNCTION("IF(LEN(TRIM(E86))=0, 0, COUNTA(SPLIT(TRIM(E86), "" "")))"),530.0)</f>
        <v>530</v>
      </c>
      <c r="H86" s="14">
        <f t="shared" si="1"/>
        <v>742</v>
      </c>
    </row>
    <row r="87" ht="75.0" customHeight="1">
      <c r="A87" s="6">
        <v>1085.0</v>
      </c>
      <c r="B87" s="6" t="s">
        <v>317</v>
      </c>
      <c r="C87" s="6" t="s">
        <v>20</v>
      </c>
      <c r="D87" s="11" t="s">
        <v>19</v>
      </c>
      <c r="E87" s="6" t="s">
        <v>318</v>
      </c>
      <c r="F87" s="6" t="s">
        <v>34</v>
      </c>
      <c r="G87" s="14">
        <f>IFERROR(__xludf.DUMMYFUNCTION("IF(LEN(TRIM(E87))=0, 0, COUNTA(SPLIT(TRIM(E87), "" "")))"),716.0)</f>
        <v>716</v>
      </c>
      <c r="H87" s="14">
        <f t="shared" si="1"/>
        <v>1002</v>
      </c>
    </row>
    <row r="88" ht="75.0" customHeight="1">
      <c r="A88" s="6">
        <v>1086.0</v>
      </c>
      <c r="B88" s="6" t="s">
        <v>319</v>
      </c>
      <c r="C88" s="6" t="s">
        <v>20</v>
      </c>
      <c r="D88" s="11" t="s">
        <v>19</v>
      </c>
      <c r="E88" s="6" t="s">
        <v>322</v>
      </c>
      <c r="F88" s="6" t="s">
        <v>34</v>
      </c>
      <c r="G88" s="14">
        <f>IFERROR(__xludf.DUMMYFUNCTION("IF(LEN(TRIM(E88))=0, 0, COUNTA(SPLIT(TRIM(E88), "" "")))"),448.0)</f>
        <v>448</v>
      </c>
      <c r="H88" s="14">
        <f t="shared" si="1"/>
        <v>627</v>
      </c>
    </row>
    <row r="89" ht="75.0" customHeight="1">
      <c r="A89" s="6">
        <v>1087.0</v>
      </c>
      <c r="B89" s="6" t="s">
        <v>323</v>
      </c>
      <c r="C89" s="6" t="s">
        <v>20</v>
      </c>
      <c r="D89" s="11" t="s">
        <v>19</v>
      </c>
      <c r="E89" s="6" t="s">
        <v>324</v>
      </c>
      <c r="F89" s="6" t="s">
        <v>34</v>
      </c>
      <c r="G89" s="14">
        <f>IFERROR(__xludf.DUMMYFUNCTION("IF(LEN(TRIM(E89))=0, 0, COUNTA(SPLIT(TRIM(E89), "" "")))"),638.0)</f>
        <v>638</v>
      </c>
      <c r="H89" s="14">
        <f t="shared" si="1"/>
        <v>893</v>
      </c>
    </row>
    <row r="90" ht="75.0" customHeight="1">
      <c r="A90" s="6">
        <v>1088.0</v>
      </c>
      <c r="B90" s="6" t="s">
        <v>326</v>
      </c>
      <c r="C90" s="6" t="s">
        <v>20</v>
      </c>
      <c r="D90" s="11" t="s">
        <v>19</v>
      </c>
      <c r="E90" s="6" t="s">
        <v>327</v>
      </c>
      <c r="F90" s="6" t="s">
        <v>34</v>
      </c>
      <c r="G90" s="14">
        <f>IFERROR(__xludf.DUMMYFUNCTION("IF(LEN(TRIM(E90))=0, 0, COUNTA(SPLIT(TRIM(E90), "" "")))"),515.0)</f>
        <v>515</v>
      </c>
      <c r="H90" s="14">
        <f t="shared" si="1"/>
        <v>721</v>
      </c>
    </row>
    <row r="91" ht="75.0" customHeight="1">
      <c r="A91" s="6">
        <v>1089.0</v>
      </c>
      <c r="B91" s="6" t="s">
        <v>329</v>
      </c>
      <c r="C91" s="6" t="s">
        <v>20</v>
      </c>
      <c r="D91" s="11" t="s">
        <v>19</v>
      </c>
      <c r="E91" s="6" t="s">
        <v>331</v>
      </c>
      <c r="F91" s="6" t="s">
        <v>34</v>
      </c>
      <c r="G91" s="14">
        <f>IFERROR(__xludf.DUMMYFUNCTION("IF(LEN(TRIM(E91))=0, 0, COUNTA(SPLIT(TRIM(E91), "" "")))"),637.0)</f>
        <v>637</v>
      </c>
      <c r="H91" s="14">
        <f t="shared" si="1"/>
        <v>891</v>
      </c>
    </row>
    <row r="92" ht="75.0" customHeight="1">
      <c r="A92" s="6">
        <v>1090.0</v>
      </c>
      <c r="B92" s="6" t="s">
        <v>332</v>
      </c>
      <c r="C92" s="6" t="s">
        <v>20</v>
      </c>
      <c r="D92" s="11" t="s">
        <v>19</v>
      </c>
      <c r="E92" s="6" t="s">
        <v>333</v>
      </c>
      <c r="F92" s="6" t="s">
        <v>34</v>
      </c>
      <c r="G92" s="14">
        <f>IFERROR(__xludf.DUMMYFUNCTION("IF(LEN(TRIM(E92))=0, 0, COUNTA(SPLIT(TRIM(E92), "" "")))"),636.0)</f>
        <v>636</v>
      </c>
      <c r="H92" s="14">
        <f t="shared" si="1"/>
        <v>890</v>
      </c>
    </row>
    <row r="93" ht="75.0" customHeight="1">
      <c r="A93" s="6">
        <v>1091.0</v>
      </c>
      <c r="B93" s="6" t="s">
        <v>335</v>
      </c>
      <c r="C93" s="6" t="s">
        <v>20</v>
      </c>
      <c r="D93" s="11" t="s">
        <v>19</v>
      </c>
      <c r="E93" s="6" t="s">
        <v>336</v>
      </c>
      <c r="F93" s="6" t="s">
        <v>34</v>
      </c>
      <c r="G93" s="14">
        <f>IFERROR(__xludf.DUMMYFUNCTION("IF(LEN(TRIM(E93))=0, 0, COUNTA(SPLIT(TRIM(E93), "" "")))"),498.0)</f>
        <v>498</v>
      </c>
      <c r="H93" s="14">
        <f t="shared" si="1"/>
        <v>697</v>
      </c>
    </row>
    <row r="94" ht="75.0" customHeight="1">
      <c r="A94" s="6">
        <v>1092.0</v>
      </c>
      <c r="B94" s="6" t="s">
        <v>337</v>
      </c>
      <c r="C94" s="6" t="s">
        <v>20</v>
      </c>
      <c r="D94" s="11" t="s">
        <v>19</v>
      </c>
      <c r="E94" s="6" t="s">
        <v>338</v>
      </c>
      <c r="F94" s="6" t="s">
        <v>34</v>
      </c>
      <c r="G94" s="14">
        <f>IFERROR(__xludf.DUMMYFUNCTION("IF(LEN(TRIM(E94))=0, 0, COUNTA(SPLIT(TRIM(E94), "" "")))"),613.0)</f>
        <v>613</v>
      </c>
      <c r="H94" s="14">
        <f t="shared" si="1"/>
        <v>858</v>
      </c>
    </row>
    <row r="95" ht="75.0" customHeight="1">
      <c r="A95" s="6">
        <v>1093.0</v>
      </c>
      <c r="B95" s="6" t="s">
        <v>341</v>
      </c>
      <c r="C95" s="6" t="s">
        <v>20</v>
      </c>
      <c r="D95" s="11" t="s">
        <v>19</v>
      </c>
      <c r="E95" s="6" t="s">
        <v>342</v>
      </c>
      <c r="F95" s="6" t="s">
        <v>34</v>
      </c>
      <c r="G95" s="14">
        <f>IFERROR(__xludf.DUMMYFUNCTION("IF(LEN(TRIM(E95))=0, 0, COUNTA(SPLIT(TRIM(E95), "" "")))"),556.0)</f>
        <v>556</v>
      </c>
      <c r="H95" s="14">
        <f t="shared" si="1"/>
        <v>778</v>
      </c>
    </row>
    <row r="96" ht="75.0" customHeight="1">
      <c r="A96" s="6">
        <v>1094.0</v>
      </c>
      <c r="B96" s="6" t="s">
        <v>343</v>
      </c>
      <c r="C96" s="6" t="s">
        <v>20</v>
      </c>
      <c r="D96" s="11" t="s">
        <v>19</v>
      </c>
      <c r="E96" s="6" t="s">
        <v>345</v>
      </c>
      <c r="F96" s="6" t="s">
        <v>34</v>
      </c>
      <c r="G96" s="14">
        <f>IFERROR(__xludf.DUMMYFUNCTION("IF(LEN(TRIM(E96))=0, 0, COUNTA(SPLIT(TRIM(E96), "" "")))"),444.0)</f>
        <v>444</v>
      </c>
      <c r="H96" s="14">
        <f t="shared" si="1"/>
        <v>621</v>
      </c>
    </row>
    <row r="97" ht="75.0" customHeight="1">
      <c r="A97" s="6">
        <v>1095.0</v>
      </c>
      <c r="B97" s="6" t="s">
        <v>346</v>
      </c>
      <c r="C97" s="6" t="s">
        <v>20</v>
      </c>
      <c r="D97" s="11" t="s">
        <v>19</v>
      </c>
      <c r="E97" s="6" t="s">
        <v>347</v>
      </c>
      <c r="F97" s="6" t="s">
        <v>34</v>
      </c>
      <c r="G97" s="14">
        <f>IFERROR(__xludf.DUMMYFUNCTION("IF(LEN(TRIM(E97))=0, 0, COUNTA(SPLIT(TRIM(E97), "" "")))"),381.0)</f>
        <v>381</v>
      </c>
      <c r="H97" s="14">
        <f t="shared" si="1"/>
        <v>533</v>
      </c>
    </row>
    <row r="98" ht="75.0" customHeight="1">
      <c r="A98" s="6">
        <v>1096.0</v>
      </c>
      <c r="B98" s="6" t="s">
        <v>348</v>
      </c>
      <c r="C98" s="6" t="s">
        <v>20</v>
      </c>
      <c r="D98" s="11" t="s">
        <v>19</v>
      </c>
      <c r="E98" s="6" t="s">
        <v>350</v>
      </c>
      <c r="F98" s="6" t="s">
        <v>34</v>
      </c>
      <c r="G98" s="14">
        <f>IFERROR(__xludf.DUMMYFUNCTION("IF(LEN(TRIM(E98))=0, 0, COUNTA(SPLIT(TRIM(E98), "" "")))"),599.0)</f>
        <v>599</v>
      </c>
      <c r="H98" s="14">
        <f t="shared" si="1"/>
        <v>838</v>
      </c>
    </row>
    <row r="99" ht="75.0" customHeight="1">
      <c r="A99" s="6">
        <v>1097.0</v>
      </c>
      <c r="B99" s="6" t="s">
        <v>352</v>
      </c>
      <c r="C99" s="6" t="s">
        <v>20</v>
      </c>
      <c r="D99" s="11" t="s">
        <v>19</v>
      </c>
      <c r="E99" s="6" t="s">
        <v>353</v>
      </c>
      <c r="F99" s="6" t="s">
        <v>34</v>
      </c>
      <c r="G99" s="14">
        <f>IFERROR(__xludf.DUMMYFUNCTION("IF(LEN(TRIM(E99))=0, 0, COUNTA(SPLIT(TRIM(E99), "" "")))"),500.0)</f>
        <v>500</v>
      </c>
      <c r="H99" s="14">
        <f t="shared" si="1"/>
        <v>700</v>
      </c>
    </row>
    <row r="100" ht="75.0" customHeight="1">
      <c r="A100" s="6">
        <v>1098.0</v>
      </c>
      <c r="B100" s="6" t="s">
        <v>354</v>
      </c>
      <c r="C100" s="6" t="s">
        <v>20</v>
      </c>
      <c r="D100" s="11" t="s">
        <v>19</v>
      </c>
      <c r="E100" s="6" t="s">
        <v>356</v>
      </c>
      <c r="F100" s="6" t="s">
        <v>34</v>
      </c>
      <c r="G100" s="14">
        <f>IFERROR(__xludf.DUMMYFUNCTION("IF(LEN(TRIM(E100))=0, 0, COUNTA(SPLIT(TRIM(E100), "" "")))"),405.0)</f>
        <v>405</v>
      </c>
      <c r="H100" s="14">
        <f t="shared" si="1"/>
        <v>567</v>
      </c>
    </row>
    <row r="101" ht="75.0" customHeight="1">
      <c r="A101" s="6">
        <v>1099.0</v>
      </c>
      <c r="B101" s="6" t="s">
        <v>357</v>
      </c>
      <c r="C101" s="6" t="s">
        <v>20</v>
      </c>
      <c r="D101" s="11" t="s">
        <v>19</v>
      </c>
      <c r="E101" s="6" t="s">
        <v>358</v>
      </c>
      <c r="F101" s="6" t="s">
        <v>34</v>
      </c>
      <c r="G101" s="14">
        <f>IFERROR(__xludf.DUMMYFUNCTION("IF(LEN(TRIM(E101))=0, 0, COUNTA(SPLIT(TRIM(E101), "" "")))"),397.0)</f>
        <v>397</v>
      </c>
      <c r="H101" s="14">
        <f t="shared" si="1"/>
        <v>555</v>
      </c>
    </row>
    <row r="102" ht="75.0" customHeight="1">
      <c r="A102" s="6">
        <v>1100.0</v>
      </c>
      <c r="B102" s="6" t="s">
        <v>360</v>
      </c>
      <c r="C102" s="6" t="s">
        <v>20</v>
      </c>
      <c r="D102" s="11" t="s">
        <v>19</v>
      </c>
      <c r="E102" s="6" t="s">
        <v>362</v>
      </c>
      <c r="F102" s="6" t="s">
        <v>16</v>
      </c>
      <c r="G102" s="14">
        <f>IFERROR(__xludf.DUMMYFUNCTION("IF(LEN(TRIM(E102))=0, 0, COUNTA(SPLIT(TRIM(E102), "" "")))"),657.0)</f>
        <v>657</v>
      </c>
      <c r="H102" s="14">
        <f t="shared" si="1"/>
        <v>919</v>
      </c>
    </row>
    <row r="103" ht="75.0" customHeight="1">
      <c r="A103" s="6">
        <v>1101.0</v>
      </c>
      <c r="B103" s="6" t="s">
        <v>364</v>
      </c>
      <c r="C103" s="6" t="s">
        <v>20</v>
      </c>
      <c r="D103" s="11" t="s">
        <v>19</v>
      </c>
      <c r="E103" s="6" t="s">
        <v>365</v>
      </c>
      <c r="F103" s="6" t="s">
        <v>16</v>
      </c>
      <c r="G103" s="14">
        <f>IFERROR(__xludf.DUMMYFUNCTION("IF(LEN(TRIM(E103))=0, 0, COUNTA(SPLIT(TRIM(E103), "" "")))"),521.0)</f>
        <v>521</v>
      </c>
      <c r="H103" s="14">
        <f t="shared" si="1"/>
        <v>729</v>
      </c>
    </row>
    <row r="104" ht="75.0" customHeight="1">
      <c r="A104" s="6">
        <v>1102.0</v>
      </c>
      <c r="B104" s="6" t="s">
        <v>366</v>
      </c>
      <c r="C104" s="6" t="s">
        <v>20</v>
      </c>
      <c r="D104" s="11" t="s">
        <v>19</v>
      </c>
      <c r="E104" s="6" t="s">
        <v>369</v>
      </c>
      <c r="F104" s="6" t="s">
        <v>16</v>
      </c>
      <c r="G104" s="14">
        <f>IFERROR(__xludf.DUMMYFUNCTION("IF(LEN(TRIM(E104))=0, 0, COUNTA(SPLIT(TRIM(E104), "" "")))"),629.0)</f>
        <v>629</v>
      </c>
      <c r="H104" s="14">
        <f t="shared" si="1"/>
        <v>880</v>
      </c>
    </row>
    <row r="105" ht="75.0" customHeight="1">
      <c r="A105" s="6">
        <v>1103.0</v>
      </c>
      <c r="B105" s="6" t="s">
        <v>370</v>
      </c>
      <c r="C105" s="6" t="s">
        <v>20</v>
      </c>
      <c r="D105" s="11" t="s">
        <v>19</v>
      </c>
      <c r="E105" s="6" t="s">
        <v>372</v>
      </c>
      <c r="F105" s="6" t="s">
        <v>16</v>
      </c>
      <c r="G105" s="14">
        <f>IFERROR(__xludf.DUMMYFUNCTION("IF(LEN(TRIM(E105))=0, 0, COUNTA(SPLIT(TRIM(E105), "" "")))"),756.0)</f>
        <v>756</v>
      </c>
      <c r="H105" s="14">
        <f t="shared" si="1"/>
        <v>1058</v>
      </c>
    </row>
    <row r="106" ht="75.0" customHeight="1">
      <c r="A106" s="6">
        <v>1104.0</v>
      </c>
      <c r="B106" s="6" t="s">
        <v>373</v>
      </c>
      <c r="C106" s="6" t="s">
        <v>20</v>
      </c>
      <c r="D106" s="11" t="s">
        <v>19</v>
      </c>
      <c r="E106" s="6" t="s">
        <v>375</v>
      </c>
      <c r="F106" s="6" t="s">
        <v>16</v>
      </c>
      <c r="G106" s="14">
        <f>IFERROR(__xludf.DUMMYFUNCTION("IF(LEN(TRIM(E106))=0, 0, COUNTA(SPLIT(TRIM(E106), "" "")))"),668.0)</f>
        <v>668</v>
      </c>
      <c r="H106" s="14">
        <f t="shared" si="1"/>
        <v>935</v>
      </c>
    </row>
    <row r="107" ht="75.0" customHeight="1">
      <c r="A107" s="6">
        <v>1105.0</v>
      </c>
      <c r="B107" s="6" t="s">
        <v>377</v>
      </c>
      <c r="C107" s="6" t="s">
        <v>20</v>
      </c>
      <c r="D107" s="11" t="s">
        <v>19</v>
      </c>
      <c r="E107" s="6" t="s">
        <v>378</v>
      </c>
      <c r="F107" s="6" t="s">
        <v>16</v>
      </c>
      <c r="G107" s="14">
        <f>IFERROR(__xludf.DUMMYFUNCTION("IF(LEN(TRIM(E107))=0, 0, COUNTA(SPLIT(TRIM(E107), "" "")))"),478.0)</f>
        <v>478</v>
      </c>
      <c r="H107" s="14">
        <f t="shared" si="1"/>
        <v>669</v>
      </c>
    </row>
    <row r="108" ht="75.0" customHeight="1">
      <c r="A108" s="6">
        <v>1106.0</v>
      </c>
      <c r="B108" s="6" t="s">
        <v>380</v>
      </c>
      <c r="C108" s="6" t="s">
        <v>20</v>
      </c>
      <c r="D108" s="11" t="s">
        <v>19</v>
      </c>
      <c r="E108" s="6" t="s">
        <v>381</v>
      </c>
      <c r="F108" s="6" t="s">
        <v>16</v>
      </c>
      <c r="G108" s="14">
        <f>IFERROR(__xludf.DUMMYFUNCTION("IF(LEN(TRIM(E108))=0, 0, COUNTA(SPLIT(TRIM(E108), "" "")))"),534.0)</f>
        <v>534</v>
      </c>
      <c r="H108" s="14">
        <f t="shared" si="1"/>
        <v>747</v>
      </c>
    </row>
    <row r="109" ht="75.0" customHeight="1">
      <c r="A109" s="6">
        <v>1107.0</v>
      </c>
      <c r="B109" s="6" t="s">
        <v>384</v>
      </c>
      <c r="C109" s="6" t="s">
        <v>20</v>
      </c>
      <c r="D109" s="11" t="s">
        <v>19</v>
      </c>
      <c r="E109" s="6" t="s">
        <v>386</v>
      </c>
      <c r="F109" s="6" t="s">
        <v>16</v>
      </c>
      <c r="G109" s="14">
        <f>IFERROR(__xludf.DUMMYFUNCTION("IF(LEN(TRIM(E109))=0, 0, COUNTA(SPLIT(TRIM(E109), "" "")))"),718.0)</f>
        <v>718</v>
      </c>
      <c r="H109" s="14">
        <f t="shared" si="1"/>
        <v>1005</v>
      </c>
    </row>
    <row r="110" ht="75.0" customHeight="1">
      <c r="A110" s="6">
        <v>1108.0</v>
      </c>
      <c r="B110" s="6" t="s">
        <v>387</v>
      </c>
      <c r="C110" s="6" t="s">
        <v>20</v>
      </c>
      <c r="D110" s="11" t="s">
        <v>19</v>
      </c>
      <c r="E110" s="6" t="s">
        <v>388</v>
      </c>
      <c r="F110" s="6" t="s">
        <v>16</v>
      </c>
      <c r="G110" s="14">
        <f>IFERROR(__xludf.DUMMYFUNCTION("IF(LEN(TRIM(E110))=0, 0, COUNTA(SPLIT(TRIM(E110), "" "")))"),678.0)</f>
        <v>678</v>
      </c>
      <c r="H110" s="14">
        <f t="shared" si="1"/>
        <v>949</v>
      </c>
    </row>
    <row r="111" ht="75.0" customHeight="1">
      <c r="A111" s="6">
        <v>1109.0</v>
      </c>
      <c r="B111" s="6" t="s">
        <v>391</v>
      </c>
      <c r="C111" s="6" t="s">
        <v>20</v>
      </c>
      <c r="D111" s="11" t="s">
        <v>19</v>
      </c>
      <c r="E111" s="6" t="s">
        <v>392</v>
      </c>
      <c r="F111" s="6" t="s">
        <v>16</v>
      </c>
      <c r="G111" s="14">
        <f>IFERROR(__xludf.DUMMYFUNCTION("IF(LEN(TRIM(E111))=0, 0, COUNTA(SPLIT(TRIM(E111), "" "")))"),532.0)</f>
        <v>532</v>
      </c>
      <c r="H111" s="14">
        <f t="shared" si="1"/>
        <v>744</v>
      </c>
    </row>
    <row r="112" ht="75.0" customHeight="1">
      <c r="A112" s="6">
        <v>1110.0</v>
      </c>
      <c r="B112" s="6" t="s">
        <v>394</v>
      </c>
      <c r="C112" s="6" t="s">
        <v>20</v>
      </c>
      <c r="D112" s="11" t="s">
        <v>19</v>
      </c>
      <c r="E112" s="6" t="s">
        <v>395</v>
      </c>
      <c r="F112" s="6" t="s">
        <v>16</v>
      </c>
      <c r="G112" s="14">
        <f>IFERROR(__xludf.DUMMYFUNCTION("IF(LEN(TRIM(E112))=0, 0, COUNTA(SPLIT(TRIM(E112), "" "")))"),686.0)</f>
        <v>686</v>
      </c>
      <c r="H112" s="14">
        <f t="shared" si="1"/>
        <v>960</v>
      </c>
    </row>
    <row r="113" ht="75.0" customHeight="1">
      <c r="A113" s="6">
        <v>1111.0</v>
      </c>
      <c r="B113" s="6" t="s">
        <v>398</v>
      </c>
      <c r="C113" s="6" t="s">
        <v>20</v>
      </c>
      <c r="D113" s="11" t="s">
        <v>19</v>
      </c>
      <c r="E113" s="6" t="s">
        <v>399</v>
      </c>
      <c r="F113" s="6" t="s">
        <v>16</v>
      </c>
      <c r="G113" s="14">
        <f>IFERROR(__xludf.DUMMYFUNCTION("IF(LEN(TRIM(E113))=0, 0, COUNTA(SPLIT(TRIM(E113), "" "")))"),502.0)</f>
        <v>502</v>
      </c>
      <c r="H113" s="14">
        <f t="shared" si="1"/>
        <v>702</v>
      </c>
    </row>
    <row r="114" ht="75.0" customHeight="1">
      <c r="A114" s="6">
        <v>1112.0</v>
      </c>
      <c r="B114" s="6" t="s">
        <v>401</v>
      </c>
      <c r="C114" s="6" t="s">
        <v>20</v>
      </c>
      <c r="D114" s="11" t="s">
        <v>19</v>
      </c>
      <c r="E114" s="6" t="s">
        <v>402</v>
      </c>
      <c r="F114" s="6" t="s">
        <v>16</v>
      </c>
      <c r="G114" s="14">
        <f>IFERROR(__xludf.DUMMYFUNCTION("IF(LEN(TRIM(E114))=0, 0, COUNTA(SPLIT(TRIM(E114), "" "")))"),649.0)</f>
        <v>649</v>
      </c>
      <c r="H114" s="14">
        <f t="shared" si="1"/>
        <v>908</v>
      </c>
    </row>
    <row r="115" ht="75.0" customHeight="1">
      <c r="A115" s="6">
        <v>1113.0</v>
      </c>
      <c r="B115" s="6" t="s">
        <v>405</v>
      </c>
      <c r="C115" s="6" t="s">
        <v>20</v>
      </c>
      <c r="D115" s="11" t="s">
        <v>19</v>
      </c>
      <c r="E115" s="6" t="s">
        <v>406</v>
      </c>
      <c r="F115" s="6" t="s">
        <v>16</v>
      </c>
      <c r="G115" s="14">
        <f>IFERROR(__xludf.DUMMYFUNCTION("IF(LEN(TRIM(E115))=0, 0, COUNTA(SPLIT(TRIM(E115), "" "")))"),489.0)</f>
        <v>489</v>
      </c>
      <c r="H115" s="14">
        <f t="shared" si="1"/>
        <v>684</v>
      </c>
    </row>
    <row r="116" ht="75.0" customHeight="1">
      <c r="A116" s="6">
        <v>1114.0</v>
      </c>
      <c r="B116" s="6" t="s">
        <v>407</v>
      </c>
      <c r="C116" s="6" t="s">
        <v>20</v>
      </c>
      <c r="D116" s="11" t="s">
        <v>19</v>
      </c>
      <c r="E116" s="6" t="s">
        <v>409</v>
      </c>
      <c r="F116" s="6" t="s">
        <v>16</v>
      </c>
      <c r="G116" s="14">
        <f>IFERROR(__xludf.DUMMYFUNCTION("IF(LEN(TRIM(E116))=0, 0, COUNTA(SPLIT(TRIM(E116), "" "")))"),645.0)</f>
        <v>645</v>
      </c>
      <c r="H116" s="14">
        <f t="shared" si="1"/>
        <v>903</v>
      </c>
    </row>
    <row r="117" ht="75.0" customHeight="1">
      <c r="A117" s="6">
        <v>1115.0</v>
      </c>
      <c r="B117" s="6" t="s">
        <v>410</v>
      </c>
      <c r="C117" s="6" t="s">
        <v>20</v>
      </c>
      <c r="D117" s="11" t="s">
        <v>19</v>
      </c>
      <c r="E117" s="6" t="s">
        <v>412</v>
      </c>
      <c r="F117" s="6" t="s">
        <v>16</v>
      </c>
      <c r="G117" s="14">
        <f>IFERROR(__xludf.DUMMYFUNCTION("IF(LEN(TRIM(E117))=0, 0, COUNTA(SPLIT(TRIM(E117), "" "")))"),617.0)</f>
        <v>617</v>
      </c>
      <c r="H117" s="14">
        <f t="shared" si="1"/>
        <v>863</v>
      </c>
    </row>
    <row r="118" ht="75.0" customHeight="1">
      <c r="A118" s="6">
        <v>1116.0</v>
      </c>
      <c r="B118" s="6" t="s">
        <v>414</v>
      </c>
      <c r="C118" s="6" t="s">
        <v>20</v>
      </c>
      <c r="D118" s="11" t="s">
        <v>19</v>
      </c>
      <c r="E118" s="6" t="s">
        <v>415</v>
      </c>
      <c r="F118" s="6" t="s">
        <v>16</v>
      </c>
      <c r="G118" s="14">
        <f>IFERROR(__xludf.DUMMYFUNCTION("IF(LEN(TRIM(E118))=0, 0, COUNTA(SPLIT(TRIM(E118), "" "")))"),624.0)</f>
        <v>624</v>
      </c>
      <c r="H118" s="14">
        <f t="shared" si="1"/>
        <v>873</v>
      </c>
    </row>
    <row r="119" ht="75.0" customHeight="1">
      <c r="A119" s="6">
        <v>1117.0</v>
      </c>
      <c r="B119" s="6" t="s">
        <v>417</v>
      </c>
      <c r="C119" s="6" t="s">
        <v>20</v>
      </c>
      <c r="D119" s="11" t="s">
        <v>19</v>
      </c>
      <c r="E119" s="6" t="s">
        <v>418</v>
      </c>
      <c r="F119" s="6" t="s">
        <v>16</v>
      </c>
      <c r="G119" s="14">
        <f>IFERROR(__xludf.DUMMYFUNCTION("IF(LEN(TRIM(E119))=0, 0, COUNTA(SPLIT(TRIM(E119), "" "")))"),609.0)</f>
        <v>609</v>
      </c>
      <c r="H119" s="14">
        <f t="shared" si="1"/>
        <v>852</v>
      </c>
    </row>
    <row r="120" ht="75.0" customHeight="1">
      <c r="A120" s="6">
        <v>1118.0</v>
      </c>
      <c r="B120" s="6" t="s">
        <v>419</v>
      </c>
      <c r="C120" s="6" t="s">
        <v>20</v>
      </c>
      <c r="D120" s="11" t="s">
        <v>19</v>
      </c>
      <c r="E120" s="6" t="s">
        <v>421</v>
      </c>
      <c r="F120" s="6" t="s">
        <v>16</v>
      </c>
      <c r="G120" s="14">
        <f>IFERROR(__xludf.DUMMYFUNCTION("IF(LEN(TRIM(E120))=0, 0, COUNTA(SPLIT(TRIM(E120), "" "")))"),548.0)</f>
        <v>548</v>
      </c>
      <c r="H120" s="14">
        <f t="shared" si="1"/>
        <v>767</v>
      </c>
    </row>
    <row r="121" ht="75.0" customHeight="1">
      <c r="A121" s="6">
        <v>1119.0</v>
      </c>
      <c r="B121" s="6" t="s">
        <v>423</v>
      </c>
      <c r="C121" s="6" t="s">
        <v>20</v>
      </c>
      <c r="D121" s="11" t="s">
        <v>19</v>
      </c>
      <c r="E121" s="6" t="s">
        <v>425</v>
      </c>
      <c r="F121" s="6" t="s">
        <v>16</v>
      </c>
      <c r="G121" s="14">
        <f>IFERROR(__xludf.DUMMYFUNCTION("IF(LEN(TRIM(E121))=0, 0, COUNTA(SPLIT(TRIM(E121), "" "")))"),523.0)</f>
        <v>523</v>
      </c>
      <c r="H121" s="14">
        <f t="shared" si="1"/>
        <v>732</v>
      </c>
    </row>
    <row r="122" ht="75.0" customHeight="1">
      <c r="A122" s="6">
        <v>1120.0</v>
      </c>
      <c r="B122" s="6" t="s">
        <v>426</v>
      </c>
      <c r="C122" s="6" t="s">
        <v>427</v>
      </c>
      <c r="D122" s="11" t="s">
        <v>22</v>
      </c>
      <c r="E122" s="6" t="s">
        <v>428</v>
      </c>
      <c r="F122" s="6" t="s">
        <v>34</v>
      </c>
      <c r="G122" s="14">
        <f>IFERROR(__xludf.DUMMYFUNCTION("IF(LEN(TRIM(E122))=0, 0, COUNTA(SPLIT(TRIM(E122), "" "")))"),441.0)</f>
        <v>441</v>
      </c>
      <c r="H122" s="14">
        <f t="shared" si="1"/>
        <v>617</v>
      </c>
    </row>
    <row r="123" ht="75.0" customHeight="1">
      <c r="A123" s="6">
        <v>1121.0</v>
      </c>
      <c r="B123" s="6" t="s">
        <v>431</v>
      </c>
      <c r="C123" s="6" t="s">
        <v>427</v>
      </c>
      <c r="D123" s="11" t="s">
        <v>22</v>
      </c>
      <c r="E123" s="6" t="s">
        <v>432</v>
      </c>
      <c r="F123" s="6" t="s">
        <v>16</v>
      </c>
      <c r="G123" s="14">
        <f>IFERROR(__xludf.DUMMYFUNCTION("IF(LEN(TRIM(E123))=0, 0, COUNTA(SPLIT(TRIM(E123), "" "")))"),600.0)</f>
        <v>600</v>
      </c>
      <c r="H123" s="14">
        <f t="shared" si="1"/>
        <v>840</v>
      </c>
    </row>
    <row r="124" ht="75.0" customHeight="1">
      <c r="A124" s="6">
        <v>1122.0</v>
      </c>
      <c r="B124" s="6" t="s">
        <v>434</v>
      </c>
      <c r="C124" s="6" t="s">
        <v>427</v>
      </c>
      <c r="D124" s="11" t="s">
        <v>22</v>
      </c>
      <c r="E124" s="6" t="s">
        <v>435</v>
      </c>
      <c r="F124" s="6" t="s">
        <v>34</v>
      </c>
      <c r="G124" s="14">
        <f>IFERROR(__xludf.DUMMYFUNCTION("IF(LEN(TRIM(E124))=0, 0, COUNTA(SPLIT(TRIM(E124), "" "")))"),530.0)</f>
        <v>530</v>
      </c>
      <c r="H124" s="14">
        <f t="shared" si="1"/>
        <v>742</v>
      </c>
    </row>
    <row r="125" ht="75.0" customHeight="1">
      <c r="A125" s="6">
        <v>1123.0</v>
      </c>
      <c r="B125" s="6" t="s">
        <v>437</v>
      </c>
      <c r="C125" s="6" t="s">
        <v>427</v>
      </c>
      <c r="D125" s="11" t="s">
        <v>22</v>
      </c>
      <c r="E125" s="6" t="s">
        <v>439</v>
      </c>
      <c r="F125" s="6" t="s">
        <v>16</v>
      </c>
      <c r="G125" s="14">
        <f>IFERROR(__xludf.DUMMYFUNCTION("IF(LEN(TRIM(E125))=0, 0, COUNTA(SPLIT(TRIM(E125), "" "")))"),548.0)</f>
        <v>548</v>
      </c>
      <c r="H125" s="14">
        <f t="shared" si="1"/>
        <v>767</v>
      </c>
    </row>
    <row r="126" ht="75.0" customHeight="1">
      <c r="A126" s="6">
        <v>1124.0</v>
      </c>
      <c r="B126" s="6" t="s">
        <v>440</v>
      </c>
      <c r="C126" s="6" t="s">
        <v>427</v>
      </c>
      <c r="D126" s="11" t="s">
        <v>22</v>
      </c>
      <c r="E126" s="6" t="s">
        <v>442</v>
      </c>
      <c r="F126" s="6" t="s">
        <v>16</v>
      </c>
      <c r="G126" s="14">
        <f>IFERROR(__xludf.DUMMYFUNCTION("IF(LEN(TRIM(E126))=0, 0, COUNTA(SPLIT(TRIM(E126), "" "")))"),497.0)</f>
        <v>497</v>
      </c>
      <c r="H126" s="14">
        <f t="shared" si="1"/>
        <v>695</v>
      </c>
    </row>
    <row r="127" ht="75.0" customHeight="1">
      <c r="A127" s="6">
        <v>1125.0</v>
      </c>
      <c r="B127" s="6" t="s">
        <v>443</v>
      </c>
      <c r="C127" s="6" t="s">
        <v>427</v>
      </c>
      <c r="D127" s="11" t="s">
        <v>22</v>
      </c>
      <c r="E127" s="6" t="s">
        <v>445</v>
      </c>
      <c r="F127" s="6" t="s">
        <v>34</v>
      </c>
      <c r="G127" s="14">
        <f>IFERROR(__xludf.DUMMYFUNCTION("IF(LEN(TRIM(E127))=0, 0, COUNTA(SPLIT(TRIM(E127), "" "")))"),933.0)</f>
        <v>933</v>
      </c>
      <c r="H127" s="14">
        <f t="shared" si="1"/>
        <v>1306</v>
      </c>
    </row>
    <row r="128" ht="75.0" customHeight="1">
      <c r="A128" s="6">
        <v>1126.0</v>
      </c>
      <c r="B128" s="6" t="s">
        <v>447</v>
      </c>
      <c r="C128" s="6" t="s">
        <v>427</v>
      </c>
      <c r="D128" s="11" t="s">
        <v>22</v>
      </c>
      <c r="E128" s="6" t="s">
        <v>448</v>
      </c>
      <c r="F128" s="6" t="s">
        <v>16</v>
      </c>
      <c r="G128" s="14">
        <f>IFERROR(__xludf.DUMMYFUNCTION("IF(LEN(TRIM(E128))=0, 0, COUNTA(SPLIT(TRIM(E128), "" "")))"),550.0)</f>
        <v>550</v>
      </c>
      <c r="H128" s="14">
        <f t="shared" si="1"/>
        <v>770</v>
      </c>
    </row>
    <row r="129" ht="75.0" customHeight="1">
      <c r="A129" s="6">
        <v>1127.0</v>
      </c>
      <c r="B129" s="6" t="s">
        <v>450</v>
      </c>
      <c r="C129" s="6" t="s">
        <v>427</v>
      </c>
      <c r="D129" s="11" t="s">
        <v>22</v>
      </c>
      <c r="E129" s="6" t="s">
        <v>451</v>
      </c>
      <c r="F129" s="6" t="s">
        <v>16</v>
      </c>
      <c r="G129" s="14">
        <f>IFERROR(__xludf.DUMMYFUNCTION("IF(LEN(TRIM(E129))=0, 0, COUNTA(SPLIT(TRIM(E129), "" "")))"),563.0)</f>
        <v>563</v>
      </c>
      <c r="H129" s="14">
        <f t="shared" si="1"/>
        <v>788</v>
      </c>
    </row>
    <row r="130" ht="75.0" customHeight="1">
      <c r="A130" s="6">
        <v>1128.0</v>
      </c>
      <c r="B130" s="6" t="s">
        <v>453</v>
      </c>
      <c r="C130" s="6" t="s">
        <v>427</v>
      </c>
      <c r="D130" s="11" t="s">
        <v>22</v>
      </c>
      <c r="E130" s="6" t="s">
        <v>455</v>
      </c>
      <c r="F130" s="6" t="s">
        <v>16</v>
      </c>
      <c r="G130" s="14">
        <f>IFERROR(__xludf.DUMMYFUNCTION("IF(LEN(TRIM(E130))=0, 0, COUNTA(SPLIT(TRIM(E130), "" "")))"),819.0)</f>
        <v>819</v>
      </c>
      <c r="H130" s="14">
        <f t="shared" si="1"/>
        <v>1146</v>
      </c>
    </row>
    <row r="131" ht="75.0" customHeight="1">
      <c r="A131" s="6">
        <v>1129.0</v>
      </c>
      <c r="B131" s="6" t="s">
        <v>457</v>
      </c>
      <c r="C131" s="6" t="s">
        <v>427</v>
      </c>
      <c r="D131" s="11" t="s">
        <v>22</v>
      </c>
      <c r="E131" s="6" t="s">
        <v>459</v>
      </c>
      <c r="F131" s="6" t="s">
        <v>16</v>
      </c>
      <c r="G131" s="14">
        <f>IFERROR(__xludf.DUMMYFUNCTION("IF(LEN(TRIM(E131))=0, 0, COUNTA(SPLIT(TRIM(E131), "" "")))"),530.0)</f>
        <v>530</v>
      </c>
      <c r="H131" s="14">
        <f t="shared" si="1"/>
        <v>742</v>
      </c>
    </row>
    <row r="132" ht="75.0" customHeight="1">
      <c r="A132" s="6">
        <v>1130.0</v>
      </c>
      <c r="B132" s="6" t="s">
        <v>461</v>
      </c>
      <c r="C132" s="6" t="s">
        <v>427</v>
      </c>
      <c r="D132" s="11" t="s">
        <v>22</v>
      </c>
      <c r="E132" s="6" t="s">
        <v>463</v>
      </c>
      <c r="F132" s="6" t="s">
        <v>34</v>
      </c>
      <c r="G132" s="14">
        <f>IFERROR(__xludf.DUMMYFUNCTION("IF(LEN(TRIM(E132))=0, 0, COUNTA(SPLIT(TRIM(E132), "" "")))"),629.0)</f>
        <v>629</v>
      </c>
      <c r="H132" s="14">
        <f t="shared" si="1"/>
        <v>880</v>
      </c>
    </row>
    <row r="133" ht="75.0" customHeight="1">
      <c r="A133" s="6">
        <v>1131.0</v>
      </c>
      <c r="B133" s="6" t="s">
        <v>465</v>
      </c>
      <c r="C133" s="6" t="s">
        <v>427</v>
      </c>
      <c r="D133" s="11" t="s">
        <v>22</v>
      </c>
      <c r="E133" s="6" t="s">
        <v>467</v>
      </c>
      <c r="F133" s="6" t="s">
        <v>16</v>
      </c>
      <c r="G133" s="14">
        <f>IFERROR(__xludf.DUMMYFUNCTION("IF(LEN(TRIM(E133))=0, 0, COUNTA(SPLIT(TRIM(E133), "" "")))"),521.0)</f>
        <v>521</v>
      </c>
      <c r="H133" s="14">
        <f t="shared" si="1"/>
        <v>729</v>
      </c>
    </row>
    <row r="134" ht="75.0" customHeight="1">
      <c r="A134" s="6">
        <v>1132.0</v>
      </c>
      <c r="B134" s="6" t="s">
        <v>469</v>
      </c>
      <c r="C134" s="6" t="s">
        <v>427</v>
      </c>
      <c r="D134" s="11" t="s">
        <v>22</v>
      </c>
      <c r="E134" s="6" t="s">
        <v>470</v>
      </c>
      <c r="F134" s="6" t="s">
        <v>16</v>
      </c>
      <c r="G134" s="14">
        <f>IFERROR(__xludf.DUMMYFUNCTION("IF(LEN(TRIM(E134))=0, 0, COUNTA(SPLIT(TRIM(E134), "" "")))"),505.0)</f>
        <v>505</v>
      </c>
      <c r="H134" s="14">
        <f t="shared" si="1"/>
        <v>707</v>
      </c>
    </row>
    <row r="135" ht="75.0" customHeight="1">
      <c r="A135" s="6">
        <v>1133.0</v>
      </c>
      <c r="B135" s="6" t="s">
        <v>473</v>
      </c>
      <c r="C135" s="6" t="s">
        <v>427</v>
      </c>
      <c r="D135" s="11" t="s">
        <v>22</v>
      </c>
      <c r="E135" s="6" t="s">
        <v>474</v>
      </c>
      <c r="F135" s="6" t="s">
        <v>16</v>
      </c>
      <c r="G135" s="14">
        <f>IFERROR(__xludf.DUMMYFUNCTION("IF(LEN(TRIM(E135))=0, 0, COUNTA(SPLIT(TRIM(E135), "" "")))"),466.0)</f>
        <v>466</v>
      </c>
      <c r="H135" s="14">
        <f t="shared" si="1"/>
        <v>652</v>
      </c>
    </row>
    <row r="136" ht="75.0" customHeight="1">
      <c r="A136" s="6">
        <v>1134.0</v>
      </c>
      <c r="B136" s="6" t="s">
        <v>476</v>
      </c>
      <c r="C136" s="6" t="s">
        <v>427</v>
      </c>
      <c r="D136" s="11" t="s">
        <v>22</v>
      </c>
      <c r="E136" s="6" t="s">
        <v>477</v>
      </c>
      <c r="F136" s="6" t="s">
        <v>16</v>
      </c>
      <c r="G136" s="14">
        <f>IFERROR(__xludf.DUMMYFUNCTION("IF(LEN(TRIM(E136))=0, 0, COUNTA(SPLIT(TRIM(E136), "" "")))"),673.0)</f>
        <v>673</v>
      </c>
      <c r="H136" s="14">
        <f t="shared" si="1"/>
        <v>942</v>
      </c>
    </row>
    <row r="137" ht="75.0" customHeight="1">
      <c r="A137" s="6">
        <v>1135.0</v>
      </c>
      <c r="B137" s="6" t="s">
        <v>480</v>
      </c>
      <c r="C137" s="6" t="s">
        <v>427</v>
      </c>
      <c r="D137" s="11" t="s">
        <v>22</v>
      </c>
      <c r="E137" s="6" t="s">
        <v>482</v>
      </c>
      <c r="F137" s="6" t="s">
        <v>16</v>
      </c>
      <c r="G137" s="14">
        <f>IFERROR(__xludf.DUMMYFUNCTION("IF(LEN(TRIM(E137))=0, 0, COUNTA(SPLIT(TRIM(E137), "" "")))"),703.0)</f>
        <v>703</v>
      </c>
      <c r="H137" s="14">
        <f t="shared" si="1"/>
        <v>984</v>
      </c>
    </row>
    <row r="138" ht="75.0" customHeight="1">
      <c r="A138" s="6">
        <v>1136.0</v>
      </c>
      <c r="B138" s="6" t="s">
        <v>483</v>
      </c>
      <c r="C138" s="6" t="s">
        <v>427</v>
      </c>
      <c r="D138" s="11" t="s">
        <v>22</v>
      </c>
      <c r="E138" s="6" t="s">
        <v>485</v>
      </c>
      <c r="F138" s="6" t="s">
        <v>16</v>
      </c>
      <c r="G138" s="14">
        <f>IFERROR(__xludf.DUMMYFUNCTION("IF(LEN(TRIM(E138))=0, 0, COUNTA(SPLIT(TRIM(E138), "" "")))"),550.0)</f>
        <v>550</v>
      </c>
      <c r="H138" s="14">
        <f t="shared" si="1"/>
        <v>770</v>
      </c>
    </row>
    <row r="139" ht="75.0" customHeight="1">
      <c r="A139" s="6">
        <v>1137.0</v>
      </c>
      <c r="B139" s="6" t="s">
        <v>487</v>
      </c>
      <c r="C139" s="6" t="s">
        <v>427</v>
      </c>
      <c r="D139" s="11" t="s">
        <v>22</v>
      </c>
      <c r="E139" s="6" t="s">
        <v>489</v>
      </c>
      <c r="F139" s="6" t="s">
        <v>34</v>
      </c>
      <c r="G139" s="14">
        <f>IFERROR(__xludf.DUMMYFUNCTION("IF(LEN(TRIM(E139))=0, 0, COUNTA(SPLIT(TRIM(E139), "" "")))"),621.0)</f>
        <v>621</v>
      </c>
      <c r="H139" s="14">
        <f t="shared" si="1"/>
        <v>869</v>
      </c>
    </row>
    <row r="140" ht="75.0" customHeight="1">
      <c r="A140" s="6">
        <v>1138.0</v>
      </c>
      <c r="B140" s="6" t="s">
        <v>490</v>
      </c>
      <c r="C140" s="6" t="s">
        <v>427</v>
      </c>
      <c r="D140" s="11" t="s">
        <v>22</v>
      </c>
      <c r="E140" s="6" t="s">
        <v>492</v>
      </c>
      <c r="F140" s="6" t="s">
        <v>34</v>
      </c>
      <c r="G140" s="14">
        <f>IFERROR(__xludf.DUMMYFUNCTION("IF(LEN(TRIM(E140))=0, 0, COUNTA(SPLIT(TRIM(E140), "" "")))"),776.0)</f>
        <v>776</v>
      </c>
      <c r="H140" s="14">
        <f t="shared" si="1"/>
        <v>1086</v>
      </c>
    </row>
    <row r="141" ht="75.0" customHeight="1">
      <c r="A141" s="6">
        <v>1139.0</v>
      </c>
      <c r="B141" s="6" t="s">
        <v>494</v>
      </c>
      <c r="C141" s="6" t="s">
        <v>427</v>
      </c>
      <c r="D141" s="11" t="s">
        <v>22</v>
      </c>
      <c r="E141" s="6" t="s">
        <v>496</v>
      </c>
      <c r="F141" s="6" t="s">
        <v>16</v>
      </c>
      <c r="G141" s="14">
        <f>IFERROR(__xludf.DUMMYFUNCTION("IF(LEN(TRIM(E141))=0, 0, COUNTA(SPLIT(TRIM(E141), "" "")))"),360.0)</f>
        <v>360</v>
      </c>
      <c r="H141" s="14">
        <f t="shared" si="1"/>
        <v>504</v>
      </c>
    </row>
    <row r="142" ht="75.0" customHeight="1">
      <c r="A142" s="6">
        <v>1140.0</v>
      </c>
      <c r="B142" s="6" t="s">
        <v>497</v>
      </c>
      <c r="C142" s="6" t="s">
        <v>427</v>
      </c>
      <c r="D142" s="11" t="s">
        <v>22</v>
      </c>
      <c r="E142" s="6" t="s">
        <v>500</v>
      </c>
      <c r="F142" s="6" t="s">
        <v>16</v>
      </c>
      <c r="G142" s="14">
        <f>IFERROR(__xludf.DUMMYFUNCTION("IF(LEN(TRIM(E142))=0, 0, COUNTA(SPLIT(TRIM(E142), "" "")))"),511.0)</f>
        <v>511</v>
      </c>
      <c r="H142" s="14">
        <f t="shared" si="1"/>
        <v>715</v>
      </c>
    </row>
    <row r="143" ht="75.0" customHeight="1">
      <c r="A143" s="6">
        <v>1141.0</v>
      </c>
      <c r="B143" s="6" t="s">
        <v>501</v>
      </c>
      <c r="C143" s="6" t="s">
        <v>427</v>
      </c>
      <c r="D143" s="11" t="s">
        <v>22</v>
      </c>
      <c r="E143" s="6" t="s">
        <v>503</v>
      </c>
      <c r="F143" s="6" t="s">
        <v>16</v>
      </c>
      <c r="G143" s="14">
        <f>IFERROR(__xludf.DUMMYFUNCTION("IF(LEN(TRIM(E143))=0, 0, COUNTA(SPLIT(TRIM(E143), "" "")))"),574.0)</f>
        <v>574</v>
      </c>
      <c r="H143" s="14">
        <f t="shared" si="1"/>
        <v>803</v>
      </c>
    </row>
    <row r="144" ht="75.0" customHeight="1">
      <c r="A144" s="6">
        <v>1142.0</v>
      </c>
      <c r="B144" s="6" t="s">
        <v>505</v>
      </c>
      <c r="C144" s="6" t="s">
        <v>427</v>
      </c>
      <c r="D144" s="11" t="s">
        <v>22</v>
      </c>
      <c r="E144" s="6" t="s">
        <v>507</v>
      </c>
      <c r="F144" s="6" t="s">
        <v>16</v>
      </c>
      <c r="G144" s="14">
        <f>IFERROR(__xludf.DUMMYFUNCTION("IF(LEN(TRIM(E144))=0, 0, COUNTA(SPLIT(TRIM(E144), "" "")))"),385.0)</f>
        <v>385</v>
      </c>
      <c r="H144" s="14">
        <f t="shared" si="1"/>
        <v>539</v>
      </c>
    </row>
    <row r="145" ht="75.0" customHeight="1">
      <c r="A145" s="6">
        <v>1143.0</v>
      </c>
      <c r="B145" s="6" t="s">
        <v>509</v>
      </c>
      <c r="C145" s="6" t="s">
        <v>427</v>
      </c>
      <c r="D145" s="11" t="s">
        <v>22</v>
      </c>
      <c r="E145" s="6" t="s">
        <v>510</v>
      </c>
      <c r="F145" s="6" t="s">
        <v>16</v>
      </c>
      <c r="G145" s="14">
        <f>IFERROR(__xludf.DUMMYFUNCTION("IF(LEN(TRIM(E145))=0, 0, COUNTA(SPLIT(TRIM(E145), "" "")))"),470.0)</f>
        <v>470</v>
      </c>
      <c r="H145" s="14">
        <f t="shared" si="1"/>
        <v>658</v>
      </c>
    </row>
    <row r="146" ht="75.0" customHeight="1">
      <c r="A146" s="6">
        <v>1144.0</v>
      </c>
      <c r="B146" s="6" t="s">
        <v>512</v>
      </c>
      <c r="C146" s="6" t="s">
        <v>427</v>
      </c>
      <c r="D146" s="11" t="s">
        <v>22</v>
      </c>
      <c r="E146" s="6" t="s">
        <v>514</v>
      </c>
      <c r="F146" s="6" t="s">
        <v>34</v>
      </c>
      <c r="G146" s="14">
        <f>IFERROR(__xludf.DUMMYFUNCTION("IF(LEN(TRIM(E146))=0, 0, COUNTA(SPLIT(TRIM(E146), "" "")))"),482.0)</f>
        <v>482</v>
      </c>
      <c r="H146" s="14">
        <f t="shared" si="1"/>
        <v>674</v>
      </c>
    </row>
    <row r="147" ht="75.0" customHeight="1">
      <c r="A147" s="6">
        <v>1145.0</v>
      </c>
      <c r="B147" s="6" t="s">
        <v>516</v>
      </c>
      <c r="C147" s="6" t="s">
        <v>427</v>
      </c>
      <c r="D147" s="11" t="s">
        <v>22</v>
      </c>
      <c r="E147" s="6" t="s">
        <v>517</v>
      </c>
      <c r="F147" s="6" t="s">
        <v>16</v>
      </c>
      <c r="G147" s="14">
        <f>IFERROR(__xludf.DUMMYFUNCTION("IF(LEN(TRIM(E147))=0, 0, COUNTA(SPLIT(TRIM(E147), "" "")))"),604.0)</f>
        <v>604</v>
      </c>
      <c r="H147" s="14">
        <f t="shared" si="1"/>
        <v>845</v>
      </c>
    </row>
    <row r="148" ht="75.0" customHeight="1">
      <c r="A148" s="6">
        <v>1146.0</v>
      </c>
      <c r="B148" s="6" t="s">
        <v>519</v>
      </c>
      <c r="C148" s="6" t="s">
        <v>427</v>
      </c>
      <c r="D148" s="11" t="s">
        <v>22</v>
      </c>
      <c r="E148" s="6" t="s">
        <v>521</v>
      </c>
      <c r="F148" s="6" t="s">
        <v>16</v>
      </c>
      <c r="G148" s="14">
        <f>IFERROR(__xludf.DUMMYFUNCTION("IF(LEN(TRIM(E148))=0, 0, COUNTA(SPLIT(TRIM(E148), "" "")))"),615.0)</f>
        <v>615</v>
      </c>
      <c r="H148" s="14">
        <f t="shared" si="1"/>
        <v>861</v>
      </c>
    </row>
    <row r="149" ht="75.0" customHeight="1">
      <c r="A149" s="6">
        <v>1147.0</v>
      </c>
      <c r="B149" s="6" t="s">
        <v>523</v>
      </c>
      <c r="C149" s="6" t="s">
        <v>427</v>
      </c>
      <c r="D149" s="11" t="s">
        <v>22</v>
      </c>
      <c r="E149" s="6" t="s">
        <v>524</v>
      </c>
      <c r="F149" s="6" t="s">
        <v>34</v>
      </c>
      <c r="G149" s="14">
        <f>IFERROR(__xludf.DUMMYFUNCTION("IF(LEN(TRIM(E149))=0, 0, COUNTA(SPLIT(TRIM(E149), "" "")))"),541.0)</f>
        <v>541</v>
      </c>
      <c r="H149" s="14">
        <f t="shared" si="1"/>
        <v>757</v>
      </c>
    </row>
    <row r="150" ht="75.0" customHeight="1">
      <c r="A150" s="6">
        <v>1148.0</v>
      </c>
      <c r="B150" s="6" t="s">
        <v>525</v>
      </c>
      <c r="C150" s="6" t="s">
        <v>427</v>
      </c>
      <c r="D150" s="11" t="s">
        <v>22</v>
      </c>
      <c r="E150" s="6" t="s">
        <v>528</v>
      </c>
      <c r="F150" s="6" t="s">
        <v>34</v>
      </c>
      <c r="G150" s="14">
        <f>IFERROR(__xludf.DUMMYFUNCTION("IF(LEN(TRIM(E150))=0, 0, COUNTA(SPLIT(TRIM(E150), "" "")))"),544.0)</f>
        <v>544</v>
      </c>
      <c r="H150" s="14">
        <f t="shared" si="1"/>
        <v>761</v>
      </c>
    </row>
    <row r="151" ht="75.0" customHeight="1">
      <c r="A151" s="6">
        <v>1149.0</v>
      </c>
      <c r="B151" s="6" t="s">
        <v>529</v>
      </c>
      <c r="C151" s="6" t="s">
        <v>427</v>
      </c>
      <c r="D151" s="11" t="s">
        <v>22</v>
      </c>
      <c r="E151" s="6" t="s">
        <v>531</v>
      </c>
      <c r="F151" s="6" t="s">
        <v>34</v>
      </c>
      <c r="G151" s="14">
        <f>IFERROR(__xludf.DUMMYFUNCTION("IF(LEN(TRIM(E151))=0, 0, COUNTA(SPLIT(TRIM(E151), "" "")))"),492.0)</f>
        <v>492</v>
      </c>
      <c r="H151" s="14">
        <f t="shared" si="1"/>
        <v>688</v>
      </c>
    </row>
    <row r="152" ht="75.0" customHeight="1">
      <c r="A152" s="6">
        <v>1150.0</v>
      </c>
      <c r="B152" s="6" t="s">
        <v>534</v>
      </c>
      <c r="C152" s="6" t="s">
        <v>427</v>
      </c>
      <c r="D152" s="11" t="s">
        <v>22</v>
      </c>
      <c r="E152" s="6" t="s">
        <v>535</v>
      </c>
      <c r="F152" s="6" t="s">
        <v>34</v>
      </c>
      <c r="G152" s="14">
        <f>IFERROR(__xludf.DUMMYFUNCTION("IF(LEN(TRIM(E152))=0, 0, COUNTA(SPLIT(TRIM(E152), "" "")))"),660.0)</f>
        <v>660</v>
      </c>
      <c r="H152" s="14">
        <f t="shared" si="1"/>
        <v>924</v>
      </c>
    </row>
    <row r="153" ht="75.0" customHeight="1">
      <c r="A153" s="6">
        <v>1151.0</v>
      </c>
      <c r="B153" s="6" t="s">
        <v>536</v>
      </c>
      <c r="C153" s="6" t="s">
        <v>427</v>
      </c>
      <c r="D153" s="11" t="s">
        <v>22</v>
      </c>
      <c r="E153" s="6" t="s">
        <v>538</v>
      </c>
      <c r="F153" s="6" t="s">
        <v>34</v>
      </c>
      <c r="G153" s="14">
        <f>IFERROR(__xludf.DUMMYFUNCTION("IF(LEN(TRIM(E153))=0, 0, COUNTA(SPLIT(TRIM(E153), "" "")))"),783.0)</f>
        <v>783</v>
      </c>
      <c r="H153" s="14">
        <f t="shared" si="1"/>
        <v>1096</v>
      </c>
    </row>
    <row r="154" ht="75.0" customHeight="1">
      <c r="A154" s="6">
        <v>1152.0</v>
      </c>
      <c r="B154" s="6" t="s">
        <v>539</v>
      </c>
      <c r="C154" s="6" t="s">
        <v>427</v>
      </c>
      <c r="D154" s="11" t="s">
        <v>22</v>
      </c>
      <c r="E154" s="6" t="s">
        <v>541</v>
      </c>
      <c r="F154" s="6" t="s">
        <v>34</v>
      </c>
      <c r="G154" s="14">
        <f>IFERROR(__xludf.DUMMYFUNCTION("IF(LEN(TRIM(E154))=0, 0, COUNTA(SPLIT(TRIM(E154), "" "")))"),704.0)</f>
        <v>704</v>
      </c>
      <c r="H154" s="14">
        <f t="shared" si="1"/>
        <v>985</v>
      </c>
    </row>
    <row r="155" ht="75.0" customHeight="1">
      <c r="A155" s="6">
        <v>1153.0</v>
      </c>
      <c r="B155" s="6" t="s">
        <v>543</v>
      </c>
      <c r="C155" s="6" t="s">
        <v>427</v>
      </c>
      <c r="D155" s="11" t="s">
        <v>22</v>
      </c>
      <c r="E155" s="6" t="s">
        <v>544</v>
      </c>
      <c r="F155" s="6" t="s">
        <v>34</v>
      </c>
      <c r="G155" s="14">
        <f>IFERROR(__xludf.DUMMYFUNCTION("IF(LEN(TRIM(E155))=0, 0, COUNTA(SPLIT(TRIM(E155), "" "")))"),456.0)</f>
        <v>456</v>
      </c>
      <c r="H155" s="14">
        <f t="shared" si="1"/>
        <v>638</v>
      </c>
    </row>
    <row r="156" ht="75.0" customHeight="1">
      <c r="A156" s="6">
        <v>1154.0</v>
      </c>
      <c r="B156" s="6" t="s">
        <v>546</v>
      </c>
      <c r="C156" s="6" t="s">
        <v>427</v>
      </c>
      <c r="D156" s="11" t="s">
        <v>22</v>
      </c>
      <c r="E156" s="6" t="s">
        <v>547</v>
      </c>
      <c r="F156" s="6" t="s">
        <v>34</v>
      </c>
      <c r="G156" s="14">
        <f>IFERROR(__xludf.DUMMYFUNCTION("IF(LEN(TRIM(E156))=0, 0, COUNTA(SPLIT(TRIM(E156), "" "")))"),502.0)</f>
        <v>502</v>
      </c>
      <c r="H156" s="14">
        <f t="shared" si="1"/>
        <v>702</v>
      </c>
    </row>
    <row r="157" ht="75.0" customHeight="1">
      <c r="A157" s="6">
        <v>1155.0</v>
      </c>
      <c r="B157" s="6" t="s">
        <v>548</v>
      </c>
      <c r="C157" s="6" t="s">
        <v>427</v>
      </c>
      <c r="D157" s="11" t="s">
        <v>22</v>
      </c>
      <c r="E157" s="6" t="s">
        <v>550</v>
      </c>
      <c r="F157" s="6" t="s">
        <v>34</v>
      </c>
      <c r="G157" s="14">
        <f>IFERROR(__xludf.DUMMYFUNCTION("IF(LEN(TRIM(E157))=0, 0, COUNTA(SPLIT(TRIM(E157), "" "")))"),690.0)</f>
        <v>690</v>
      </c>
      <c r="H157" s="14">
        <f t="shared" si="1"/>
        <v>966</v>
      </c>
    </row>
    <row r="158" ht="75.0" customHeight="1">
      <c r="A158" s="6">
        <v>1156.0</v>
      </c>
      <c r="B158" s="6" t="s">
        <v>552</v>
      </c>
      <c r="C158" s="6" t="s">
        <v>427</v>
      </c>
      <c r="D158" s="11" t="s">
        <v>22</v>
      </c>
      <c r="E158" s="6" t="s">
        <v>553</v>
      </c>
      <c r="F158" s="6" t="s">
        <v>34</v>
      </c>
      <c r="G158" s="14">
        <f>IFERROR(__xludf.DUMMYFUNCTION("IF(LEN(TRIM(E158))=0, 0, COUNTA(SPLIT(TRIM(E158), "" "")))"),677.0)</f>
        <v>677</v>
      </c>
      <c r="H158" s="14">
        <f t="shared" si="1"/>
        <v>947</v>
      </c>
    </row>
    <row r="159" ht="75.0" customHeight="1">
      <c r="A159" s="6">
        <v>1157.0</v>
      </c>
      <c r="B159" s="6" t="s">
        <v>555</v>
      </c>
      <c r="C159" s="6" t="s">
        <v>427</v>
      </c>
      <c r="D159" s="11" t="s">
        <v>22</v>
      </c>
      <c r="E159" s="6" t="s">
        <v>556</v>
      </c>
      <c r="F159" s="6" t="s">
        <v>34</v>
      </c>
      <c r="G159" s="14">
        <f>IFERROR(__xludf.DUMMYFUNCTION("IF(LEN(TRIM(E159))=0, 0, COUNTA(SPLIT(TRIM(E159), "" "")))"),516.0)</f>
        <v>516</v>
      </c>
      <c r="H159" s="14">
        <f t="shared" si="1"/>
        <v>722</v>
      </c>
    </row>
    <row r="160" ht="75.0" customHeight="1">
      <c r="A160" s="6">
        <v>1158.0</v>
      </c>
      <c r="B160" s="6" t="s">
        <v>557</v>
      </c>
      <c r="C160" s="6" t="s">
        <v>427</v>
      </c>
      <c r="D160" s="11" t="s">
        <v>22</v>
      </c>
      <c r="E160" s="6" t="s">
        <v>560</v>
      </c>
      <c r="F160" s="6" t="s">
        <v>34</v>
      </c>
      <c r="G160" s="14">
        <f>IFERROR(__xludf.DUMMYFUNCTION("IF(LEN(TRIM(E160))=0, 0, COUNTA(SPLIT(TRIM(E160), "" "")))"),591.0)</f>
        <v>591</v>
      </c>
      <c r="H160" s="14">
        <f t="shared" si="1"/>
        <v>827</v>
      </c>
    </row>
    <row r="161" ht="75.0" customHeight="1">
      <c r="A161" s="6">
        <v>1159.0</v>
      </c>
      <c r="B161" s="6" t="s">
        <v>561</v>
      </c>
      <c r="C161" s="6" t="s">
        <v>427</v>
      </c>
      <c r="D161" s="11" t="s">
        <v>22</v>
      </c>
      <c r="E161" s="6" t="s">
        <v>562</v>
      </c>
      <c r="F161" s="6" t="s">
        <v>34</v>
      </c>
      <c r="G161" s="14">
        <f>IFERROR(__xludf.DUMMYFUNCTION("IF(LEN(TRIM(E161))=0, 0, COUNTA(SPLIT(TRIM(E161), "" "")))"),411.0)</f>
        <v>411</v>
      </c>
      <c r="H161" s="14">
        <f t="shared" si="1"/>
        <v>575</v>
      </c>
    </row>
    <row r="162" ht="75.0" customHeight="1">
      <c r="A162" s="6">
        <v>1160.0</v>
      </c>
      <c r="B162" s="6" t="s">
        <v>564</v>
      </c>
      <c r="C162" s="6" t="s">
        <v>565</v>
      </c>
      <c r="D162" s="11" t="s">
        <v>25</v>
      </c>
      <c r="E162" s="6" t="s">
        <v>566</v>
      </c>
      <c r="F162" s="6" t="s">
        <v>34</v>
      </c>
      <c r="G162" s="14">
        <f>IFERROR(__xludf.DUMMYFUNCTION("IF(LEN(TRIM(E162))=0, 0, COUNTA(SPLIT(TRIM(E162), "" "")))"),581.0)</f>
        <v>581</v>
      </c>
      <c r="H162" s="14">
        <f t="shared" si="1"/>
        <v>813</v>
      </c>
    </row>
    <row r="163" ht="75.0" customHeight="1">
      <c r="A163" s="6">
        <v>1161.0</v>
      </c>
      <c r="B163" s="6" t="s">
        <v>569</v>
      </c>
      <c r="C163" s="6" t="s">
        <v>565</v>
      </c>
      <c r="D163" s="11" t="s">
        <v>25</v>
      </c>
      <c r="E163" s="6" t="s">
        <v>571</v>
      </c>
      <c r="F163" s="6" t="s">
        <v>34</v>
      </c>
      <c r="G163" s="14">
        <f>IFERROR(__xludf.DUMMYFUNCTION("IF(LEN(TRIM(E163))=0, 0, COUNTA(SPLIT(TRIM(E163), "" "")))"),664.0)</f>
        <v>664</v>
      </c>
      <c r="H163" s="14">
        <f t="shared" si="1"/>
        <v>929</v>
      </c>
    </row>
    <row r="164" ht="75.0" customHeight="1">
      <c r="A164" s="6">
        <v>1162.0</v>
      </c>
      <c r="B164" s="6" t="s">
        <v>572</v>
      </c>
      <c r="C164" s="6" t="s">
        <v>565</v>
      </c>
      <c r="D164" s="11" t="s">
        <v>25</v>
      </c>
      <c r="E164" s="6" t="s">
        <v>574</v>
      </c>
      <c r="F164" s="6" t="s">
        <v>16</v>
      </c>
      <c r="G164" s="14">
        <f>IFERROR(__xludf.DUMMYFUNCTION("IF(LEN(TRIM(E164))=0, 0, COUNTA(SPLIT(TRIM(E164), "" "")))"),565.0)</f>
        <v>565</v>
      </c>
      <c r="H164" s="14">
        <f t="shared" si="1"/>
        <v>791</v>
      </c>
    </row>
    <row r="165" ht="75.0" customHeight="1">
      <c r="A165" s="6">
        <v>1163.0</v>
      </c>
      <c r="B165" s="6" t="s">
        <v>576</v>
      </c>
      <c r="C165" s="6" t="s">
        <v>565</v>
      </c>
      <c r="D165" s="11" t="s">
        <v>25</v>
      </c>
      <c r="E165" s="6" t="s">
        <v>578</v>
      </c>
      <c r="F165" s="6" t="s">
        <v>34</v>
      </c>
      <c r="G165" s="14">
        <f>IFERROR(__xludf.DUMMYFUNCTION("IF(LEN(TRIM(E165))=0, 0, COUNTA(SPLIT(TRIM(E165), "" "")))"),659.0)</f>
        <v>659</v>
      </c>
      <c r="H165" s="14">
        <f t="shared" si="1"/>
        <v>922</v>
      </c>
    </row>
    <row r="166" ht="75.0" customHeight="1">
      <c r="A166" s="6">
        <v>1164.0</v>
      </c>
      <c r="B166" s="6" t="s">
        <v>581</v>
      </c>
      <c r="C166" s="6" t="s">
        <v>565</v>
      </c>
      <c r="D166" s="11" t="s">
        <v>25</v>
      </c>
      <c r="E166" s="6" t="s">
        <v>582</v>
      </c>
      <c r="F166" s="6" t="s">
        <v>34</v>
      </c>
      <c r="G166" s="14">
        <f>IFERROR(__xludf.DUMMYFUNCTION("IF(LEN(TRIM(E166))=0, 0, COUNTA(SPLIT(TRIM(E166), "" "")))"),611.0)</f>
        <v>611</v>
      </c>
      <c r="H166" s="14">
        <f t="shared" si="1"/>
        <v>855</v>
      </c>
    </row>
    <row r="167" ht="75.0" customHeight="1">
      <c r="A167" s="6">
        <v>1165.0</v>
      </c>
      <c r="B167" s="6" t="s">
        <v>584</v>
      </c>
      <c r="C167" s="6" t="s">
        <v>565</v>
      </c>
      <c r="D167" s="11" t="s">
        <v>25</v>
      </c>
      <c r="E167" s="6" t="s">
        <v>586</v>
      </c>
      <c r="F167" s="6" t="s">
        <v>34</v>
      </c>
      <c r="G167" s="14">
        <f>IFERROR(__xludf.DUMMYFUNCTION("IF(LEN(TRIM(E167))=0, 0, COUNTA(SPLIT(TRIM(E167), "" "")))"),544.0)</f>
        <v>544</v>
      </c>
      <c r="H167" s="14">
        <f t="shared" si="1"/>
        <v>761</v>
      </c>
    </row>
    <row r="168" ht="75.0" customHeight="1">
      <c r="A168" s="6">
        <v>1166.0</v>
      </c>
      <c r="B168" s="6" t="s">
        <v>588</v>
      </c>
      <c r="C168" s="6" t="s">
        <v>565</v>
      </c>
      <c r="D168" s="11" t="s">
        <v>25</v>
      </c>
      <c r="E168" s="6" t="s">
        <v>589</v>
      </c>
      <c r="F168" s="6" t="s">
        <v>34</v>
      </c>
      <c r="G168" s="14">
        <f>IFERROR(__xludf.DUMMYFUNCTION("IF(LEN(TRIM(E168))=0, 0, COUNTA(SPLIT(TRIM(E168), "" "")))"),750.0)</f>
        <v>750</v>
      </c>
      <c r="H168" s="14">
        <f t="shared" si="1"/>
        <v>1050</v>
      </c>
    </row>
    <row r="169" ht="75.0" customHeight="1">
      <c r="A169" s="6">
        <v>1167.0</v>
      </c>
      <c r="B169" s="6" t="s">
        <v>591</v>
      </c>
      <c r="C169" s="6" t="s">
        <v>565</v>
      </c>
      <c r="D169" s="11" t="s">
        <v>25</v>
      </c>
      <c r="E169" s="6" t="s">
        <v>592</v>
      </c>
      <c r="F169" s="6" t="s">
        <v>34</v>
      </c>
      <c r="G169" s="14">
        <f>IFERROR(__xludf.DUMMYFUNCTION("IF(LEN(TRIM(E169))=0, 0, COUNTA(SPLIT(TRIM(E169), "" "")))"),686.0)</f>
        <v>686</v>
      </c>
      <c r="H169" s="14">
        <f t="shared" si="1"/>
        <v>960</v>
      </c>
    </row>
    <row r="170" ht="75.0" customHeight="1">
      <c r="A170" s="6">
        <v>1168.0</v>
      </c>
      <c r="B170" s="6" t="s">
        <v>593</v>
      </c>
      <c r="C170" s="6" t="s">
        <v>565</v>
      </c>
      <c r="D170" s="11" t="s">
        <v>25</v>
      </c>
      <c r="E170" s="6" t="s">
        <v>596</v>
      </c>
      <c r="F170" s="6" t="s">
        <v>34</v>
      </c>
      <c r="G170" s="14">
        <f>IFERROR(__xludf.DUMMYFUNCTION("IF(LEN(TRIM(E170))=0, 0, COUNTA(SPLIT(TRIM(E170), "" "")))"),636.0)</f>
        <v>636</v>
      </c>
      <c r="H170" s="14">
        <f t="shared" si="1"/>
        <v>890</v>
      </c>
    </row>
    <row r="171" ht="75.0" customHeight="1">
      <c r="A171" s="6">
        <v>1169.0</v>
      </c>
      <c r="B171" s="6" t="s">
        <v>597</v>
      </c>
      <c r="C171" s="6" t="s">
        <v>565</v>
      </c>
      <c r="D171" s="11" t="s">
        <v>25</v>
      </c>
      <c r="E171" s="6" t="s">
        <v>599</v>
      </c>
      <c r="F171" s="6" t="s">
        <v>34</v>
      </c>
      <c r="G171" s="14">
        <f>IFERROR(__xludf.DUMMYFUNCTION("IF(LEN(TRIM(E171))=0, 0, COUNTA(SPLIT(TRIM(E171), "" "")))"),635.0)</f>
        <v>635</v>
      </c>
      <c r="H171" s="14">
        <f t="shared" si="1"/>
        <v>889</v>
      </c>
    </row>
    <row r="172" ht="75.0" customHeight="1">
      <c r="A172" s="6">
        <v>1170.0</v>
      </c>
      <c r="B172" s="6" t="s">
        <v>600</v>
      </c>
      <c r="C172" s="6" t="s">
        <v>565</v>
      </c>
      <c r="D172" s="11" t="s">
        <v>25</v>
      </c>
      <c r="E172" s="6" t="s">
        <v>601</v>
      </c>
      <c r="F172" s="6" t="s">
        <v>34</v>
      </c>
      <c r="G172" s="14">
        <f>IFERROR(__xludf.DUMMYFUNCTION("IF(LEN(TRIM(E172))=0, 0, COUNTA(SPLIT(TRIM(E172), "" "")))"),578.0)</f>
        <v>578</v>
      </c>
      <c r="H172" s="14">
        <f t="shared" si="1"/>
        <v>809</v>
      </c>
    </row>
    <row r="173" ht="75.0" customHeight="1">
      <c r="A173" s="6">
        <v>1171.0</v>
      </c>
      <c r="B173" s="6" t="s">
        <v>604</v>
      </c>
      <c r="C173" s="6" t="s">
        <v>565</v>
      </c>
      <c r="D173" s="11" t="s">
        <v>25</v>
      </c>
      <c r="E173" s="6" t="s">
        <v>605</v>
      </c>
      <c r="F173" s="6" t="s">
        <v>34</v>
      </c>
      <c r="G173" s="14">
        <f>IFERROR(__xludf.DUMMYFUNCTION("IF(LEN(TRIM(E173))=0, 0, COUNTA(SPLIT(TRIM(E173), "" "")))"),498.0)</f>
        <v>498</v>
      </c>
      <c r="H173" s="14">
        <f t="shared" si="1"/>
        <v>697</v>
      </c>
    </row>
    <row r="174" ht="75.0" customHeight="1">
      <c r="A174" s="6">
        <v>1172.0</v>
      </c>
      <c r="B174" s="6" t="s">
        <v>607</v>
      </c>
      <c r="C174" s="6" t="s">
        <v>565</v>
      </c>
      <c r="D174" s="11" t="s">
        <v>25</v>
      </c>
      <c r="E174" s="6" t="s">
        <v>608</v>
      </c>
      <c r="F174" s="6" t="s">
        <v>34</v>
      </c>
      <c r="G174" s="14">
        <f>IFERROR(__xludf.DUMMYFUNCTION("IF(LEN(TRIM(E174))=0, 0, COUNTA(SPLIT(TRIM(E174), "" "")))"),596.0)</f>
        <v>596</v>
      </c>
      <c r="H174" s="14">
        <f t="shared" si="1"/>
        <v>834</v>
      </c>
    </row>
    <row r="175" ht="75.0" customHeight="1">
      <c r="A175" s="6">
        <v>1173.0</v>
      </c>
      <c r="B175" s="6" t="s">
        <v>610</v>
      </c>
      <c r="C175" s="6" t="s">
        <v>565</v>
      </c>
      <c r="D175" s="11" t="s">
        <v>25</v>
      </c>
      <c r="E175" s="6" t="s">
        <v>612</v>
      </c>
      <c r="F175" s="6" t="s">
        <v>34</v>
      </c>
      <c r="G175" s="14">
        <f>IFERROR(__xludf.DUMMYFUNCTION("IF(LEN(TRIM(E175))=0, 0, COUNTA(SPLIT(TRIM(E175), "" "")))"),602.0)</f>
        <v>602</v>
      </c>
      <c r="H175" s="14">
        <f t="shared" si="1"/>
        <v>842</v>
      </c>
    </row>
    <row r="176" ht="75.0" customHeight="1">
      <c r="A176" s="6">
        <v>1174.0</v>
      </c>
      <c r="B176" s="6" t="s">
        <v>613</v>
      </c>
      <c r="C176" s="6" t="s">
        <v>565</v>
      </c>
      <c r="D176" s="11" t="s">
        <v>25</v>
      </c>
      <c r="E176" s="6" t="s">
        <v>615</v>
      </c>
      <c r="F176" s="6" t="s">
        <v>34</v>
      </c>
      <c r="G176" s="14">
        <f>IFERROR(__xludf.DUMMYFUNCTION("IF(LEN(TRIM(E176))=0, 0, COUNTA(SPLIT(TRIM(E176), "" "")))"),597.0)</f>
        <v>597</v>
      </c>
      <c r="H176" s="14">
        <f t="shared" si="1"/>
        <v>835</v>
      </c>
    </row>
    <row r="177" ht="75.0" customHeight="1">
      <c r="A177" s="6">
        <v>1175.0</v>
      </c>
      <c r="B177" s="6" t="s">
        <v>616</v>
      </c>
      <c r="C177" s="6" t="s">
        <v>565</v>
      </c>
      <c r="D177" s="11" t="s">
        <v>25</v>
      </c>
      <c r="E177" s="6" t="s">
        <v>617</v>
      </c>
      <c r="F177" s="6" t="s">
        <v>34</v>
      </c>
      <c r="G177" s="14">
        <f>IFERROR(__xludf.DUMMYFUNCTION("IF(LEN(TRIM(E177))=0, 0, COUNTA(SPLIT(TRIM(E177), "" "")))"),597.0)</f>
        <v>597</v>
      </c>
      <c r="H177" s="14">
        <f t="shared" si="1"/>
        <v>835</v>
      </c>
    </row>
    <row r="178" ht="75.0" customHeight="1">
      <c r="A178" s="6">
        <v>1176.0</v>
      </c>
      <c r="B178" s="6" t="s">
        <v>620</v>
      </c>
      <c r="C178" s="6" t="s">
        <v>565</v>
      </c>
      <c r="D178" s="11" t="s">
        <v>25</v>
      </c>
      <c r="E178" s="6" t="s">
        <v>621</v>
      </c>
      <c r="F178" s="6" t="s">
        <v>34</v>
      </c>
      <c r="G178" s="14">
        <f>IFERROR(__xludf.DUMMYFUNCTION("IF(LEN(TRIM(E178))=0, 0, COUNTA(SPLIT(TRIM(E178), "" "")))"),544.0)</f>
        <v>544</v>
      </c>
      <c r="H178" s="14">
        <f t="shared" si="1"/>
        <v>761</v>
      </c>
    </row>
    <row r="179" ht="75.0" customHeight="1">
      <c r="A179" s="6">
        <v>1177.0</v>
      </c>
      <c r="B179" s="6" t="s">
        <v>623</v>
      </c>
      <c r="C179" s="6" t="s">
        <v>565</v>
      </c>
      <c r="D179" s="11" t="s">
        <v>25</v>
      </c>
      <c r="E179" s="6" t="s">
        <v>626</v>
      </c>
      <c r="F179" s="6" t="s">
        <v>34</v>
      </c>
      <c r="G179" s="14">
        <f>IFERROR(__xludf.DUMMYFUNCTION("IF(LEN(TRIM(E179))=0, 0, COUNTA(SPLIT(TRIM(E179), "" "")))"),640.0)</f>
        <v>640</v>
      </c>
      <c r="H179" s="14">
        <f t="shared" si="1"/>
        <v>896</v>
      </c>
    </row>
    <row r="180" ht="75.0" customHeight="1">
      <c r="A180" s="6">
        <v>1178.0</v>
      </c>
      <c r="B180" s="6" t="s">
        <v>627</v>
      </c>
      <c r="C180" s="6" t="s">
        <v>565</v>
      </c>
      <c r="D180" s="11" t="s">
        <v>25</v>
      </c>
      <c r="E180" s="6" t="s">
        <v>629</v>
      </c>
      <c r="F180" s="6" t="s">
        <v>34</v>
      </c>
      <c r="G180" s="14">
        <f>IFERROR(__xludf.DUMMYFUNCTION("IF(LEN(TRIM(E180))=0, 0, COUNTA(SPLIT(TRIM(E180), "" "")))"),473.0)</f>
        <v>473</v>
      </c>
      <c r="H180" s="14">
        <f t="shared" si="1"/>
        <v>662</v>
      </c>
    </row>
    <row r="181" ht="75.0" customHeight="1">
      <c r="A181" s="6">
        <v>1179.0</v>
      </c>
      <c r="B181" s="6" t="s">
        <v>630</v>
      </c>
      <c r="C181" s="6" t="s">
        <v>565</v>
      </c>
      <c r="D181" s="11" t="s">
        <v>25</v>
      </c>
      <c r="E181" s="6" t="s">
        <v>632</v>
      </c>
      <c r="F181" s="6" t="s">
        <v>34</v>
      </c>
      <c r="G181" s="14">
        <f>IFERROR(__xludf.DUMMYFUNCTION("IF(LEN(TRIM(E181))=0, 0, COUNTA(SPLIT(TRIM(E181), "" "")))"),599.0)</f>
        <v>599</v>
      </c>
      <c r="H181" s="14">
        <f t="shared" si="1"/>
        <v>838</v>
      </c>
    </row>
    <row r="182" ht="75.0" customHeight="1">
      <c r="A182" s="6">
        <v>1180.0</v>
      </c>
      <c r="B182" s="6" t="s">
        <v>634</v>
      </c>
      <c r="C182" s="6" t="s">
        <v>565</v>
      </c>
      <c r="D182" s="11" t="s">
        <v>25</v>
      </c>
      <c r="E182" s="6" t="s">
        <v>636</v>
      </c>
      <c r="F182" s="6" t="s">
        <v>34</v>
      </c>
      <c r="G182" s="14">
        <f>IFERROR(__xludf.DUMMYFUNCTION("IF(LEN(TRIM(E182))=0, 0, COUNTA(SPLIT(TRIM(E182), "" "")))"),377.0)</f>
        <v>377</v>
      </c>
      <c r="H182" s="14">
        <f t="shared" si="1"/>
        <v>527</v>
      </c>
    </row>
    <row r="183" ht="75.0" customHeight="1">
      <c r="A183" s="6">
        <v>1181.0</v>
      </c>
      <c r="B183" s="6" t="s">
        <v>637</v>
      </c>
      <c r="C183" s="6" t="s">
        <v>565</v>
      </c>
      <c r="D183" s="11" t="s">
        <v>25</v>
      </c>
      <c r="E183" s="6" t="s">
        <v>639</v>
      </c>
      <c r="F183" s="6" t="s">
        <v>16</v>
      </c>
      <c r="G183" s="14">
        <f>IFERROR(__xludf.DUMMYFUNCTION("IF(LEN(TRIM(E183))=0, 0, COUNTA(SPLIT(TRIM(E183), "" "")))"),523.0)</f>
        <v>523</v>
      </c>
      <c r="H183" s="14">
        <f t="shared" si="1"/>
        <v>732</v>
      </c>
    </row>
    <row r="184" ht="75.0" customHeight="1">
      <c r="A184" s="6">
        <v>1182.0</v>
      </c>
      <c r="B184" s="6" t="s">
        <v>641</v>
      </c>
      <c r="C184" s="6" t="s">
        <v>565</v>
      </c>
      <c r="D184" s="11" t="s">
        <v>25</v>
      </c>
      <c r="E184" s="6" t="s">
        <v>642</v>
      </c>
      <c r="F184" s="6" t="s">
        <v>16</v>
      </c>
      <c r="G184" s="14">
        <f>IFERROR(__xludf.DUMMYFUNCTION("IF(LEN(TRIM(E184))=0, 0, COUNTA(SPLIT(TRIM(E184), "" "")))"),662.0)</f>
        <v>662</v>
      </c>
      <c r="H184" s="14">
        <f t="shared" si="1"/>
        <v>926</v>
      </c>
    </row>
    <row r="185" ht="75.0" customHeight="1">
      <c r="A185" s="6">
        <v>1183.0</v>
      </c>
      <c r="B185" s="6" t="s">
        <v>644</v>
      </c>
      <c r="C185" s="6" t="s">
        <v>565</v>
      </c>
      <c r="D185" s="11" t="s">
        <v>25</v>
      </c>
      <c r="E185" s="6" t="s">
        <v>645</v>
      </c>
      <c r="F185" s="6" t="s">
        <v>16</v>
      </c>
      <c r="G185" s="14">
        <f>IFERROR(__xludf.DUMMYFUNCTION("IF(LEN(TRIM(E185))=0, 0, COUNTA(SPLIT(TRIM(E185), "" "")))"),579.0)</f>
        <v>579</v>
      </c>
      <c r="H185" s="14">
        <f t="shared" si="1"/>
        <v>810</v>
      </c>
    </row>
    <row r="186" ht="75.0" customHeight="1">
      <c r="A186" s="6">
        <v>1184.0</v>
      </c>
      <c r="B186" s="6" t="s">
        <v>647</v>
      </c>
      <c r="C186" s="6" t="s">
        <v>565</v>
      </c>
      <c r="D186" s="11" t="s">
        <v>25</v>
      </c>
      <c r="E186" s="6" t="s">
        <v>649</v>
      </c>
      <c r="F186" s="6" t="s">
        <v>16</v>
      </c>
      <c r="G186" s="14">
        <f>IFERROR(__xludf.DUMMYFUNCTION("IF(LEN(TRIM(E186))=0, 0, COUNTA(SPLIT(TRIM(E186), "" "")))"),469.0)</f>
        <v>469</v>
      </c>
      <c r="H186" s="14">
        <f t="shared" si="1"/>
        <v>656</v>
      </c>
    </row>
    <row r="187" ht="75.0" customHeight="1">
      <c r="A187" s="6">
        <v>1185.0</v>
      </c>
      <c r="B187" s="6" t="s">
        <v>650</v>
      </c>
      <c r="C187" s="6" t="s">
        <v>565</v>
      </c>
      <c r="D187" s="11" t="s">
        <v>25</v>
      </c>
      <c r="E187" s="6" t="s">
        <v>651</v>
      </c>
      <c r="F187" s="6" t="s">
        <v>16</v>
      </c>
      <c r="G187" s="14">
        <f>IFERROR(__xludf.DUMMYFUNCTION("IF(LEN(TRIM(E187))=0, 0, COUNTA(SPLIT(TRIM(E187), "" "")))"),528.0)</f>
        <v>528</v>
      </c>
      <c r="H187" s="14">
        <f t="shared" si="1"/>
        <v>739</v>
      </c>
    </row>
    <row r="188" ht="75.0" customHeight="1">
      <c r="A188" s="6">
        <v>1186.0</v>
      </c>
      <c r="B188" s="6" t="s">
        <v>653</v>
      </c>
      <c r="C188" s="6" t="s">
        <v>565</v>
      </c>
      <c r="D188" s="11" t="s">
        <v>25</v>
      </c>
      <c r="E188" s="6" t="s">
        <v>654</v>
      </c>
      <c r="F188" s="6" t="s">
        <v>16</v>
      </c>
      <c r="G188" s="14">
        <f>IFERROR(__xludf.DUMMYFUNCTION("IF(LEN(TRIM(E188))=0, 0, COUNTA(SPLIT(TRIM(E188), "" "")))"),459.0)</f>
        <v>459</v>
      </c>
      <c r="H188" s="14">
        <f t="shared" si="1"/>
        <v>642</v>
      </c>
    </row>
    <row r="189" ht="75.0" customHeight="1">
      <c r="A189" s="6">
        <v>1187.0</v>
      </c>
      <c r="B189" s="6" t="s">
        <v>655</v>
      </c>
      <c r="C189" s="6" t="s">
        <v>565</v>
      </c>
      <c r="D189" s="11" t="s">
        <v>25</v>
      </c>
      <c r="E189" s="6" t="s">
        <v>658</v>
      </c>
      <c r="F189" s="6" t="s">
        <v>16</v>
      </c>
      <c r="G189" s="14">
        <f>IFERROR(__xludf.DUMMYFUNCTION("IF(LEN(TRIM(E189))=0, 0, COUNTA(SPLIT(TRIM(E189), "" "")))"),698.0)</f>
        <v>698</v>
      </c>
      <c r="H189" s="14">
        <f t="shared" si="1"/>
        <v>977</v>
      </c>
    </row>
    <row r="190" ht="75.0" customHeight="1">
      <c r="A190" s="6">
        <v>1188.0</v>
      </c>
      <c r="B190" s="6" t="s">
        <v>659</v>
      </c>
      <c r="C190" s="6" t="s">
        <v>565</v>
      </c>
      <c r="D190" s="11" t="s">
        <v>25</v>
      </c>
      <c r="E190" s="6" t="s">
        <v>660</v>
      </c>
      <c r="F190" s="6" t="s">
        <v>16</v>
      </c>
      <c r="G190" s="14">
        <f>IFERROR(__xludf.DUMMYFUNCTION("IF(LEN(TRIM(E190))=0, 0, COUNTA(SPLIT(TRIM(E190), "" "")))"),597.0)</f>
        <v>597</v>
      </c>
      <c r="H190" s="14">
        <f t="shared" si="1"/>
        <v>835</v>
      </c>
    </row>
    <row r="191" ht="75.0" customHeight="1">
      <c r="A191" s="6">
        <v>1189.0</v>
      </c>
      <c r="B191" s="6" t="s">
        <v>662</v>
      </c>
      <c r="C191" s="6" t="s">
        <v>565</v>
      </c>
      <c r="D191" s="11" t="s">
        <v>25</v>
      </c>
      <c r="E191" s="6" t="s">
        <v>663</v>
      </c>
      <c r="F191" s="6" t="s">
        <v>16</v>
      </c>
      <c r="G191" s="14">
        <f>IFERROR(__xludf.DUMMYFUNCTION("IF(LEN(TRIM(E191))=0, 0, COUNTA(SPLIT(TRIM(E191), "" "")))"),558.0)</f>
        <v>558</v>
      </c>
      <c r="H191" s="14">
        <f t="shared" si="1"/>
        <v>781</v>
      </c>
    </row>
    <row r="192" ht="75.0" customHeight="1">
      <c r="A192" s="6">
        <v>1190.0</v>
      </c>
      <c r="B192" s="6" t="s">
        <v>664</v>
      </c>
      <c r="C192" s="6" t="s">
        <v>565</v>
      </c>
      <c r="D192" s="11" t="s">
        <v>25</v>
      </c>
      <c r="E192" s="6" t="s">
        <v>667</v>
      </c>
      <c r="F192" s="6" t="s">
        <v>16</v>
      </c>
      <c r="G192" s="14">
        <f>IFERROR(__xludf.DUMMYFUNCTION("IF(LEN(TRIM(E192))=0, 0, COUNTA(SPLIT(TRIM(E192), "" "")))"),564.0)</f>
        <v>564</v>
      </c>
      <c r="H192" s="14">
        <f t="shared" si="1"/>
        <v>789</v>
      </c>
    </row>
    <row r="193" ht="75.0" customHeight="1">
      <c r="A193" s="6">
        <v>1191.0</v>
      </c>
      <c r="B193" s="6" t="s">
        <v>668</v>
      </c>
      <c r="C193" s="6" t="s">
        <v>565</v>
      </c>
      <c r="D193" s="11" t="s">
        <v>25</v>
      </c>
      <c r="E193" s="6" t="s">
        <v>669</v>
      </c>
      <c r="F193" s="6" t="s">
        <v>16</v>
      </c>
      <c r="G193" s="14">
        <f>IFERROR(__xludf.DUMMYFUNCTION("IF(LEN(TRIM(E193))=0, 0, COUNTA(SPLIT(TRIM(E193), "" "")))"),535.0)</f>
        <v>535</v>
      </c>
      <c r="H193" s="14">
        <f t="shared" si="1"/>
        <v>749</v>
      </c>
    </row>
    <row r="194" ht="75.0" customHeight="1">
      <c r="A194" s="6">
        <v>1192.0</v>
      </c>
      <c r="B194" s="6" t="s">
        <v>671</v>
      </c>
      <c r="C194" s="6" t="s">
        <v>565</v>
      </c>
      <c r="D194" s="11" t="s">
        <v>25</v>
      </c>
      <c r="E194" s="6" t="s">
        <v>672</v>
      </c>
      <c r="F194" s="6" t="s">
        <v>16</v>
      </c>
      <c r="G194" s="14">
        <f>IFERROR(__xludf.DUMMYFUNCTION("IF(LEN(TRIM(E194))=0, 0, COUNTA(SPLIT(TRIM(E194), "" "")))"),585.0)</f>
        <v>585</v>
      </c>
      <c r="H194" s="14">
        <f t="shared" si="1"/>
        <v>819</v>
      </c>
    </row>
    <row r="195" ht="75.0" customHeight="1">
      <c r="A195" s="6">
        <v>1193.0</v>
      </c>
      <c r="B195" s="6" t="s">
        <v>673</v>
      </c>
      <c r="C195" s="6" t="s">
        <v>565</v>
      </c>
      <c r="D195" s="11" t="s">
        <v>25</v>
      </c>
      <c r="E195" s="6" t="s">
        <v>676</v>
      </c>
      <c r="F195" s="6" t="s">
        <v>16</v>
      </c>
      <c r="G195" s="14">
        <f>IFERROR(__xludf.DUMMYFUNCTION("IF(LEN(TRIM(E195))=0, 0, COUNTA(SPLIT(TRIM(E195), "" "")))"),564.0)</f>
        <v>564</v>
      </c>
      <c r="H195" s="14">
        <f t="shared" si="1"/>
        <v>789</v>
      </c>
    </row>
    <row r="196" ht="75.0" customHeight="1">
      <c r="A196" s="6">
        <v>1194.0</v>
      </c>
      <c r="B196" s="6" t="s">
        <v>677</v>
      </c>
      <c r="C196" s="6" t="s">
        <v>565</v>
      </c>
      <c r="D196" s="11" t="s">
        <v>25</v>
      </c>
      <c r="E196" s="6" t="s">
        <v>678</v>
      </c>
      <c r="F196" s="6" t="s">
        <v>16</v>
      </c>
      <c r="G196" s="14">
        <f>IFERROR(__xludf.DUMMYFUNCTION("IF(LEN(TRIM(E196))=0, 0, COUNTA(SPLIT(TRIM(E196), "" "")))"),566.0)</f>
        <v>566</v>
      </c>
      <c r="H196" s="14">
        <f t="shared" si="1"/>
        <v>792</v>
      </c>
    </row>
    <row r="197" ht="75.0" customHeight="1">
      <c r="A197" s="6">
        <v>1195.0</v>
      </c>
      <c r="B197" s="6" t="s">
        <v>680</v>
      </c>
      <c r="C197" s="6" t="s">
        <v>565</v>
      </c>
      <c r="D197" s="11" t="s">
        <v>25</v>
      </c>
      <c r="E197" s="6" t="s">
        <v>681</v>
      </c>
      <c r="F197" s="6" t="s">
        <v>16</v>
      </c>
      <c r="G197" s="14">
        <f>IFERROR(__xludf.DUMMYFUNCTION("IF(LEN(TRIM(E197))=0, 0, COUNTA(SPLIT(TRIM(E197), "" "")))"),615.0)</f>
        <v>615</v>
      </c>
      <c r="H197" s="14">
        <f t="shared" si="1"/>
        <v>861</v>
      </c>
    </row>
    <row r="198" ht="75.0" customHeight="1">
      <c r="A198" s="6">
        <v>1196.0</v>
      </c>
      <c r="B198" s="6" t="s">
        <v>682</v>
      </c>
      <c r="C198" s="6" t="s">
        <v>565</v>
      </c>
      <c r="D198" s="11" t="s">
        <v>25</v>
      </c>
      <c r="E198" s="6" t="s">
        <v>683</v>
      </c>
      <c r="F198" s="6" t="s">
        <v>16</v>
      </c>
      <c r="G198" s="14">
        <f>IFERROR(__xludf.DUMMYFUNCTION("IF(LEN(TRIM(E198))=0, 0, COUNTA(SPLIT(TRIM(E198), "" "")))"),528.0)</f>
        <v>528</v>
      </c>
      <c r="H198" s="14">
        <f t="shared" si="1"/>
        <v>739</v>
      </c>
    </row>
    <row r="199" ht="75.0" customHeight="1">
      <c r="A199" s="6">
        <v>1197.0</v>
      </c>
      <c r="B199" s="6" t="s">
        <v>686</v>
      </c>
      <c r="C199" s="6" t="s">
        <v>565</v>
      </c>
      <c r="D199" s="11" t="s">
        <v>25</v>
      </c>
      <c r="E199" s="6" t="s">
        <v>687</v>
      </c>
      <c r="F199" s="6" t="s">
        <v>16</v>
      </c>
      <c r="G199" s="14">
        <f>IFERROR(__xludf.DUMMYFUNCTION("IF(LEN(TRIM(E199))=0, 0, COUNTA(SPLIT(TRIM(E199), "" "")))"),703.0)</f>
        <v>703</v>
      </c>
      <c r="H199" s="14">
        <f t="shared" si="1"/>
        <v>984</v>
      </c>
    </row>
    <row r="200" ht="75.0" customHeight="1">
      <c r="A200" s="6">
        <v>1198.0</v>
      </c>
      <c r="B200" s="6" t="s">
        <v>689</v>
      </c>
      <c r="C200" s="6" t="s">
        <v>565</v>
      </c>
      <c r="D200" s="11" t="s">
        <v>25</v>
      </c>
      <c r="E200" s="6" t="s">
        <v>690</v>
      </c>
      <c r="F200" s="6" t="s">
        <v>16</v>
      </c>
      <c r="G200" s="14">
        <f>IFERROR(__xludf.DUMMYFUNCTION("IF(LEN(TRIM(E200))=0, 0, COUNTA(SPLIT(TRIM(E200), "" "")))"),411.0)</f>
        <v>411</v>
      </c>
      <c r="H200" s="14">
        <f t="shared" si="1"/>
        <v>575</v>
      </c>
    </row>
    <row r="201" ht="75.0" customHeight="1">
      <c r="A201" s="6">
        <v>1199.0</v>
      </c>
      <c r="B201" s="6" t="s">
        <v>691</v>
      </c>
      <c r="C201" s="6" t="s">
        <v>565</v>
      </c>
      <c r="D201" s="11" t="s">
        <v>25</v>
      </c>
      <c r="E201" s="6" t="s">
        <v>694</v>
      </c>
      <c r="F201" s="6" t="s">
        <v>16</v>
      </c>
      <c r="G201" s="14">
        <f>IFERROR(__xludf.DUMMYFUNCTION("IF(LEN(TRIM(E201))=0, 0, COUNTA(SPLIT(TRIM(E201), "" "")))"),721.0)</f>
        <v>721</v>
      </c>
      <c r="H201" s="14">
        <f t="shared" si="1"/>
        <v>1009</v>
      </c>
    </row>
    <row r="202" ht="75.0" customHeight="1">
      <c r="A202" s="6">
        <v>1200.0</v>
      </c>
      <c r="B202" s="6" t="s">
        <v>695</v>
      </c>
      <c r="C202" s="6" t="s">
        <v>696</v>
      </c>
      <c r="D202" s="11" t="s">
        <v>27</v>
      </c>
      <c r="E202" s="6" t="s">
        <v>697</v>
      </c>
      <c r="F202" s="6" t="s">
        <v>34</v>
      </c>
      <c r="G202" s="14">
        <f>IFERROR(__xludf.DUMMYFUNCTION("IF(LEN(TRIM(E202))=0, 0, COUNTA(SPLIT(TRIM(E202), "" "")))"),823.0)</f>
        <v>823</v>
      </c>
      <c r="H202" s="14">
        <f t="shared" si="1"/>
        <v>1152</v>
      </c>
    </row>
    <row r="203" ht="75.0" customHeight="1">
      <c r="A203" s="6">
        <v>1201.0</v>
      </c>
      <c r="B203" s="6" t="s">
        <v>699</v>
      </c>
      <c r="C203" s="6" t="s">
        <v>696</v>
      </c>
      <c r="D203" s="11" t="s">
        <v>27</v>
      </c>
      <c r="E203" s="6" t="s">
        <v>700</v>
      </c>
      <c r="F203" s="6" t="s">
        <v>34</v>
      </c>
      <c r="G203" s="14">
        <f>IFERROR(__xludf.DUMMYFUNCTION("IF(LEN(TRIM(E203))=0, 0, COUNTA(SPLIT(TRIM(E203), "" "")))"),422.0)</f>
        <v>422</v>
      </c>
      <c r="H203" s="14">
        <f t="shared" si="1"/>
        <v>590</v>
      </c>
    </row>
    <row r="204" ht="75.0" customHeight="1">
      <c r="A204" s="6">
        <v>1202.0</v>
      </c>
      <c r="B204" s="6" t="s">
        <v>701</v>
      </c>
      <c r="C204" s="6" t="s">
        <v>696</v>
      </c>
      <c r="D204" s="11" t="s">
        <v>27</v>
      </c>
      <c r="E204" s="6" t="s">
        <v>703</v>
      </c>
      <c r="F204" s="6" t="s">
        <v>34</v>
      </c>
      <c r="G204" s="14">
        <f>IFERROR(__xludf.DUMMYFUNCTION("IF(LEN(TRIM(E204))=0, 0, COUNTA(SPLIT(TRIM(E204), "" "")))"),471.0)</f>
        <v>471</v>
      </c>
      <c r="H204" s="14">
        <f t="shared" si="1"/>
        <v>659</v>
      </c>
    </row>
    <row r="205" ht="75.0" customHeight="1">
      <c r="A205" s="6">
        <v>1203.0</v>
      </c>
      <c r="B205" s="6" t="s">
        <v>705</v>
      </c>
      <c r="C205" s="6" t="s">
        <v>696</v>
      </c>
      <c r="D205" s="11" t="s">
        <v>27</v>
      </c>
      <c r="E205" s="6" t="s">
        <v>706</v>
      </c>
      <c r="F205" s="6" t="s">
        <v>34</v>
      </c>
      <c r="G205" s="14">
        <f>IFERROR(__xludf.DUMMYFUNCTION("IF(LEN(TRIM(E205))=0, 0, COUNTA(SPLIT(TRIM(E205), "" "")))"),500.0)</f>
        <v>500</v>
      </c>
      <c r="H205" s="14">
        <f t="shared" si="1"/>
        <v>700</v>
      </c>
    </row>
    <row r="206" ht="75.0" customHeight="1">
      <c r="A206" s="6">
        <v>1204.0</v>
      </c>
      <c r="B206" s="6" t="s">
        <v>708</v>
      </c>
      <c r="C206" s="6" t="s">
        <v>696</v>
      </c>
      <c r="D206" s="11" t="s">
        <v>27</v>
      </c>
      <c r="E206" s="6" t="s">
        <v>709</v>
      </c>
      <c r="F206" s="6" t="s">
        <v>34</v>
      </c>
      <c r="G206" s="14">
        <f>IFERROR(__xludf.DUMMYFUNCTION("IF(LEN(TRIM(E206))=0, 0, COUNTA(SPLIT(TRIM(E206), "" "")))"),686.0)</f>
        <v>686</v>
      </c>
      <c r="H206" s="14">
        <f t="shared" si="1"/>
        <v>960</v>
      </c>
    </row>
    <row r="207" ht="75.0" customHeight="1">
      <c r="A207" s="6">
        <v>1205.0</v>
      </c>
      <c r="B207" s="6" t="s">
        <v>710</v>
      </c>
      <c r="C207" s="6" t="s">
        <v>696</v>
      </c>
      <c r="D207" s="11" t="s">
        <v>27</v>
      </c>
      <c r="E207" s="6" t="s">
        <v>713</v>
      </c>
      <c r="F207" s="6" t="s">
        <v>34</v>
      </c>
      <c r="G207" s="14">
        <f>IFERROR(__xludf.DUMMYFUNCTION("IF(LEN(TRIM(E207))=0, 0, COUNTA(SPLIT(TRIM(E207), "" "")))"),748.0)</f>
        <v>748</v>
      </c>
      <c r="H207" s="14">
        <f t="shared" si="1"/>
        <v>1047</v>
      </c>
    </row>
    <row r="208" ht="75.0" customHeight="1">
      <c r="A208" s="6">
        <v>1206.0</v>
      </c>
      <c r="B208" s="6" t="s">
        <v>714</v>
      </c>
      <c r="C208" s="6" t="s">
        <v>696</v>
      </c>
      <c r="D208" s="11" t="s">
        <v>27</v>
      </c>
      <c r="E208" s="6" t="s">
        <v>716</v>
      </c>
      <c r="F208" s="6" t="s">
        <v>34</v>
      </c>
      <c r="G208" s="14">
        <f>IFERROR(__xludf.DUMMYFUNCTION("IF(LEN(TRIM(E208))=0, 0, COUNTA(SPLIT(TRIM(E208), "" "")))"),672.0)</f>
        <v>672</v>
      </c>
      <c r="H208" s="14">
        <f t="shared" si="1"/>
        <v>940</v>
      </c>
    </row>
    <row r="209" ht="75.0" customHeight="1">
      <c r="A209" s="6">
        <v>1207.0</v>
      </c>
      <c r="B209" s="6" t="s">
        <v>717</v>
      </c>
      <c r="C209" s="6" t="s">
        <v>696</v>
      </c>
      <c r="D209" s="11" t="s">
        <v>27</v>
      </c>
      <c r="E209" s="6" t="s">
        <v>718</v>
      </c>
      <c r="F209" s="6" t="s">
        <v>34</v>
      </c>
      <c r="G209" s="14">
        <f>IFERROR(__xludf.DUMMYFUNCTION("IF(LEN(TRIM(E209))=0, 0, COUNTA(SPLIT(TRIM(E209), "" "")))"),656.0)</f>
        <v>656</v>
      </c>
      <c r="H209" s="14">
        <f t="shared" si="1"/>
        <v>918</v>
      </c>
    </row>
    <row r="210" ht="75.0" customHeight="1">
      <c r="A210" s="6">
        <v>1208.0</v>
      </c>
      <c r="B210" s="6" t="s">
        <v>721</v>
      </c>
      <c r="C210" s="6" t="s">
        <v>696</v>
      </c>
      <c r="D210" s="11" t="s">
        <v>27</v>
      </c>
      <c r="E210" s="6" t="s">
        <v>722</v>
      </c>
      <c r="F210" s="6" t="s">
        <v>34</v>
      </c>
      <c r="G210" s="14">
        <f>IFERROR(__xludf.DUMMYFUNCTION("IF(LEN(TRIM(E210))=0, 0, COUNTA(SPLIT(TRIM(E210), "" "")))"),455.0)</f>
        <v>455</v>
      </c>
      <c r="H210" s="14">
        <f t="shared" si="1"/>
        <v>637</v>
      </c>
    </row>
    <row r="211" ht="75.0" customHeight="1">
      <c r="A211" s="6">
        <v>1209.0</v>
      </c>
      <c r="B211" s="6" t="s">
        <v>723</v>
      </c>
      <c r="C211" s="6" t="s">
        <v>696</v>
      </c>
      <c r="D211" s="11" t="s">
        <v>27</v>
      </c>
      <c r="E211" s="6" t="s">
        <v>725</v>
      </c>
      <c r="F211" s="6" t="s">
        <v>16</v>
      </c>
      <c r="G211" s="14">
        <f>IFERROR(__xludf.DUMMYFUNCTION("IF(LEN(TRIM(E211))=0, 0, COUNTA(SPLIT(TRIM(E211), "" "")))"),650.0)</f>
        <v>650</v>
      </c>
      <c r="H211" s="14">
        <f t="shared" si="1"/>
        <v>910</v>
      </c>
    </row>
    <row r="212" ht="75.0" customHeight="1">
      <c r="A212" s="6">
        <v>1210.0</v>
      </c>
      <c r="B212" s="6" t="s">
        <v>726</v>
      </c>
      <c r="C212" s="6" t="s">
        <v>696</v>
      </c>
      <c r="D212" s="11" t="s">
        <v>27</v>
      </c>
      <c r="E212" s="6" t="s">
        <v>728</v>
      </c>
      <c r="F212" s="6" t="s">
        <v>34</v>
      </c>
      <c r="G212" s="14">
        <f>IFERROR(__xludf.DUMMYFUNCTION("IF(LEN(TRIM(E212))=0, 0, COUNTA(SPLIT(TRIM(E212), "" "")))"),557.0)</f>
        <v>557</v>
      </c>
      <c r="H212" s="14">
        <f t="shared" si="1"/>
        <v>779</v>
      </c>
    </row>
    <row r="213" ht="75.0" customHeight="1">
      <c r="A213" s="6">
        <v>1211.0</v>
      </c>
      <c r="B213" s="6" t="s">
        <v>730</v>
      </c>
      <c r="C213" s="6" t="s">
        <v>696</v>
      </c>
      <c r="D213" s="11" t="s">
        <v>27</v>
      </c>
      <c r="E213" s="6" t="s">
        <v>731</v>
      </c>
      <c r="F213" s="6" t="s">
        <v>34</v>
      </c>
      <c r="G213" s="14">
        <f>IFERROR(__xludf.DUMMYFUNCTION("IF(LEN(TRIM(E213))=0, 0, COUNTA(SPLIT(TRIM(E213), "" "")))"),570.0)</f>
        <v>570</v>
      </c>
      <c r="H213" s="14">
        <f t="shared" si="1"/>
        <v>798</v>
      </c>
    </row>
    <row r="214" ht="75.0" customHeight="1">
      <c r="A214" s="6">
        <v>1212.0</v>
      </c>
      <c r="B214" s="6" t="s">
        <v>733</v>
      </c>
      <c r="C214" s="6" t="s">
        <v>696</v>
      </c>
      <c r="D214" s="11" t="s">
        <v>27</v>
      </c>
      <c r="E214" s="6" t="s">
        <v>734</v>
      </c>
      <c r="F214" s="6" t="s">
        <v>34</v>
      </c>
      <c r="G214" s="14">
        <f>IFERROR(__xludf.DUMMYFUNCTION("IF(LEN(TRIM(E214))=0, 0, COUNTA(SPLIT(TRIM(E214), "" "")))"),625.0)</f>
        <v>625</v>
      </c>
      <c r="H214" s="14">
        <f t="shared" si="1"/>
        <v>875</v>
      </c>
    </row>
    <row r="215" ht="75.0" customHeight="1">
      <c r="A215" s="6">
        <v>1213.0</v>
      </c>
      <c r="B215" s="6" t="s">
        <v>737</v>
      </c>
      <c r="C215" s="6" t="s">
        <v>696</v>
      </c>
      <c r="D215" s="11" t="s">
        <v>27</v>
      </c>
      <c r="E215" s="6" t="s">
        <v>738</v>
      </c>
      <c r="F215" s="6" t="s">
        <v>34</v>
      </c>
      <c r="G215" s="14">
        <f>IFERROR(__xludf.DUMMYFUNCTION("IF(LEN(TRIM(E215))=0, 0, COUNTA(SPLIT(TRIM(E215), "" "")))"),607.0)</f>
        <v>607</v>
      </c>
      <c r="H215" s="14">
        <f t="shared" si="1"/>
        <v>849</v>
      </c>
    </row>
    <row r="216" ht="75.0" customHeight="1">
      <c r="A216" s="6">
        <v>1214.0</v>
      </c>
      <c r="B216" s="6" t="s">
        <v>740</v>
      </c>
      <c r="C216" s="6" t="s">
        <v>696</v>
      </c>
      <c r="D216" s="11" t="s">
        <v>27</v>
      </c>
      <c r="E216" s="6" t="s">
        <v>741</v>
      </c>
      <c r="F216" s="6" t="s">
        <v>34</v>
      </c>
      <c r="G216" s="14">
        <f>IFERROR(__xludf.DUMMYFUNCTION("IF(LEN(TRIM(E216))=0, 0, COUNTA(SPLIT(TRIM(E216), "" "")))"),655.0)</f>
        <v>655</v>
      </c>
      <c r="H216" s="14">
        <f t="shared" si="1"/>
        <v>917</v>
      </c>
    </row>
    <row r="217" ht="75.0" customHeight="1">
      <c r="A217" s="6">
        <v>1215.0</v>
      </c>
      <c r="B217" s="6" t="s">
        <v>743</v>
      </c>
      <c r="C217" s="6" t="s">
        <v>696</v>
      </c>
      <c r="D217" s="11" t="s">
        <v>27</v>
      </c>
      <c r="E217" s="6" t="s">
        <v>745</v>
      </c>
      <c r="F217" s="6" t="s">
        <v>34</v>
      </c>
      <c r="G217" s="14">
        <f>IFERROR(__xludf.DUMMYFUNCTION("IF(LEN(TRIM(E217))=0, 0, COUNTA(SPLIT(TRIM(E217), "" "")))"),555.0)</f>
        <v>555</v>
      </c>
      <c r="H217" s="14">
        <f t="shared" si="1"/>
        <v>777</v>
      </c>
    </row>
    <row r="218" ht="75.0" customHeight="1">
      <c r="A218" s="6">
        <v>1216.0</v>
      </c>
      <c r="B218" s="6" t="s">
        <v>747</v>
      </c>
      <c r="C218" s="6" t="s">
        <v>696</v>
      </c>
      <c r="D218" s="11" t="s">
        <v>27</v>
      </c>
      <c r="E218" s="6" t="s">
        <v>748</v>
      </c>
      <c r="F218" s="6" t="s">
        <v>16</v>
      </c>
      <c r="G218" s="14">
        <f>IFERROR(__xludf.DUMMYFUNCTION("IF(LEN(TRIM(E218))=0, 0, COUNTA(SPLIT(TRIM(E218), "" "")))"),645.0)</f>
        <v>645</v>
      </c>
      <c r="H218" s="14">
        <f t="shared" si="1"/>
        <v>903</v>
      </c>
    </row>
    <row r="219" ht="75.0" customHeight="1">
      <c r="A219" s="6">
        <v>1217.0</v>
      </c>
      <c r="B219" s="6" t="s">
        <v>751</v>
      </c>
      <c r="C219" s="6" t="s">
        <v>696</v>
      </c>
      <c r="D219" s="11" t="s">
        <v>27</v>
      </c>
      <c r="E219" s="6" t="s">
        <v>752</v>
      </c>
      <c r="F219" s="6" t="s">
        <v>34</v>
      </c>
      <c r="G219" s="14">
        <f>IFERROR(__xludf.DUMMYFUNCTION("IF(LEN(TRIM(E219))=0, 0, COUNTA(SPLIT(TRIM(E219), "" "")))"),793.0)</f>
        <v>793</v>
      </c>
      <c r="H219" s="14">
        <f t="shared" si="1"/>
        <v>1110</v>
      </c>
    </row>
    <row r="220" ht="75.0" customHeight="1">
      <c r="A220" s="6">
        <v>1218.0</v>
      </c>
      <c r="B220" s="6" t="s">
        <v>754</v>
      </c>
      <c r="C220" s="6" t="s">
        <v>696</v>
      </c>
      <c r="D220" s="11" t="s">
        <v>27</v>
      </c>
      <c r="E220" s="6" t="s">
        <v>755</v>
      </c>
      <c r="F220" s="6" t="s">
        <v>16</v>
      </c>
      <c r="G220" s="14">
        <f>IFERROR(__xludf.DUMMYFUNCTION("IF(LEN(TRIM(E220))=0, 0, COUNTA(SPLIT(TRIM(E220), "" "")))"),690.0)</f>
        <v>690</v>
      </c>
      <c r="H220" s="14">
        <f t="shared" si="1"/>
        <v>966</v>
      </c>
    </row>
    <row r="221" ht="75.0" customHeight="1">
      <c r="A221" s="6">
        <v>1219.0</v>
      </c>
      <c r="B221" s="6" t="s">
        <v>758</v>
      </c>
      <c r="C221" s="6" t="s">
        <v>696</v>
      </c>
      <c r="D221" s="11" t="s">
        <v>27</v>
      </c>
      <c r="E221" s="6" t="s">
        <v>759</v>
      </c>
      <c r="F221" s="6" t="s">
        <v>34</v>
      </c>
      <c r="G221" s="14">
        <f>IFERROR(__xludf.DUMMYFUNCTION("IF(LEN(TRIM(E221))=0, 0, COUNTA(SPLIT(TRIM(E221), "" "")))"),598.0)</f>
        <v>598</v>
      </c>
      <c r="H221" s="14">
        <f t="shared" si="1"/>
        <v>837</v>
      </c>
    </row>
    <row r="222" ht="75.0" customHeight="1">
      <c r="A222" s="6">
        <v>1220.0</v>
      </c>
      <c r="B222" s="6" t="s">
        <v>761</v>
      </c>
      <c r="C222" s="6" t="s">
        <v>696</v>
      </c>
      <c r="D222" s="11" t="s">
        <v>27</v>
      </c>
      <c r="E222" s="6" t="s">
        <v>762</v>
      </c>
      <c r="F222" s="6" t="s">
        <v>34</v>
      </c>
      <c r="G222" s="14">
        <f>IFERROR(__xludf.DUMMYFUNCTION("IF(LEN(TRIM(E222))=0, 0, COUNTA(SPLIT(TRIM(E222), "" "")))"),673.0)</f>
        <v>673</v>
      </c>
      <c r="H222" s="14">
        <f t="shared" si="1"/>
        <v>942</v>
      </c>
    </row>
    <row r="223" ht="75.0" customHeight="1">
      <c r="A223" s="6">
        <v>1221.0</v>
      </c>
      <c r="B223" s="6" t="s">
        <v>765</v>
      </c>
      <c r="C223" s="6" t="s">
        <v>696</v>
      </c>
      <c r="D223" s="11" t="s">
        <v>27</v>
      </c>
      <c r="E223" s="6" t="s">
        <v>766</v>
      </c>
      <c r="F223" s="6" t="s">
        <v>34</v>
      </c>
      <c r="G223" s="14">
        <f>IFERROR(__xludf.DUMMYFUNCTION("IF(LEN(TRIM(E223))=0, 0, COUNTA(SPLIT(TRIM(E223), "" "")))"),621.0)</f>
        <v>621</v>
      </c>
      <c r="H223" s="14">
        <f t="shared" si="1"/>
        <v>869</v>
      </c>
    </row>
    <row r="224" ht="75.0" customHeight="1">
      <c r="A224" s="6">
        <v>1222.0</v>
      </c>
      <c r="B224" s="6" t="s">
        <v>768</v>
      </c>
      <c r="C224" s="6" t="s">
        <v>696</v>
      </c>
      <c r="D224" s="11" t="s">
        <v>27</v>
      </c>
      <c r="E224" s="6" t="s">
        <v>770</v>
      </c>
      <c r="F224" s="6" t="s">
        <v>16</v>
      </c>
      <c r="G224" s="14">
        <f>IFERROR(__xludf.DUMMYFUNCTION("IF(LEN(TRIM(E224))=0, 0, COUNTA(SPLIT(TRIM(E224), "" "")))"),748.0)</f>
        <v>748</v>
      </c>
      <c r="H224" s="14">
        <f t="shared" si="1"/>
        <v>1047</v>
      </c>
    </row>
    <row r="225" ht="75.0" customHeight="1">
      <c r="A225" s="6">
        <v>1223.0</v>
      </c>
      <c r="B225" s="6" t="s">
        <v>772</v>
      </c>
      <c r="C225" s="6" t="s">
        <v>696</v>
      </c>
      <c r="D225" s="11" t="s">
        <v>27</v>
      </c>
      <c r="E225" s="6" t="s">
        <v>774</v>
      </c>
      <c r="F225" s="6" t="s">
        <v>34</v>
      </c>
      <c r="G225" s="14">
        <f>IFERROR(__xludf.DUMMYFUNCTION("IF(LEN(TRIM(E225))=0, 0, COUNTA(SPLIT(TRIM(E225), "" "")))"),614.0)</f>
        <v>614</v>
      </c>
      <c r="H225" s="14">
        <f t="shared" si="1"/>
        <v>859</v>
      </c>
    </row>
    <row r="226" ht="75.0" customHeight="1">
      <c r="A226" s="6">
        <v>1224.0</v>
      </c>
      <c r="B226" s="6" t="s">
        <v>775</v>
      </c>
      <c r="C226" s="6" t="s">
        <v>696</v>
      </c>
      <c r="D226" s="11" t="s">
        <v>27</v>
      </c>
      <c r="E226" s="6" t="s">
        <v>777</v>
      </c>
      <c r="F226" s="6" t="s">
        <v>16</v>
      </c>
      <c r="G226" s="14">
        <f>IFERROR(__xludf.DUMMYFUNCTION("IF(LEN(TRIM(E226))=0, 0, COUNTA(SPLIT(TRIM(E226), "" "")))"),680.0)</f>
        <v>680</v>
      </c>
      <c r="H226" s="14">
        <f t="shared" si="1"/>
        <v>952</v>
      </c>
    </row>
    <row r="227" ht="75.0" customHeight="1">
      <c r="A227" s="6">
        <v>1225.0</v>
      </c>
      <c r="B227" s="6" t="s">
        <v>779</v>
      </c>
      <c r="C227" s="6" t="s">
        <v>696</v>
      </c>
      <c r="D227" s="11" t="s">
        <v>27</v>
      </c>
      <c r="E227" s="6" t="s">
        <v>781</v>
      </c>
      <c r="F227" s="6" t="s">
        <v>16</v>
      </c>
      <c r="G227" s="14">
        <f>IFERROR(__xludf.DUMMYFUNCTION("IF(LEN(TRIM(E227))=0, 0, COUNTA(SPLIT(TRIM(E227), "" "")))"),834.0)</f>
        <v>834</v>
      </c>
      <c r="H227" s="14">
        <f t="shared" si="1"/>
        <v>1167</v>
      </c>
    </row>
    <row r="228" ht="75.0" customHeight="1">
      <c r="A228" s="6">
        <v>1226.0</v>
      </c>
      <c r="B228" s="6" t="s">
        <v>782</v>
      </c>
      <c r="C228" s="6" t="s">
        <v>696</v>
      </c>
      <c r="D228" s="11" t="s">
        <v>27</v>
      </c>
      <c r="E228" s="6" t="s">
        <v>784</v>
      </c>
      <c r="F228" s="6" t="s">
        <v>16</v>
      </c>
      <c r="G228" s="14">
        <f>IFERROR(__xludf.DUMMYFUNCTION("IF(LEN(TRIM(E228))=0, 0, COUNTA(SPLIT(TRIM(E228), "" "")))"),703.0)</f>
        <v>703</v>
      </c>
      <c r="H228" s="14">
        <f t="shared" si="1"/>
        <v>984</v>
      </c>
    </row>
    <row r="229" ht="75.0" customHeight="1">
      <c r="A229" s="6">
        <v>1227.0</v>
      </c>
      <c r="B229" s="6" t="s">
        <v>786</v>
      </c>
      <c r="C229" s="6" t="s">
        <v>696</v>
      </c>
      <c r="D229" s="11" t="s">
        <v>27</v>
      </c>
      <c r="E229" s="6" t="s">
        <v>788</v>
      </c>
      <c r="F229" s="6" t="s">
        <v>16</v>
      </c>
      <c r="G229" s="14">
        <f>IFERROR(__xludf.DUMMYFUNCTION("IF(LEN(TRIM(E229))=0, 0, COUNTA(SPLIT(TRIM(E229), "" "")))"),701.0)</f>
        <v>701</v>
      </c>
      <c r="H229" s="14">
        <f t="shared" si="1"/>
        <v>981</v>
      </c>
    </row>
    <row r="230" ht="75.0" customHeight="1">
      <c r="A230" s="6">
        <v>1228.0</v>
      </c>
      <c r="B230" s="6" t="s">
        <v>789</v>
      </c>
      <c r="C230" s="6" t="s">
        <v>696</v>
      </c>
      <c r="D230" s="11" t="s">
        <v>27</v>
      </c>
      <c r="E230" s="6" t="s">
        <v>792</v>
      </c>
      <c r="F230" s="6" t="s">
        <v>16</v>
      </c>
      <c r="G230" s="14">
        <f>IFERROR(__xludf.DUMMYFUNCTION("IF(LEN(TRIM(E230))=0, 0, COUNTA(SPLIT(TRIM(E230), "" "")))"),601.0)</f>
        <v>601</v>
      </c>
      <c r="H230" s="14">
        <f t="shared" si="1"/>
        <v>841</v>
      </c>
    </row>
    <row r="231" ht="75.0" customHeight="1">
      <c r="A231" s="6">
        <v>1229.0</v>
      </c>
      <c r="B231" s="6" t="s">
        <v>793</v>
      </c>
      <c r="C231" s="6" t="s">
        <v>696</v>
      </c>
      <c r="D231" s="11" t="s">
        <v>27</v>
      </c>
      <c r="E231" s="6" t="s">
        <v>795</v>
      </c>
      <c r="F231" s="6" t="s">
        <v>16</v>
      </c>
      <c r="G231" s="14">
        <f>IFERROR(__xludf.DUMMYFUNCTION("IF(LEN(TRIM(E231))=0, 0, COUNTA(SPLIT(TRIM(E231), "" "")))"),591.0)</f>
        <v>591</v>
      </c>
      <c r="H231" s="14">
        <f t="shared" si="1"/>
        <v>827</v>
      </c>
    </row>
    <row r="232" ht="75.0" customHeight="1">
      <c r="A232" s="6">
        <v>1230.0</v>
      </c>
      <c r="B232" s="6" t="s">
        <v>796</v>
      </c>
      <c r="C232" s="6" t="s">
        <v>696</v>
      </c>
      <c r="D232" s="11" t="s">
        <v>27</v>
      </c>
      <c r="E232" s="6" t="s">
        <v>799</v>
      </c>
      <c r="F232" s="6" t="s">
        <v>16</v>
      </c>
      <c r="G232" s="14">
        <f>IFERROR(__xludf.DUMMYFUNCTION("IF(LEN(TRIM(E232))=0, 0, COUNTA(SPLIT(TRIM(E232), "" "")))"),694.0)</f>
        <v>694</v>
      </c>
      <c r="H232" s="14">
        <f t="shared" si="1"/>
        <v>971</v>
      </c>
    </row>
    <row r="233" ht="75.0" customHeight="1">
      <c r="A233" s="6">
        <v>1231.0</v>
      </c>
      <c r="B233" s="6" t="s">
        <v>800</v>
      </c>
      <c r="C233" s="6" t="s">
        <v>696</v>
      </c>
      <c r="D233" s="11" t="s">
        <v>27</v>
      </c>
      <c r="E233" s="6" t="s">
        <v>802</v>
      </c>
      <c r="F233" s="6" t="s">
        <v>16</v>
      </c>
      <c r="G233" s="14">
        <f>IFERROR(__xludf.DUMMYFUNCTION("IF(LEN(TRIM(E233))=0, 0, COUNTA(SPLIT(TRIM(E233), "" "")))"),530.0)</f>
        <v>530</v>
      </c>
      <c r="H233" s="14">
        <f t="shared" si="1"/>
        <v>742</v>
      </c>
    </row>
    <row r="234" ht="75.0" customHeight="1">
      <c r="A234" s="6">
        <v>1232.0</v>
      </c>
      <c r="B234" s="6" t="s">
        <v>803</v>
      </c>
      <c r="C234" s="6" t="s">
        <v>696</v>
      </c>
      <c r="D234" s="11" t="s">
        <v>27</v>
      </c>
      <c r="E234" s="6" t="s">
        <v>805</v>
      </c>
      <c r="F234" s="6" t="s">
        <v>16</v>
      </c>
      <c r="G234" s="14">
        <f>IFERROR(__xludf.DUMMYFUNCTION("IF(LEN(TRIM(E234))=0, 0, COUNTA(SPLIT(TRIM(E234), "" "")))"),778.0)</f>
        <v>778</v>
      </c>
      <c r="H234" s="14">
        <f t="shared" si="1"/>
        <v>1089</v>
      </c>
    </row>
    <row r="235" ht="75.0" customHeight="1">
      <c r="A235" s="6">
        <v>1233.0</v>
      </c>
      <c r="B235" s="6" t="s">
        <v>807</v>
      </c>
      <c r="C235" s="6" t="s">
        <v>696</v>
      </c>
      <c r="D235" s="11" t="s">
        <v>27</v>
      </c>
      <c r="E235" s="6" t="s">
        <v>808</v>
      </c>
      <c r="F235" s="6" t="s">
        <v>16</v>
      </c>
      <c r="G235" s="14">
        <f>IFERROR(__xludf.DUMMYFUNCTION("IF(LEN(TRIM(E235))=0, 0, COUNTA(SPLIT(TRIM(E235), "" "")))"),698.0)</f>
        <v>698</v>
      </c>
      <c r="H235" s="14">
        <f t="shared" si="1"/>
        <v>977</v>
      </c>
    </row>
    <row r="236" ht="75.0" customHeight="1">
      <c r="A236" s="6">
        <v>1234.0</v>
      </c>
      <c r="B236" s="6" t="s">
        <v>810</v>
      </c>
      <c r="C236" s="6" t="s">
        <v>696</v>
      </c>
      <c r="D236" s="11" t="s">
        <v>27</v>
      </c>
      <c r="E236" s="6" t="s">
        <v>811</v>
      </c>
      <c r="F236" s="6" t="s">
        <v>16</v>
      </c>
      <c r="G236" s="14">
        <f>IFERROR(__xludf.DUMMYFUNCTION("IF(LEN(TRIM(E236))=0, 0, COUNTA(SPLIT(TRIM(E236), "" "")))"),625.0)</f>
        <v>625</v>
      </c>
      <c r="H236" s="14">
        <f t="shared" si="1"/>
        <v>875</v>
      </c>
    </row>
    <row r="237" ht="75.0" customHeight="1">
      <c r="A237" s="6">
        <v>1235.0</v>
      </c>
      <c r="B237" s="6" t="s">
        <v>814</v>
      </c>
      <c r="C237" s="6" t="s">
        <v>696</v>
      </c>
      <c r="D237" s="11" t="s">
        <v>27</v>
      </c>
      <c r="E237" s="6" t="s">
        <v>815</v>
      </c>
      <c r="F237" s="6" t="s">
        <v>16</v>
      </c>
      <c r="G237" s="14">
        <f>IFERROR(__xludf.DUMMYFUNCTION("IF(LEN(TRIM(E237))=0, 0, COUNTA(SPLIT(TRIM(E237), "" "")))"),616.0)</f>
        <v>616</v>
      </c>
      <c r="H237" s="14">
        <f t="shared" si="1"/>
        <v>862</v>
      </c>
    </row>
    <row r="238" ht="75.0" customHeight="1">
      <c r="A238" s="6">
        <v>1236.0</v>
      </c>
      <c r="B238" s="6" t="s">
        <v>817</v>
      </c>
      <c r="C238" s="6" t="s">
        <v>696</v>
      </c>
      <c r="D238" s="11" t="s">
        <v>27</v>
      </c>
      <c r="E238" s="6" t="s">
        <v>820</v>
      </c>
      <c r="F238" s="6" t="s">
        <v>16</v>
      </c>
      <c r="G238" s="14">
        <f>IFERROR(__xludf.DUMMYFUNCTION("IF(LEN(TRIM(E238))=0, 0, COUNTA(SPLIT(TRIM(E238), "" "")))"),838.0)</f>
        <v>838</v>
      </c>
      <c r="H238" s="14">
        <f t="shared" si="1"/>
        <v>1173</v>
      </c>
    </row>
    <row r="239" ht="75.0" customHeight="1">
      <c r="A239" s="6">
        <v>1237.0</v>
      </c>
      <c r="B239" s="6" t="s">
        <v>822</v>
      </c>
      <c r="C239" s="6" t="s">
        <v>696</v>
      </c>
      <c r="D239" s="11" t="s">
        <v>27</v>
      </c>
      <c r="E239" s="6" t="s">
        <v>823</v>
      </c>
      <c r="F239" s="6" t="s">
        <v>16</v>
      </c>
      <c r="G239" s="14">
        <f>IFERROR(__xludf.DUMMYFUNCTION("IF(LEN(TRIM(E239))=0, 0, COUNTA(SPLIT(TRIM(E239), "" "")))"),813.0)</f>
        <v>813</v>
      </c>
      <c r="H239" s="14">
        <f t="shared" si="1"/>
        <v>1138</v>
      </c>
    </row>
    <row r="240" ht="75.0" customHeight="1">
      <c r="A240" s="6">
        <v>1238.0</v>
      </c>
      <c r="B240" s="6" t="s">
        <v>826</v>
      </c>
      <c r="C240" s="6" t="s">
        <v>696</v>
      </c>
      <c r="D240" s="11" t="s">
        <v>27</v>
      </c>
      <c r="E240" s="6" t="s">
        <v>827</v>
      </c>
      <c r="F240" s="6" t="s">
        <v>16</v>
      </c>
      <c r="G240" s="14">
        <f>IFERROR(__xludf.DUMMYFUNCTION("IF(LEN(TRIM(E240))=0, 0, COUNTA(SPLIT(TRIM(E240), "" "")))"),651.0)</f>
        <v>651</v>
      </c>
      <c r="H240" s="14">
        <f t="shared" si="1"/>
        <v>911</v>
      </c>
    </row>
    <row r="241" ht="75.0" customHeight="1">
      <c r="A241" s="6">
        <v>1239.0</v>
      </c>
      <c r="B241" s="6" t="s">
        <v>829</v>
      </c>
      <c r="C241" s="6" t="s">
        <v>696</v>
      </c>
      <c r="D241" s="11" t="s">
        <v>27</v>
      </c>
      <c r="E241" s="6" t="s">
        <v>831</v>
      </c>
      <c r="F241" s="6" t="s">
        <v>16</v>
      </c>
      <c r="G241" s="14">
        <f>IFERROR(__xludf.DUMMYFUNCTION("IF(LEN(TRIM(E241))=0, 0, COUNTA(SPLIT(TRIM(E241), "" "")))"),668.0)</f>
        <v>668</v>
      </c>
      <c r="H241" s="14">
        <f t="shared" si="1"/>
        <v>935</v>
      </c>
    </row>
    <row r="242" ht="75.0" customHeight="1">
      <c r="A242" s="6">
        <v>1240.0</v>
      </c>
      <c r="B242" s="6" t="s">
        <v>833</v>
      </c>
      <c r="C242" s="6" t="s">
        <v>23</v>
      </c>
      <c r="D242" s="11" t="s">
        <v>13</v>
      </c>
      <c r="E242" s="6" t="s">
        <v>835</v>
      </c>
      <c r="F242" s="6" t="s">
        <v>16</v>
      </c>
      <c r="G242" s="14">
        <f>IFERROR(__xludf.DUMMYFUNCTION("IF(LEN(TRIM(E242))=0, 0, COUNTA(SPLIT(TRIM(E242), "" "")))"),599.0)</f>
        <v>599</v>
      </c>
      <c r="H242" s="14">
        <f t="shared" si="1"/>
        <v>838</v>
      </c>
    </row>
    <row r="243" ht="75.0" customHeight="1">
      <c r="A243" s="6">
        <v>1241.0</v>
      </c>
      <c r="B243" s="6" t="s">
        <v>836</v>
      </c>
      <c r="C243" s="6" t="s">
        <v>23</v>
      </c>
      <c r="D243" s="11" t="s">
        <v>13</v>
      </c>
      <c r="E243" s="6" t="s">
        <v>839</v>
      </c>
      <c r="F243" s="6" t="s">
        <v>16</v>
      </c>
      <c r="G243" s="14">
        <f>IFERROR(__xludf.DUMMYFUNCTION("IF(LEN(TRIM(E243))=0, 0, COUNTA(SPLIT(TRIM(E243), "" "")))"),474.0)</f>
        <v>474</v>
      </c>
      <c r="H243" s="14">
        <f t="shared" si="1"/>
        <v>663</v>
      </c>
    </row>
    <row r="244" ht="75.0" customHeight="1">
      <c r="A244" s="6">
        <v>1242.0</v>
      </c>
      <c r="B244" s="6" t="s">
        <v>841</v>
      </c>
      <c r="C244" s="6" t="s">
        <v>23</v>
      </c>
      <c r="D244" s="11" t="s">
        <v>13</v>
      </c>
      <c r="E244" s="6" t="s">
        <v>842</v>
      </c>
      <c r="F244" s="6" t="s">
        <v>34</v>
      </c>
      <c r="G244" s="14">
        <f>IFERROR(__xludf.DUMMYFUNCTION("IF(LEN(TRIM(E244))=0, 0, COUNTA(SPLIT(TRIM(E244), "" "")))"),687.0)</f>
        <v>687</v>
      </c>
      <c r="H244" s="14">
        <f t="shared" si="1"/>
        <v>961</v>
      </c>
    </row>
    <row r="245" ht="75.0" customHeight="1">
      <c r="A245" s="6">
        <v>1243.0</v>
      </c>
      <c r="B245" s="6" t="s">
        <v>845</v>
      </c>
      <c r="C245" s="6" t="s">
        <v>23</v>
      </c>
      <c r="D245" s="11" t="s">
        <v>13</v>
      </c>
      <c r="E245" s="6" t="s">
        <v>847</v>
      </c>
      <c r="F245" s="6" t="s">
        <v>34</v>
      </c>
      <c r="G245" s="14">
        <f>IFERROR(__xludf.DUMMYFUNCTION("IF(LEN(TRIM(E245))=0, 0, COUNTA(SPLIT(TRIM(E245), "" "")))"),735.0)</f>
        <v>735</v>
      </c>
      <c r="H245" s="14">
        <f t="shared" si="1"/>
        <v>1029</v>
      </c>
    </row>
    <row r="246" ht="75.0" customHeight="1">
      <c r="A246" s="6">
        <v>1244.0</v>
      </c>
      <c r="B246" s="6" t="s">
        <v>848</v>
      </c>
      <c r="C246" s="6" t="s">
        <v>23</v>
      </c>
      <c r="D246" s="11" t="s">
        <v>13</v>
      </c>
      <c r="E246" s="6" t="s">
        <v>851</v>
      </c>
      <c r="F246" s="6" t="s">
        <v>16</v>
      </c>
      <c r="G246" s="14">
        <f>IFERROR(__xludf.DUMMYFUNCTION("IF(LEN(TRIM(E246))=0, 0, COUNTA(SPLIT(TRIM(E246), "" "")))"),528.0)</f>
        <v>528</v>
      </c>
      <c r="H246" s="14">
        <f t="shared" si="1"/>
        <v>739</v>
      </c>
    </row>
    <row r="247" ht="75.0" customHeight="1">
      <c r="A247" s="6">
        <v>1245.0</v>
      </c>
      <c r="B247" s="6" t="s">
        <v>853</v>
      </c>
      <c r="C247" s="6" t="s">
        <v>23</v>
      </c>
      <c r="D247" s="11" t="s">
        <v>13</v>
      </c>
      <c r="E247" s="6" t="s">
        <v>854</v>
      </c>
      <c r="F247" s="6" t="s">
        <v>16</v>
      </c>
      <c r="G247" s="14">
        <f>IFERROR(__xludf.DUMMYFUNCTION("IF(LEN(TRIM(E247))=0, 0, COUNTA(SPLIT(TRIM(E247), "" "")))"),795.0)</f>
        <v>795</v>
      </c>
      <c r="H247" s="14">
        <f t="shared" si="1"/>
        <v>1113</v>
      </c>
    </row>
    <row r="248" ht="75.0" customHeight="1">
      <c r="A248" s="6">
        <v>1246.0</v>
      </c>
      <c r="B248" s="6" t="s">
        <v>857</v>
      </c>
      <c r="C248" s="6" t="s">
        <v>23</v>
      </c>
      <c r="D248" s="11" t="s">
        <v>13</v>
      </c>
      <c r="E248" s="6" t="s">
        <v>859</v>
      </c>
      <c r="F248" s="6" t="s">
        <v>16</v>
      </c>
      <c r="G248" s="14">
        <f>IFERROR(__xludf.DUMMYFUNCTION("IF(LEN(TRIM(E248))=0, 0, COUNTA(SPLIT(TRIM(E248), "" "")))"),609.0)</f>
        <v>609</v>
      </c>
      <c r="H248" s="14">
        <f t="shared" si="1"/>
        <v>852</v>
      </c>
    </row>
    <row r="249" ht="75.0" customHeight="1">
      <c r="A249" s="6">
        <v>1247.0</v>
      </c>
      <c r="B249" s="6" t="s">
        <v>860</v>
      </c>
      <c r="C249" s="6" t="s">
        <v>23</v>
      </c>
      <c r="D249" s="11" t="s">
        <v>13</v>
      </c>
      <c r="E249" s="6" t="s">
        <v>863</v>
      </c>
      <c r="F249" s="6" t="s">
        <v>16</v>
      </c>
      <c r="G249" s="14">
        <f>IFERROR(__xludf.DUMMYFUNCTION("IF(LEN(TRIM(E249))=0, 0, COUNTA(SPLIT(TRIM(E249), "" "")))"),699.0)</f>
        <v>699</v>
      </c>
      <c r="H249" s="14">
        <f t="shared" si="1"/>
        <v>978</v>
      </c>
    </row>
    <row r="250" ht="75.0" customHeight="1">
      <c r="A250" s="6">
        <v>1248.0</v>
      </c>
      <c r="B250" s="6" t="s">
        <v>865</v>
      </c>
      <c r="C250" s="6" t="s">
        <v>23</v>
      </c>
      <c r="D250" s="11" t="s">
        <v>13</v>
      </c>
      <c r="E250" s="6" t="s">
        <v>866</v>
      </c>
      <c r="F250" s="6" t="s">
        <v>16</v>
      </c>
      <c r="G250" s="14">
        <f>IFERROR(__xludf.DUMMYFUNCTION("IF(LEN(TRIM(E250))=0, 0, COUNTA(SPLIT(TRIM(E250), "" "")))"),516.0)</f>
        <v>516</v>
      </c>
      <c r="H250" s="14">
        <f t="shared" si="1"/>
        <v>722</v>
      </c>
    </row>
    <row r="251" ht="75.0" customHeight="1">
      <c r="A251" s="6">
        <v>1249.0</v>
      </c>
      <c r="B251" s="6" t="s">
        <v>869</v>
      </c>
      <c r="C251" s="6" t="s">
        <v>23</v>
      </c>
      <c r="D251" s="11" t="s">
        <v>13</v>
      </c>
      <c r="E251" s="6" t="s">
        <v>870</v>
      </c>
      <c r="F251" s="6" t="s">
        <v>16</v>
      </c>
      <c r="G251" s="14">
        <f>IFERROR(__xludf.DUMMYFUNCTION("IF(LEN(TRIM(E251))=0, 0, COUNTA(SPLIT(TRIM(E251), "" "")))"),372.0)</f>
        <v>372</v>
      </c>
      <c r="H251" s="14">
        <f t="shared" si="1"/>
        <v>520</v>
      </c>
    </row>
    <row r="252" ht="75.0" customHeight="1">
      <c r="A252" s="6">
        <v>1250.0</v>
      </c>
      <c r="B252" s="6" t="s">
        <v>872</v>
      </c>
      <c r="C252" s="6" t="s">
        <v>23</v>
      </c>
      <c r="D252" s="11" t="s">
        <v>13</v>
      </c>
      <c r="E252" s="6" t="s">
        <v>873</v>
      </c>
      <c r="F252" s="6" t="s">
        <v>16</v>
      </c>
      <c r="G252" s="14">
        <f>IFERROR(__xludf.DUMMYFUNCTION("IF(LEN(TRIM(E252))=0, 0, COUNTA(SPLIT(TRIM(E252), "" "")))"),609.0)</f>
        <v>609</v>
      </c>
      <c r="H252" s="14">
        <f t="shared" si="1"/>
        <v>852</v>
      </c>
    </row>
    <row r="253" ht="75.0" customHeight="1">
      <c r="A253" s="6">
        <v>1251.0</v>
      </c>
      <c r="B253" s="6" t="s">
        <v>876</v>
      </c>
      <c r="C253" s="6" t="s">
        <v>23</v>
      </c>
      <c r="D253" s="11" t="s">
        <v>13</v>
      </c>
      <c r="E253" s="6" t="s">
        <v>878</v>
      </c>
      <c r="F253" s="6" t="s">
        <v>16</v>
      </c>
      <c r="G253" s="14">
        <f>IFERROR(__xludf.DUMMYFUNCTION("IF(LEN(TRIM(E253))=0, 0, COUNTA(SPLIT(TRIM(E253), "" "")))"),682.0)</f>
        <v>682</v>
      </c>
      <c r="H253" s="14">
        <f t="shared" si="1"/>
        <v>954</v>
      </c>
    </row>
    <row r="254" ht="75.0" customHeight="1">
      <c r="A254" s="6">
        <v>1252.0</v>
      </c>
      <c r="B254" s="6" t="s">
        <v>881</v>
      </c>
      <c r="C254" s="6" t="s">
        <v>23</v>
      </c>
      <c r="D254" s="11" t="s">
        <v>13</v>
      </c>
      <c r="E254" s="6" t="s">
        <v>883</v>
      </c>
      <c r="F254" s="6" t="s">
        <v>16</v>
      </c>
      <c r="G254" s="14">
        <f>IFERROR(__xludf.DUMMYFUNCTION("IF(LEN(TRIM(E254))=0, 0, COUNTA(SPLIT(TRIM(E254), "" "")))"),711.0)</f>
        <v>711</v>
      </c>
      <c r="H254" s="14">
        <f t="shared" si="1"/>
        <v>995</v>
      </c>
    </row>
    <row r="255" ht="75.0" customHeight="1">
      <c r="A255" s="6">
        <v>1253.0</v>
      </c>
      <c r="B255" s="6" t="s">
        <v>886</v>
      </c>
      <c r="C255" s="6" t="s">
        <v>23</v>
      </c>
      <c r="D255" s="11" t="s">
        <v>13</v>
      </c>
      <c r="E255" s="6" t="s">
        <v>887</v>
      </c>
      <c r="F255" s="6" t="s">
        <v>16</v>
      </c>
      <c r="G255" s="14">
        <f>IFERROR(__xludf.DUMMYFUNCTION("IF(LEN(TRIM(E255))=0, 0, COUNTA(SPLIT(TRIM(E255), "" "")))"),861.0)</f>
        <v>861</v>
      </c>
      <c r="H255" s="14">
        <f t="shared" si="1"/>
        <v>1205</v>
      </c>
    </row>
    <row r="256" ht="75.0" customHeight="1">
      <c r="A256" s="6">
        <v>1254.0</v>
      </c>
      <c r="B256" s="6" t="s">
        <v>888</v>
      </c>
      <c r="C256" s="6" t="s">
        <v>23</v>
      </c>
      <c r="D256" s="11" t="s">
        <v>13</v>
      </c>
      <c r="E256" s="6" t="s">
        <v>890</v>
      </c>
      <c r="F256" s="6" t="s">
        <v>16</v>
      </c>
      <c r="G256" s="14">
        <f>IFERROR(__xludf.DUMMYFUNCTION("IF(LEN(TRIM(E256))=0, 0, COUNTA(SPLIT(TRIM(E256), "" "")))"),827.0)</f>
        <v>827</v>
      </c>
      <c r="H256" s="14">
        <f t="shared" si="1"/>
        <v>1157</v>
      </c>
    </row>
    <row r="257" ht="75.0" customHeight="1">
      <c r="A257" s="6">
        <v>1255.0</v>
      </c>
      <c r="B257" s="6" t="s">
        <v>891</v>
      </c>
      <c r="C257" s="6" t="s">
        <v>23</v>
      </c>
      <c r="D257" s="11" t="s">
        <v>13</v>
      </c>
      <c r="E257" s="6" t="s">
        <v>893</v>
      </c>
      <c r="F257" s="6" t="s">
        <v>16</v>
      </c>
      <c r="G257" s="14">
        <f>IFERROR(__xludf.DUMMYFUNCTION("IF(LEN(TRIM(E257))=0, 0, COUNTA(SPLIT(TRIM(E257), "" "")))"),537.0)</f>
        <v>537</v>
      </c>
      <c r="H257" s="14">
        <f t="shared" si="1"/>
        <v>751</v>
      </c>
    </row>
    <row r="258" ht="75.0" customHeight="1">
      <c r="A258" s="6">
        <v>1256.0</v>
      </c>
      <c r="B258" s="6" t="s">
        <v>895</v>
      </c>
      <c r="C258" s="6" t="s">
        <v>23</v>
      </c>
      <c r="D258" s="11" t="s">
        <v>13</v>
      </c>
      <c r="E258" s="6" t="s">
        <v>896</v>
      </c>
      <c r="F258" s="6" t="s">
        <v>16</v>
      </c>
      <c r="G258" s="14">
        <f>IFERROR(__xludf.DUMMYFUNCTION("IF(LEN(TRIM(E258))=0, 0, COUNTA(SPLIT(TRIM(E258), "" "")))"),645.0)</f>
        <v>645</v>
      </c>
      <c r="H258" s="14">
        <f t="shared" si="1"/>
        <v>903</v>
      </c>
    </row>
    <row r="259" ht="75.0" customHeight="1">
      <c r="A259" s="6">
        <v>1257.0</v>
      </c>
      <c r="B259" s="6" t="s">
        <v>898</v>
      </c>
      <c r="C259" s="6" t="s">
        <v>23</v>
      </c>
      <c r="D259" s="11" t="s">
        <v>13</v>
      </c>
      <c r="E259" s="6" t="s">
        <v>899</v>
      </c>
      <c r="F259" s="6" t="s">
        <v>16</v>
      </c>
      <c r="G259" s="14">
        <f>IFERROR(__xludf.DUMMYFUNCTION("IF(LEN(TRIM(E259))=0, 0, COUNTA(SPLIT(TRIM(E259), "" "")))"),590.0)</f>
        <v>590</v>
      </c>
      <c r="H259" s="14">
        <f t="shared" si="1"/>
        <v>826</v>
      </c>
    </row>
    <row r="260" ht="75.0" customHeight="1">
      <c r="A260" s="6">
        <v>1258.0</v>
      </c>
      <c r="B260" s="6" t="s">
        <v>900</v>
      </c>
      <c r="C260" s="6" t="s">
        <v>23</v>
      </c>
      <c r="D260" s="11" t="s">
        <v>13</v>
      </c>
      <c r="E260" s="6" t="s">
        <v>902</v>
      </c>
      <c r="F260" s="6" t="s">
        <v>34</v>
      </c>
      <c r="G260" s="14">
        <f>IFERROR(__xludf.DUMMYFUNCTION("IF(LEN(TRIM(E260))=0, 0, COUNTA(SPLIT(TRIM(E260), "" "")))"),546.0)</f>
        <v>546</v>
      </c>
      <c r="H260" s="14">
        <f t="shared" si="1"/>
        <v>764</v>
      </c>
    </row>
    <row r="261" ht="75.0" customHeight="1">
      <c r="A261" s="6">
        <v>1259.0</v>
      </c>
      <c r="B261" s="6" t="s">
        <v>904</v>
      </c>
      <c r="C261" s="6" t="s">
        <v>23</v>
      </c>
      <c r="D261" s="11" t="s">
        <v>13</v>
      </c>
      <c r="E261" s="6" t="s">
        <v>905</v>
      </c>
      <c r="F261" s="6" t="s">
        <v>16</v>
      </c>
      <c r="G261" s="14">
        <f>IFERROR(__xludf.DUMMYFUNCTION("IF(LEN(TRIM(E261))=0, 0, COUNTA(SPLIT(TRIM(E261), "" "")))"),504.0)</f>
        <v>504</v>
      </c>
      <c r="H261" s="14">
        <f t="shared" si="1"/>
        <v>705</v>
      </c>
    </row>
    <row r="262" ht="75.0" customHeight="1">
      <c r="A262" s="6">
        <v>1260.0</v>
      </c>
      <c r="B262" s="6" t="s">
        <v>907</v>
      </c>
      <c r="C262" s="6" t="s">
        <v>23</v>
      </c>
      <c r="D262" s="11" t="s">
        <v>13</v>
      </c>
      <c r="E262" s="6" t="s">
        <v>908</v>
      </c>
      <c r="F262" s="6" t="s">
        <v>16</v>
      </c>
      <c r="G262" s="14">
        <f>IFERROR(__xludf.DUMMYFUNCTION("IF(LEN(TRIM(E262))=0, 0, COUNTA(SPLIT(TRIM(E262), "" "")))"),918.0)</f>
        <v>918</v>
      </c>
      <c r="H262" s="14">
        <f t="shared" si="1"/>
        <v>1285</v>
      </c>
    </row>
    <row r="263" ht="75.0" customHeight="1">
      <c r="A263" s="6">
        <v>1261.0</v>
      </c>
      <c r="B263" s="6" t="s">
        <v>910</v>
      </c>
      <c r="C263" s="6" t="s">
        <v>23</v>
      </c>
      <c r="D263" s="11" t="s">
        <v>13</v>
      </c>
      <c r="E263" s="6" t="s">
        <v>912</v>
      </c>
      <c r="F263" s="6" t="s">
        <v>16</v>
      </c>
      <c r="G263" s="14">
        <f>IFERROR(__xludf.DUMMYFUNCTION("IF(LEN(TRIM(E263))=0, 0, COUNTA(SPLIT(TRIM(E263), "" "")))"),731.0)</f>
        <v>731</v>
      </c>
      <c r="H263" s="14">
        <f t="shared" si="1"/>
        <v>1023</v>
      </c>
    </row>
    <row r="264" ht="75.0" customHeight="1">
      <c r="A264" s="6">
        <v>1262.0</v>
      </c>
      <c r="B264" s="6" t="s">
        <v>913</v>
      </c>
      <c r="C264" s="6" t="s">
        <v>23</v>
      </c>
      <c r="D264" s="11" t="s">
        <v>13</v>
      </c>
      <c r="E264" s="6" t="s">
        <v>915</v>
      </c>
      <c r="F264" s="6" t="s">
        <v>16</v>
      </c>
      <c r="G264" s="14">
        <f>IFERROR(__xludf.DUMMYFUNCTION("IF(LEN(TRIM(E264))=0, 0, COUNTA(SPLIT(TRIM(E264), "" "")))"),548.0)</f>
        <v>548</v>
      </c>
      <c r="H264" s="14">
        <f t="shared" si="1"/>
        <v>767</v>
      </c>
    </row>
    <row r="265" ht="75.0" customHeight="1">
      <c r="A265" s="6">
        <v>1263.0</v>
      </c>
      <c r="B265" s="6" t="s">
        <v>916</v>
      </c>
      <c r="C265" s="6" t="s">
        <v>23</v>
      </c>
      <c r="D265" s="11" t="s">
        <v>13</v>
      </c>
      <c r="E265" s="6" t="s">
        <v>917</v>
      </c>
      <c r="F265" s="6" t="s">
        <v>34</v>
      </c>
      <c r="G265" s="14">
        <f>IFERROR(__xludf.DUMMYFUNCTION("IF(LEN(TRIM(E265))=0, 0, COUNTA(SPLIT(TRIM(E265), "" "")))"),569.0)</f>
        <v>569</v>
      </c>
      <c r="H265" s="14">
        <f t="shared" si="1"/>
        <v>796</v>
      </c>
    </row>
    <row r="266" ht="75.0" customHeight="1">
      <c r="A266" s="6">
        <v>1264.0</v>
      </c>
      <c r="B266" s="6" t="s">
        <v>920</v>
      </c>
      <c r="C266" s="6" t="s">
        <v>23</v>
      </c>
      <c r="D266" s="11" t="s">
        <v>13</v>
      </c>
      <c r="E266" s="6" t="s">
        <v>921</v>
      </c>
      <c r="F266" s="6" t="s">
        <v>16</v>
      </c>
      <c r="G266" s="14">
        <f>IFERROR(__xludf.DUMMYFUNCTION("IF(LEN(TRIM(E266))=0, 0, COUNTA(SPLIT(TRIM(E266), "" "")))"),894.0)</f>
        <v>894</v>
      </c>
      <c r="H266" s="14">
        <f t="shared" si="1"/>
        <v>1251</v>
      </c>
    </row>
    <row r="267" ht="75.0" customHeight="1">
      <c r="A267" s="6">
        <v>1265.0</v>
      </c>
      <c r="B267" s="6" t="s">
        <v>923</v>
      </c>
      <c r="C267" s="6" t="s">
        <v>23</v>
      </c>
      <c r="D267" s="11" t="s">
        <v>13</v>
      </c>
      <c r="E267" s="6" t="s">
        <v>924</v>
      </c>
      <c r="F267" s="6" t="s">
        <v>16</v>
      </c>
      <c r="G267" s="14">
        <f>IFERROR(__xludf.DUMMYFUNCTION("IF(LEN(TRIM(E267))=0, 0, COUNTA(SPLIT(TRIM(E267), "" "")))"),623.0)</f>
        <v>623</v>
      </c>
      <c r="H267" s="14">
        <f t="shared" si="1"/>
        <v>872</v>
      </c>
    </row>
    <row r="268" ht="75.0" customHeight="1">
      <c r="A268" s="6">
        <v>1266.0</v>
      </c>
      <c r="B268" s="6" t="s">
        <v>925</v>
      </c>
      <c r="C268" s="6" t="s">
        <v>23</v>
      </c>
      <c r="D268" s="11" t="s">
        <v>13</v>
      </c>
      <c r="E268" s="6" t="s">
        <v>926</v>
      </c>
      <c r="F268" s="6" t="s">
        <v>16</v>
      </c>
      <c r="G268" s="14">
        <f>IFERROR(__xludf.DUMMYFUNCTION("IF(LEN(TRIM(E268))=0, 0, COUNTA(SPLIT(TRIM(E268), "" "")))"),471.0)</f>
        <v>471</v>
      </c>
      <c r="H268" s="14">
        <f t="shared" si="1"/>
        <v>659</v>
      </c>
    </row>
    <row r="269" ht="75.0" customHeight="1">
      <c r="A269" s="6">
        <v>1267.0</v>
      </c>
      <c r="B269" s="6" t="s">
        <v>929</v>
      </c>
      <c r="C269" s="6" t="s">
        <v>23</v>
      </c>
      <c r="D269" s="11" t="s">
        <v>13</v>
      </c>
      <c r="E269" s="6" t="s">
        <v>930</v>
      </c>
      <c r="F269" s="6" t="s">
        <v>16</v>
      </c>
      <c r="G269" s="14">
        <f>IFERROR(__xludf.DUMMYFUNCTION("IF(LEN(TRIM(E269))=0, 0, COUNTA(SPLIT(TRIM(E269), "" "")))"),582.0)</f>
        <v>582</v>
      </c>
      <c r="H269" s="14">
        <f t="shared" si="1"/>
        <v>814</v>
      </c>
    </row>
    <row r="270" ht="75.0" customHeight="1">
      <c r="A270" s="6">
        <v>1268.0</v>
      </c>
      <c r="B270" s="6" t="s">
        <v>931</v>
      </c>
      <c r="C270" s="6" t="s">
        <v>23</v>
      </c>
      <c r="D270" s="11" t="s">
        <v>13</v>
      </c>
      <c r="E270" s="6" t="s">
        <v>933</v>
      </c>
      <c r="F270" s="6" t="s">
        <v>16</v>
      </c>
      <c r="G270" s="14">
        <f>IFERROR(__xludf.DUMMYFUNCTION("IF(LEN(TRIM(E270))=0, 0, COUNTA(SPLIT(TRIM(E270), "" "")))"),515.0)</f>
        <v>515</v>
      </c>
      <c r="H270" s="14">
        <f t="shared" si="1"/>
        <v>721</v>
      </c>
    </row>
    <row r="271" ht="75.0" customHeight="1">
      <c r="A271" s="6">
        <v>1269.0</v>
      </c>
      <c r="B271" s="6" t="s">
        <v>934</v>
      </c>
      <c r="C271" s="6" t="s">
        <v>23</v>
      </c>
      <c r="D271" s="11" t="s">
        <v>13</v>
      </c>
      <c r="E271" s="6" t="s">
        <v>935</v>
      </c>
      <c r="F271" s="6" t="s">
        <v>16</v>
      </c>
      <c r="G271" s="14">
        <f>IFERROR(__xludf.DUMMYFUNCTION("IF(LEN(TRIM(E271))=0, 0, COUNTA(SPLIT(TRIM(E271), "" "")))"),516.0)</f>
        <v>516</v>
      </c>
      <c r="H271" s="14">
        <f t="shared" si="1"/>
        <v>722</v>
      </c>
    </row>
    <row r="272" ht="75.0" customHeight="1">
      <c r="A272" s="6">
        <v>1270.0</v>
      </c>
      <c r="B272" s="6" t="s">
        <v>937</v>
      </c>
      <c r="C272" s="6" t="s">
        <v>23</v>
      </c>
      <c r="D272" s="11" t="s">
        <v>13</v>
      </c>
      <c r="E272" s="6" t="s">
        <v>939</v>
      </c>
      <c r="F272" s="6" t="s">
        <v>16</v>
      </c>
      <c r="G272" s="14">
        <f>IFERROR(__xludf.DUMMYFUNCTION("IF(LEN(TRIM(E272))=0, 0, COUNTA(SPLIT(TRIM(E272), "" "")))"),554.0)</f>
        <v>554</v>
      </c>
      <c r="H272" s="14">
        <f t="shared" si="1"/>
        <v>775</v>
      </c>
    </row>
    <row r="273" ht="75.0" customHeight="1">
      <c r="A273" s="6">
        <v>1271.0</v>
      </c>
      <c r="B273" s="6" t="s">
        <v>940</v>
      </c>
      <c r="C273" s="6" t="s">
        <v>23</v>
      </c>
      <c r="D273" s="11" t="s">
        <v>13</v>
      </c>
      <c r="E273" s="6" t="s">
        <v>941</v>
      </c>
      <c r="F273" s="6" t="s">
        <v>16</v>
      </c>
      <c r="G273" s="14">
        <f>IFERROR(__xludf.DUMMYFUNCTION("IF(LEN(TRIM(E273))=0, 0, COUNTA(SPLIT(TRIM(E273), "" "")))"),464.0)</f>
        <v>464</v>
      </c>
      <c r="H273" s="14">
        <f t="shared" si="1"/>
        <v>649</v>
      </c>
    </row>
    <row r="274" ht="75.0" customHeight="1">
      <c r="A274" s="6">
        <v>1272.0</v>
      </c>
      <c r="B274" s="6" t="s">
        <v>943</v>
      </c>
      <c r="C274" s="6" t="s">
        <v>23</v>
      </c>
      <c r="D274" s="11" t="s">
        <v>13</v>
      </c>
      <c r="E274" s="6" t="s">
        <v>944</v>
      </c>
      <c r="F274" s="6" t="s">
        <v>16</v>
      </c>
      <c r="G274" s="14">
        <f>IFERROR(__xludf.DUMMYFUNCTION("IF(LEN(TRIM(E274))=0, 0, COUNTA(SPLIT(TRIM(E274), "" "")))"),456.0)</f>
        <v>456</v>
      </c>
      <c r="H274" s="14">
        <f t="shared" si="1"/>
        <v>638</v>
      </c>
    </row>
    <row r="275" ht="75.0" customHeight="1">
      <c r="A275" s="6">
        <v>1273.0</v>
      </c>
      <c r="B275" s="6" t="s">
        <v>945</v>
      </c>
      <c r="C275" s="6" t="s">
        <v>23</v>
      </c>
      <c r="D275" s="11" t="s">
        <v>13</v>
      </c>
      <c r="E275" s="6" t="s">
        <v>947</v>
      </c>
      <c r="F275" s="6" t="s">
        <v>34</v>
      </c>
      <c r="G275" s="14">
        <f>IFERROR(__xludf.DUMMYFUNCTION("IF(LEN(TRIM(E275))=0, 0, COUNTA(SPLIT(TRIM(E275), "" "")))"),491.0)</f>
        <v>491</v>
      </c>
      <c r="H275" s="14">
        <f t="shared" si="1"/>
        <v>687</v>
      </c>
    </row>
    <row r="276" ht="75.0" customHeight="1">
      <c r="A276" s="6">
        <v>1274.0</v>
      </c>
      <c r="B276" s="6" t="s">
        <v>949</v>
      </c>
      <c r="C276" s="6" t="s">
        <v>23</v>
      </c>
      <c r="D276" s="11" t="s">
        <v>13</v>
      </c>
      <c r="E276" s="6" t="s">
        <v>950</v>
      </c>
      <c r="F276" s="6" t="s">
        <v>16</v>
      </c>
      <c r="G276" s="14">
        <f>IFERROR(__xludf.DUMMYFUNCTION("IF(LEN(TRIM(E276))=0, 0, COUNTA(SPLIT(TRIM(E276), "" "")))"),498.0)</f>
        <v>498</v>
      </c>
      <c r="H276" s="14">
        <f t="shared" si="1"/>
        <v>697</v>
      </c>
    </row>
    <row r="277" ht="75.0" customHeight="1">
      <c r="A277" s="6">
        <v>1275.0</v>
      </c>
      <c r="B277" s="6" t="s">
        <v>951</v>
      </c>
      <c r="C277" s="6" t="s">
        <v>23</v>
      </c>
      <c r="D277" s="11" t="s">
        <v>13</v>
      </c>
      <c r="E277" s="6" t="s">
        <v>953</v>
      </c>
      <c r="F277" s="6" t="s">
        <v>16</v>
      </c>
      <c r="G277" s="14">
        <f>IFERROR(__xludf.DUMMYFUNCTION("IF(LEN(TRIM(E277))=0, 0, COUNTA(SPLIT(TRIM(E277), "" "")))"),296.0)</f>
        <v>296</v>
      </c>
      <c r="H277" s="14">
        <f t="shared" si="1"/>
        <v>414</v>
      </c>
    </row>
    <row r="278" ht="75.0" customHeight="1">
      <c r="A278" s="6">
        <v>1276.0</v>
      </c>
      <c r="B278" s="6" t="s">
        <v>954</v>
      </c>
      <c r="C278" s="6" t="s">
        <v>23</v>
      </c>
      <c r="D278" s="11" t="s">
        <v>13</v>
      </c>
      <c r="E278" s="6" t="s">
        <v>955</v>
      </c>
      <c r="F278" s="6" t="s">
        <v>34</v>
      </c>
      <c r="G278" s="14">
        <f>IFERROR(__xludf.DUMMYFUNCTION("IF(LEN(TRIM(E278))=0, 0, COUNTA(SPLIT(TRIM(E278), "" "")))"),597.0)</f>
        <v>597</v>
      </c>
      <c r="H278" s="14">
        <f t="shared" si="1"/>
        <v>835</v>
      </c>
    </row>
    <row r="279" ht="75.0" customHeight="1">
      <c r="A279" s="6">
        <v>1277.0</v>
      </c>
      <c r="B279" s="6" t="s">
        <v>956</v>
      </c>
      <c r="C279" s="6" t="s">
        <v>23</v>
      </c>
      <c r="D279" s="11" t="s">
        <v>13</v>
      </c>
      <c r="E279" s="6" t="s">
        <v>959</v>
      </c>
      <c r="F279" s="6" t="s">
        <v>16</v>
      </c>
      <c r="G279" s="14">
        <f>IFERROR(__xludf.DUMMYFUNCTION("IF(LEN(TRIM(E279))=0, 0, COUNTA(SPLIT(TRIM(E279), "" "")))"),538.0)</f>
        <v>538</v>
      </c>
      <c r="H279" s="14">
        <f t="shared" si="1"/>
        <v>753</v>
      </c>
    </row>
    <row r="280" ht="75.0" customHeight="1">
      <c r="A280" s="6">
        <v>1278.0</v>
      </c>
      <c r="B280" s="6" t="s">
        <v>960</v>
      </c>
      <c r="C280" s="6" t="s">
        <v>23</v>
      </c>
      <c r="D280" s="11" t="s">
        <v>13</v>
      </c>
      <c r="E280" s="6" t="s">
        <v>961</v>
      </c>
      <c r="F280" s="6" t="s">
        <v>16</v>
      </c>
      <c r="G280" s="14">
        <f>IFERROR(__xludf.DUMMYFUNCTION("IF(LEN(TRIM(E280))=0, 0, COUNTA(SPLIT(TRIM(E280), "" "")))"),811.0)</f>
        <v>811</v>
      </c>
      <c r="H280" s="14">
        <f t="shared" si="1"/>
        <v>1135</v>
      </c>
    </row>
    <row r="281" ht="75.0" customHeight="1">
      <c r="A281" s="6">
        <v>1279.0</v>
      </c>
      <c r="B281" s="6" t="s">
        <v>963</v>
      </c>
      <c r="C281" s="6" t="s">
        <v>23</v>
      </c>
      <c r="D281" s="11" t="s">
        <v>13</v>
      </c>
      <c r="E281" s="6" t="s">
        <v>964</v>
      </c>
      <c r="F281" s="6" t="s">
        <v>16</v>
      </c>
      <c r="G281" s="14">
        <f>IFERROR(__xludf.DUMMYFUNCTION("IF(LEN(TRIM(E281))=0, 0, COUNTA(SPLIT(TRIM(E281), "" "")))"),633.0)</f>
        <v>633</v>
      </c>
      <c r="H281" s="14">
        <f t="shared" si="1"/>
        <v>886</v>
      </c>
    </row>
    <row r="282" ht="75.0" customHeight="1">
      <c r="A282" s="6">
        <v>1280.0</v>
      </c>
      <c r="B282" s="6" t="s">
        <v>965</v>
      </c>
      <c r="C282" s="6" t="s">
        <v>23</v>
      </c>
      <c r="D282" s="11" t="s">
        <v>13</v>
      </c>
      <c r="E282" s="6" t="s">
        <v>968</v>
      </c>
      <c r="F282" s="6" t="s">
        <v>16</v>
      </c>
      <c r="G282" s="14">
        <f>IFERROR(__xludf.DUMMYFUNCTION("IF(LEN(TRIM(E282))=0, 0, COUNTA(SPLIT(TRIM(E282), "" "")))"),487.0)</f>
        <v>487</v>
      </c>
      <c r="H282" s="14">
        <f t="shared" si="1"/>
        <v>681</v>
      </c>
    </row>
    <row r="283" ht="75.0" customHeight="1">
      <c r="A283" s="6">
        <v>1281.0</v>
      </c>
      <c r="B283" s="6" t="s">
        <v>969</v>
      </c>
      <c r="C283" s="6" t="s">
        <v>23</v>
      </c>
      <c r="D283" s="11" t="s">
        <v>13</v>
      </c>
      <c r="E283" s="6" t="s">
        <v>970</v>
      </c>
      <c r="F283" s="6" t="s">
        <v>34</v>
      </c>
      <c r="G283" s="14">
        <f>IFERROR(__xludf.DUMMYFUNCTION("IF(LEN(TRIM(E283))=0, 0, COUNTA(SPLIT(TRIM(E283), "" "")))"),560.0)</f>
        <v>560</v>
      </c>
      <c r="H283" s="14">
        <f t="shared" si="1"/>
        <v>784</v>
      </c>
    </row>
    <row r="284" ht="75.0" customHeight="1">
      <c r="A284" s="6">
        <v>1282.0</v>
      </c>
      <c r="B284" s="6" t="s">
        <v>972</v>
      </c>
      <c r="C284" s="6" t="s">
        <v>23</v>
      </c>
      <c r="D284" s="11" t="s">
        <v>13</v>
      </c>
      <c r="E284" s="6" t="s">
        <v>973</v>
      </c>
      <c r="F284" s="6" t="s">
        <v>16</v>
      </c>
      <c r="G284" s="14">
        <f>IFERROR(__xludf.DUMMYFUNCTION("IF(LEN(TRIM(E284))=0, 0, COUNTA(SPLIT(TRIM(E284), "" "")))"),733.0)</f>
        <v>733</v>
      </c>
      <c r="H284" s="14">
        <f t="shared" si="1"/>
        <v>1026</v>
      </c>
    </row>
    <row r="285" ht="75.0" customHeight="1">
      <c r="A285" s="6">
        <v>1283.0</v>
      </c>
      <c r="B285" s="6" t="s">
        <v>975</v>
      </c>
      <c r="C285" s="6" t="s">
        <v>23</v>
      </c>
      <c r="D285" s="11" t="s">
        <v>13</v>
      </c>
      <c r="E285" s="6" t="s">
        <v>977</v>
      </c>
      <c r="F285" s="6" t="s">
        <v>16</v>
      </c>
      <c r="G285" s="14">
        <f>IFERROR(__xludf.DUMMYFUNCTION("IF(LEN(TRIM(E285))=0, 0, COUNTA(SPLIT(TRIM(E285), "" "")))"),505.0)</f>
        <v>505</v>
      </c>
      <c r="H285" s="14">
        <f t="shared" si="1"/>
        <v>707</v>
      </c>
    </row>
    <row r="286" ht="75.0" customHeight="1">
      <c r="A286" s="6">
        <v>1284.0</v>
      </c>
      <c r="B286" s="6" t="s">
        <v>978</v>
      </c>
      <c r="C286" s="6" t="s">
        <v>23</v>
      </c>
      <c r="D286" s="11" t="s">
        <v>13</v>
      </c>
      <c r="E286" s="6" t="s">
        <v>980</v>
      </c>
      <c r="F286" s="6" t="s">
        <v>16</v>
      </c>
      <c r="G286" s="14">
        <f>IFERROR(__xludf.DUMMYFUNCTION("IF(LEN(TRIM(E286))=0, 0, COUNTA(SPLIT(TRIM(E286), "" "")))"),509.0)</f>
        <v>509</v>
      </c>
      <c r="H286" s="14">
        <f t="shared" si="1"/>
        <v>712</v>
      </c>
    </row>
    <row r="287" ht="75.0" customHeight="1">
      <c r="A287" s="6">
        <v>1285.0</v>
      </c>
      <c r="B287" s="6" t="s">
        <v>981</v>
      </c>
      <c r="C287" s="6" t="s">
        <v>23</v>
      </c>
      <c r="D287" s="11" t="s">
        <v>13</v>
      </c>
      <c r="E287" s="6" t="s">
        <v>982</v>
      </c>
      <c r="F287" s="6" t="s">
        <v>16</v>
      </c>
      <c r="G287" s="14">
        <f>IFERROR(__xludf.DUMMYFUNCTION("IF(LEN(TRIM(E287))=0, 0, COUNTA(SPLIT(TRIM(E287), "" "")))"),441.0)</f>
        <v>441</v>
      </c>
      <c r="H287" s="14">
        <f t="shared" si="1"/>
        <v>617</v>
      </c>
    </row>
    <row r="288" ht="75.0" customHeight="1">
      <c r="A288" s="6">
        <v>1286.0</v>
      </c>
      <c r="B288" s="6" t="s">
        <v>985</v>
      </c>
      <c r="C288" s="6" t="s">
        <v>23</v>
      </c>
      <c r="D288" s="11" t="s">
        <v>13</v>
      </c>
      <c r="E288" s="6" t="s">
        <v>986</v>
      </c>
      <c r="F288" s="6" t="s">
        <v>16</v>
      </c>
      <c r="G288" s="14">
        <f>IFERROR(__xludf.DUMMYFUNCTION("IF(LEN(TRIM(E288))=0, 0, COUNTA(SPLIT(TRIM(E288), "" "")))"),514.0)</f>
        <v>514</v>
      </c>
      <c r="H288" s="14">
        <f t="shared" si="1"/>
        <v>719</v>
      </c>
    </row>
    <row r="289" ht="75.0" customHeight="1">
      <c r="A289" s="6">
        <v>1287.0</v>
      </c>
      <c r="B289" s="6" t="s">
        <v>988</v>
      </c>
      <c r="C289" s="6" t="s">
        <v>23</v>
      </c>
      <c r="D289" s="11" t="s">
        <v>13</v>
      </c>
      <c r="E289" s="6" t="s">
        <v>989</v>
      </c>
      <c r="F289" s="6" t="s">
        <v>34</v>
      </c>
      <c r="G289" s="14">
        <f>IFERROR(__xludf.DUMMYFUNCTION("IF(LEN(TRIM(E289))=0, 0, COUNTA(SPLIT(TRIM(E289), "" "")))"),577.0)</f>
        <v>577</v>
      </c>
      <c r="H289" s="14">
        <f t="shared" si="1"/>
        <v>807</v>
      </c>
    </row>
    <row r="290" ht="75.0" customHeight="1">
      <c r="A290" s="6">
        <v>1288.0</v>
      </c>
      <c r="B290" s="6" t="s">
        <v>990</v>
      </c>
      <c r="C290" s="6" t="s">
        <v>23</v>
      </c>
      <c r="D290" s="11" t="s">
        <v>13</v>
      </c>
      <c r="E290" s="6" t="s">
        <v>993</v>
      </c>
      <c r="F290" s="6" t="s">
        <v>34</v>
      </c>
      <c r="G290" s="14">
        <f>IFERROR(__xludf.DUMMYFUNCTION("IF(LEN(TRIM(E290))=0, 0, COUNTA(SPLIT(TRIM(E290), "" "")))"),656.0)</f>
        <v>656</v>
      </c>
      <c r="H290" s="14">
        <f t="shared" si="1"/>
        <v>918</v>
      </c>
    </row>
    <row r="291" ht="75.0" customHeight="1">
      <c r="A291" s="6">
        <v>1289.0</v>
      </c>
      <c r="B291" s="6" t="s">
        <v>994</v>
      </c>
      <c r="C291" s="6" t="s">
        <v>23</v>
      </c>
      <c r="D291" s="11" t="s">
        <v>13</v>
      </c>
      <c r="E291" s="6" t="s">
        <v>996</v>
      </c>
      <c r="F291" s="6" t="s">
        <v>16</v>
      </c>
      <c r="G291" s="14">
        <f>IFERROR(__xludf.DUMMYFUNCTION("IF(LEN(TRIM(E291))=0, 0, COUNTA(SPLIT(TRIM(E291), "" "")))"),891.0)</f>
        <v>891</v>
      </c>
      <c r="H291" s="14">
        <f t="shared" si="1"/>
        <v>1247</v>
      </c>
    </row>
    <row r="292" ht="75.0" customHeight="1">
      <c r="A292" s="6">
        <v>1290.0</v>
      </c>
      <c r="B292" s="6" t="s">
        <v>998</v>
      </c>
      <c r="C292" s="6" t="s">
        <v>23</v>
      </c>
      <c r="D292" s="11" t="s">
        <v>13</v>
      </c>
      <c r="E292" s="6" t="s">
        <v>1000</v>
      </c>
      <c r="F292" s="6" t="s">
        <v>16</v>
      </c>
      <c r="G292" s="14">
        <f>IFERROR(__xludf.DUMMYFUNCTION("IF(LEN(TRIM(E292))=0, 0, COUNTA(SPLIT(TRIM(E292), "" "")))"),777.0)</f>
        <v>777</v>
      </c>
      <c r="H292" s="14">
        <f t="shared" si="1"/>
        <v>1087</v>
      </c>
    </row>
    <row r="293" ht="75.0" customHeight="1">
      <c r="A293" s="6">
        <v>1291.0</v>
      </c>
      <c r="B293" s="6" t="s">
        <v>1002</v>
      </c>
      <c r="C293" s="6" t="s">
        <v>23</v>
      </c>
      <c r="D293" s="11" t="s">
        <v>13</v>
      </c>
      <c r="E293" s="6" t="s">
        <v>1003</v>
      </c>
      <c r="F293" s="6" t="s">
        <v>16</v>
      </c>
      <c r="G293" s="14">
        <f>IFERROR(__xludf.DUMMYFUNCTION("IF(LEN(TRIM(E293))=0, 0, COUNTA(SPLIT(TRIM(E293), "" "")))"),824.0)</f>
        <v>824</v>
      </c>
      <c r="H293" s="14">
        <f t="shared" si="1"/>
        <v>1153</v>
      </c>
    </row>
    <row r="294" ht="75.0" customHeight="1">
      <c r="A294" s="6">
        <v>1292.0</v>
      </c>
      <c r="B294" s="6" t="s">
        <v>1005</v>
      </c>
      <c r="C294" s="6" t="s">
        <v>23</v>
      </c>
      <c r="D294" s="11" t="s">
        <v>13</v>
      </c>
      <c r="E294" s="6" t="s">
        <v>1007</v>
      </c>
      <c r="F294" s="6" t="s">
        <v>16</v>
      </c>
      <c r="G294" s="14">
        <f>IFERROR(__xludf.DUMMYFUNCTION("IF(LEN(TRIM(E294))=0, 0, COUNTA(SPLIT(TRIM(E294), "" "")))"),842.0)</f>
        <v>842</v>
      </c>
      <c r="H294" s="14">
        <f t="shared" si="1"/>
        <v>1178</v>
      </c>
    </row>
    <row r="295" ht="75.0" customHeight="1">
      <c r="A295" s="6">
        <v>1293.0</v>
      </c>
      <c r="B295" s="6" t="s">
        <v>1009</v>
      </c>
      <c r="C295" s="6" t="s">
        <v>23</v>
      </c>
      <c r="D295" s="11" t="s">
        <v>13</v>
      </c>
      <c r="E295" s="6" t="s">
        <v>1010</v>
      </c>
      <c r="F295" s="6" t="s">
        <v>16</v>
      </c>
      <c r="G295" s="14">
        <f>IFERROR(__xludf.DUMMYFUNCTION("IF(LEN(TRIM(E295))=0, 0, COUNTA(SPLIT(TRIM(E295), "" "")))"),459.0)</f>
        <v>459</v>
      </c>
      <c r="H295" s="14">
        <f t="shared" si="1"/>
        <v>642</v>
      </c>
    </row>
    <row r="296" ht="75.0" customHeight="1">
      <c r="A296" s="6">
        <v>1294.0</v>
      </c>
      <c r="B296" s="6" t="s">
        <v>1011</v>
      </c>
      <c r="C296" s="6" t="s">
        <v>23</v>
      </c>
      <c r="D296" s="11" t="s">
        <v>13</v>
      </c>
      <c r="E296" s="6" t="s">
        <v>1014</v>
      </c>
      <c r="F296" s="6" t="s">
        <v>16</v>
      </c>
      <c r="G296" s="14">
        <f>IFERROR(__xludf.DUMMYFUNCTION("IF(LEN(TRIM(E296))=0, 0, COUNTA(SPLIT(TRIM(E296), "" "")))"),850.0)</f>
        <v>850</v>
      </c>
      <c r="H296" s="14">
        <f t="shared" si="1"/>
        <v>1190</v>
      </c>
    </row>
    <row r="297" ht="75.0" customHeight="1">
      <c r="A297" s="6">
        <v>1295.0</v>
      </c>
      <c r="B297" s="6" t="s">
        <v>1016</v>
      </c>
      <c r="C297" s="6" t="s">
        <v>23</v>
      </c>
      <c r="D297" s="11" t="s">
        <v>13</v>
      </c>
      <c r="E297" s="6" t="s">
        <v>1017</v>
      </c>
      <c r="F297" s="6" t="s">
        <v>16</v>
      </c>
      <c r="G297" s="14">
        <f>IFERROR(__xludf.DUMMYFUNCTION("IF(LEN(TRIM(E297))=0, 0, COUNTA(SPLIT(TRIM(E297), "" "")))"),676.0)</f>
        <v>676</v>
      </c>
      <c r="H297" s="14">
        <f t="shared" si="1"/>
        <v>946</v>
      </c>
    </row>
    <row r="298" ht="75.0" customHeight="1">
      <c r="A298" s="6">
        <v>1296.0</v>
      </c>
      <c r="B298" s="6" t="s">
        <v>1020</v>
      </c>
      <c r="C298" s="6" t="s">
        <v>23</v>
      </c>
      <c r="D298" s="11" t="s">
        <v>13</v>
      </c>
      <c r="E298" s="6" t="s">
        <v>1021</v>
      </c>
      <c r="F298" s="6" t="s">
        <v>16</v>
      </c>
      <c r="G298" s="14">
        <f>IFERROR(__xludf.DUMMYFUNCTION("IF(LEN(TRIM(E298))=0, 0, COUNTA(SPLIT(TRIM(E298), "" "")))"),842.0)</f>
        <v>842</v>
      </c>
      <c r="H298" s="14">
        <f t="shared" si="1"/>
        <v>1178</v>
      </c>
    </row>
    <row r="299" ht="75.0" customHeight="1">
      <c r="A299" s="6">
        <v>1297.0</v>
      </c>
      <c r="B299" s="6" t="s">
        <v>1023</v>
      </c>
      <c r="C299" s="6" t="s">
        <v>23</v>
      </c>
      <c r="D299" s="11" t="s">
        <v>13</v>
      </c>
      <c r="E299" s="6" t="s">
        <v>1024</v>
      </c>
      <c r="F299" s="6" t="s">
        <v>16</v>
      </c>
      <c r="G299" s="14">
        <f>IFERROR(__xludf.DUMMYFUNCTION("IF(LEN(TRIM(E299))=0, 0, COUNTA(SPLIT(TRIM(E299), "" "")))"),745.0)</f>
        <v>745</v>
      </c>
      <c r="H299" s="14">
        <f t="shared" si="1"/>
        <v>1043</v>
      </c>
    </row>
    <row r="300" ht="75.0" customHeight="1">
      <c r="A300" s="6">
        <v>1298.0</v>
      </c>
      <c r="B300" s="6" t="s">
        <v>1027</v>
      </c>
      <c r="C300" s="6" t="s">
        <v>23</v>
      </c>
      <c r="D300" s="11" t="s">
        <v>13</v>
      </c>
      <c r="E300" s="6" t="s">
        <v>1028</v>
      </c>
      <c r="F300" s="6" t="s">
        <v>16</v>
      </c>
      <c r="G300" s="14">
        <f>IFERROR(__xludf.DUMMYFUNCTION("IF(LEN(TRIM(E300))=0, 0, COUNTA(SPLIT(TRIM(E300), "" "")))"),714.0)</f>
        <v>714</v>
      </c>
      <c r="H300" s="14">
        <f t="shared" si="1"/>
        <v>999</v>
      </c>
    </row>
    <row r="301" ht="75.0" customHeight="1">
      <c r="A301" s="6">
        <v>1299.0</v>
      </c>
      <c r="B301" s="6" t="s">
        <v>1030</v>
      </c>
      <c r="C301" s="6" t="s">
        <v>23</v>
      </c>
      <c r="D301" s="11" t="s">
        <v>13</v>
      </c>
      <c r="E301" s="6" t="s">
        <v>1031</v>
      </c>
      <c r="F301" s="6" t="s">
        <v>16</v>
      </c>
      <c r="G301" s="14">
        <f>IFERROR(__xludf.DUMMYFUNCTION("IF(LEN(TRIM(E301))=0, 0, COUNTA(SPLIT(TRIM(E301), "" "")))"),675.0)</f>
        <v>675</v>
      </c>
      <c r="H301" s="14">
        <f t="shared" si="1"/>
        <v>945</v>
      </c>
    </row>
    <row r="302" ht="75.0" customHeight="1">
      <c r="A302" s="6">
        <v>1300.0</v>
      </c>
      <c r="B302" s="6" t="s">
        <v>1034</v>
      </c>
      <c r="C302" s="6" t="s">
        <v>23</v>
      </c>
      <c r="D302" s="11" t="s">
        <v>13</v>
      </c>
      <c r="E302" s="6" t="s">
        <v>1035</v>
      </c>
      <c r="F302" s="6" t="s">
        <v>16</v>
      </c>
      <c r="G302" s="14">
        <f>IFERROR(__xludf.DUMMYFUNCTION("IF(LEN(TRIM(E302))=0, 0, COUNTA(SPLIT(TRIM(E302), "" "")))"),580.0)</f>
        <v>580</v>
      </c>
      <c r="H302" s="14">
        <f t="shared" si="1"/>
        <v>812</v>
      </c>
    </row>
    <row r="303" ht="75.0" customHeight="1">
      <c r="A303" s="6">
        <v>1301.0</v>
      </c>
      <c r="B303" s="6" t="s">
        <v>1037</v>
      </c>
      <c r="C303" s="6" t="s">
        <v>23</v>
      </c>
      <c r="D303" s="11" t="s">
        <v>13</v>
      </c>
      <c r="E303" s="6" t="s">
        <v>1038</v>
      </c>
      <c r="F303" s="6" t="s">
        <v>16</v>
      </c>
      <c r="G303" s="14">
        <f>IFERROR(__xludf.DUMMYFUNCTION("IF(LEN(TRIM(E303))=0, 0, COUNTA(SPLIT(TRIM(E303), "" "")))"),716.0)</f>
        <v>716</v>
      </c>
      <c r="H303" s="14">
        <f t="shared" si="1"/>
        <v>1002</v>
      </c>
    </row>
    <row r="304" ht="75.0" customHeight="1">
      <c r="A304" s="6">
        <v>1302.0</v>
      </c>
      <c r="B304" s="6" t="s">
        <v>1041</v>
      </c>
      <c r="C304" s="6" t="s">
        <v>23</v>
      </c>
      <c r="D304" s="11" t="s">
        <v>13</v>
      </c>
      <c r="E304" s="6" t="s">
        <v>1042</v>
      </c>
      <c r="F304" s="6" t="s">
        <v>16</v>
      </c>
      <c r="G304" s="14">
        <f>IFERROR(__xludf.DUMMYFUNCTION("IF(LEN(TRIM(E304))=0, 0, COUNTA(SPLIT(TRIM(E304), "" "")))"),520.0)</f>
        <v>520</v>
      </c>
      <c r="H304" s="14">
        <f t="shared" si="1"/>
        <v>728</v>
      </c>
    </row>
    <row r="305" ht="75.0" customHeight="1">
      <c r="A305" s="6">
        <v>1303.0</v>
      </c>
      <c r="B305" s="6" t="s">
        <v>1044</v>
      </c>
      <c r="C305" s="6" t="s">
        <v>23</v>
      </c>
      <c r="D305" s="11" t="s">
        <v>13</v>
      </c>
      <c r="E305" s="6" t="s">
        <v>1045</v>
      </c>
      <c r="F305" s="6" t="s">
        <v>16</v>
      </c>
      <c r="G305" s="14">
        <f>IFERROR(__xludf.DUMMYFUNCTION("IF(LEN(TRIM(E305))=0, 0, COUNTA(SPLIT(TRIM(E305), "" "")))"),586.0)</f>
        <v>586</v>
      </c>
      <c r="H305" s="14">
        <f t="shared" si="1"/>
        <v>820</v>
      </c>
    </row>
    <row r="306" ht="75.0" customHeight="1">
      <c r="A306" s="6">
        <v>1304.0</v>
      </c>
      <c r="B306" s="6" t="s">
        <v>1046</v>
      </c>
      <c r="C306" s="6" t="s">
        <v>23</v>
      </c>
      <c r="D306" s="11" t="s">
        <v>13</v>
      </c>
      <c r="E306" s="6" t="s">
        <v>1049</v>
      </c>
      <c r="F306" s="6" t="s">
        <v>34</v>
      </c>
      <c r="G306" s="14">
        <f>IFERROR(__xludf.DUMMYFUNCTION("IF(LEN(TRIM(E306))=0, 0, COUNTA(SPLIT(TRIM(E306), "" "")))"),486.0)</f>
        <v>486</v>
      </c>
      <c r="H306" s="14">
        <f t="shared" si="1"/>
        <v>680</v>
      </c>
    </row>
    <row r="307" ht="75.0" customHeight="1">
      <c r="A307" s="6">
        <v>1305.0</v>
      </c>
      <c r="B307" s="6" t="s">
        <v>1050</v>
      </c>
      <c r="C307" s="6" t="s">
        <v>23</v>
      </c>
      <c r="D307" s="11" t="s">
        <v>13</v>
      </c>
      <c r="E307" s="6" t="s">
        <v>1052</v>
      </c>
      <c r="F307" s="6" t="s">
        <v>34</v>
      </c>
      <c r="G307" s="14">
        <f>IFERROR(__xludf.DUMMYFUNCTION("IF(LEN(TRIM(E307))=0, 0, COUNTA(SPLIT(TRIM(E307), "" "")))"),551.0)</f>
        <v>551</v>
      </c>
      <c r="H307" s="14">
        <f t="shared" si="1"/>
        <v>771</v>
      </c>
    </row>
    <row r="308" ht="75.0" customHeight="1">
      <c r="A308" s="6">
        <v>1306.0</v>
      </c>
      <c r="B308" s="6" t="s">
        <v>1053</v>
      </c>
      <c r="C308" s="6" t="s">
        <v>23</v>
      </c>
      <c r="D308" s="11" t="s">
        <v>13</v>
      </c>
      <c r="E308" s="6" t="s">
        <v>1055</v>
      </c>
      <c r="F308" s="6" t="s">
        <v>16</v>
      </c>
      <c r="G308" s="14">
        <f>IFERROR(__xludf.DUMMYFUNCTION("IF(LEN(TRIM(E308))=0, 0, COUNTA(SPLIT(TRIM(E308), "" "")))"),670.0)</f>
        <v>670</v>
      </c>
      <c r="H308" s="14">
        <f t="shared" si="1"/>
        <v>938</v>
      </c>
    </row>
    <row r="309" ht="75.0" customHeight="1">
      <c r="A309" s="6">
        <v>1307.0</v>
      </c>
      <c r="B309" s="6" t="s">
        <v>1057</v>
      </c>
      <c r="C309" s="6" t="s">
        <v>23</v>
      </c>
      <c r="D309" s="11" t="s">
        <v>13</v>
      </c>
      <c r="E309" s="6" t="s">
        <v>1058</v>
      </c>
      <c r="F309" s="6" t="s">
        <v>16</v>
      </c>
      <c r="G309" s="14">
        <f>IFERROR(__xludf.DUMMYFUNCTION("IF(LEN(TRIM(E309))=0, 0, COUNTA(SPLIT(TRIM(E309), "" "")))"),506.0)</f>
        <v>506</v>
      </c>
      <c r="H309" s="14">
        <f t="shared" si="1"/>
        <v>708</v>
      </c>
    </row>
    <row r="310" ht="75.0" customHeight="1">
      <c r="A310" s="6">
        <v>1308.0</v>
      </c>
      <c r="B310" s="6" t="s">
        <v>1060</v>
      </c>
      <c r="C310" s="6" t="s">
        <v>23</v>
      </c>
      <c r="D310" s="11" t="s">
        <v>13</v>
      </c>
      <c r="E310" s="6" t="s">
        <v>1061</v>
      </c>
      <c r="F310" s="6" t="s">
        <v>16</v>
      </c>
      <c r="G310" s="14">
        <f>IFERROR(__xludf.DUMMYFUNCTION("IF(LEN(TRIM(E310))=0, 0, COUNTA(SPLIT(TRIM(E310), "" "")))"),594.0)</f>
        <v>594</v>
      </c>
      <c r="H310" s="14">
        <f t="shared" si="1"/>
        <v>831</v>
      </c>
    </row>
    <row r="311" ht="75.0" customHeight="1">
      <c r="A311" s="6">
        <v>1309.0</v>
      </c>
      <c r="B311" s="6" t="s">
        <v>1062</v>
      </c>
      <c r="C311" s="6" t="s">
        <v>23</v>
      </c>
      <c r="D311" s="11" t="s">
        <v>13</v>
      </c>
      <c r="E311" s="6" t="s">
        <v>1065</v>
      </c>
      <c r="F311" s="6" t="s">
        <v>16</v>
      </c>
      <c r="G311" s="14">
        <f>IFERROR(__xludf.DUMMYFUNCTION("IF(LEN(TRIM(E311))=0, 0, COUNTA(SPLIT(TRIM(E311), "" "")))"),459.0)</f>
        <v>459</v>
      </c>
      <c r="H311" s="14">
        <f t="shared" si="1"/>
        <v>642</v>
      </c>
    </row>
    <row r="312" ht="75.0" customHeight="1">
      <c r="A312" s="6">
        <v>1310.0</v>
      </c>
      <c r="B312" s="6" t="s">
        <v>1066</v>
      </c>
      <c r="C312" s="6" t="s">
        <v>23</v>
      </c>
      <c r="D312" s="11" t="s">
        <v>13</v>
      </c>
      <c r="E312" s="6" t="s">
        <v>1068</v>
      </c>
      <c r="F312" s="6" t="s">
        <v>16</v>
      </c>
      <c r="G312" s="14">
        <f>IFERROR(__xludf.DUMMYFUNCTION("IF(LEN(TRIM(E312))=0, 0, COUNTA(SPLIT(TRIM(E312), "" "")))"),617.0)</f>
        <v>617</v>
      </c>
      <c r="H312" s="14">
        <f t="shared" si="1"/>
        <v>863</v>
      </c>
    </row>
    <row r="313" ht="75.0" customHeight="1">
      <c r="A313" s="6">
        <v>1311.0</v>
      </c>
      <c r="B313" s="6" t="s">
        <v>1071</v>
      </c>
      <c r="C313" s="6" t="s">
        <v>23</v>
      </c>
      <c r="D313" s="11" t="s">
        <v>13</v>
      </c>
      <c r="E313" s="6" t="s">
        <v>1072</v>
      </c>
      <c r="F313" s="6" t="s">
        <v>16</v>
      </c>
      <c r="G313" s="14">
        <f>IFERROR(__xludf.DUMMYFUNCTION("IF(LEN(TRIM(E313))=0, 0, COUNTA(SPLIT(TRIM(E313), "" "")))"),600.0)</f>
        <v>600</v>
      </c>
      <c r="H313" s="14">
        <f t="shared" si="1"/>
        <v>840</v>
      </c>
    </row>
    <row r="314" ht="75.0" customHeight="1">
      <c r="A314" s="6">
        <v>1312.0</v>
      </c>
      <c r="B314" s="6" t="s">
        <v>1074</v>
      </c>
      <c r="C314" s="6" t="s">
        <v>23</v>
      </c>
      <c r="D314" s="11" t="s">
        <v>13</v>
      </c>
      <c r="E314" s="6" t="s">
        <v>1075</v>
      </c>
      <c r="F314" s="6" t="s">
        <v>16</v>
      </c>
      <c r="G314" s="14">
        <f>IFERROR(__xludf.DUMMYFUNCTION("IF(LEN(TRIM(E314))=0, 0, COUNTA(SPLIT(TRIM(E314), "" "")))"),483.0)</f>
        <v>483</v>
      </c>
      <c r="H314" s="14">
        <f t="shared" si="1"/>
        <v>676</v>
      </c>
    </row>
    <row r="315" ht="75.0" customHeight="1">
      <c r="A315" s="6">
        <v>1313.0</v>
      </c>
      <c r="B315" s="6" t="s">
        <v>1078</v>
      </c>
      <c r="C315" s="6" t="s">
        <v>23</v>
      </c>
      <c r="D315" s="11" t="s">
        <v>13</v>
      </c>
      <c r="E315" s="6" t="s">
        <v>1080</v>
      </c>
      <c r="F315" s="6" t="s">
        <v>16</v>
      </c>
      <c r="G315" s="14">
        <f>IFERROR(__xludf.DUMMYFUNCTION("IF(LEN(TRIM(E315))=0, 0, COUNTA(SPLIT(TRIM(E315), "" "")))"),488.0)</f>
        <v>488</v>
      </c>
      <c r="H315" s="14">
        <f t="shared" si="1"/>
        <v>683</v>
      </c>
    </row>
    <row r="316" ht="75.0" customHeight="1">
      <c r="A316" s="6">
        <v>1314.0</v>
      </c>
      <c r="B316" s="6" t="s">
        <v>1081</v>
      </c>
      <c r="C316" s="6" t="s">
        <v>23</v>
      </c>
      <c r="D316" s="11" t="s">
        <v>13</v>
      </c>
      <c r="E316" s="6" t="s">
        <v>1084</v>
      </c>
      <c r="F316" s="6" t="s">
        <v>34</v>
      </c>
      <c r="G316" s="14">
        <f>IFERROR(__xludf.DUMMYFUNCTION("IF(LEN(TRIM(E316))=0, 0, COUNTA(SPLIT(TRIM(E316), "" "")))"),551.0)</f>
        <v>551</v>
      </c>
      <c r="H316" s="14">
        <f t="shared" si="1"/>
        <v>771</v>
      </c>
    </row>
    <row r="317" ht="75.0" customHeight="1">
      <c r="A317" s="6">
        <v>1315.0</v>
      </c>
      <c r="B317" s="6" t="s">
        <v>1086</v>
      </c>
      <c r="C317" s="6" t="s">
        <v>23</v>
      </c>
      <c r="D317" s="11" t="s">
        <v>13</v>
      </c>
      <c r="E317" s="6" t="s">
        <v>1087</v>
      </c>
      <c r="F317" s="6" t="s">
        <v>16</v>
      </c>
      <c r="G317" s="14">
        <f>IFERROR(__xludf.DUMMYFUNCTION("IF(LEN(TRIM(E317))=0, 0, COUNTA(SPLIT(TRIM(E317), "" "")))"),817.0)</f>
        <v>817</v>
      </c>
      <c r="H317" s="14">
        <f t="shared" si="1"/>
        <v>1143</v>
      </c>
    </row>
    <row r="318" ht="75.0" customHeight="1">
      <c r="A318" s="6">
        <v>1316.0</v>
      </c>
      <c r="B318" s="6" t="s">
        <v>1090</v>
      </c>
      <c r="C318" s="6" t="s">
        <v>23</v>
      </c>
      <c r="D318" s="11" t="s">
        <v>13</v>
      </c>
      <c r="E318" s="6" t="s">
        <v>1092</v>
      </c>
      <c r="F318" s="6" t="s">
        <v>16</v>
      </c>
      <c r="G318" s="14">
        <f>IFERROR(__xludf.DUMMYFUNCTION("IF(LEN(TRIM(E318))=0, 0, COUNTA(SPLIT(TRIM(E318), "" "")))"),531.0)</f>
        <v>531</v>
      </c>
      <c r="H318" s="14">
        <f t="shared" si="1"/>
        <v>743</v>
      </c>
    </row>
    <row r="319" ht="75.0" customHeight="1">
      <c r="A319" s="6">
        <v>1317.0</v>
      </c>
      <c r="B319" s="6" t="s">
        <v>1093</v>
      </c>
      <c r="C319" s="6" t="s">
        <v>23</v>
      </c>
      <c r="D319" s="11" t="s">
        <v>13</v>
      </c>
      <c r="E319" s="6" t="s">
        <v>1095</v>
      </c>
      <c r="F319" s="6" t="s">
        <v>16</v>
      </c>
      <c r="G319" s="14">
        <f>IFERROR(__xludf.DUMMYFUNCTION("IF(LEN(TRIM(E319))=0, 0, COUNTA(SPLIT(TRIM(E319), "" "")))"),399.0)</f>
        <v>399</v>
      </c>
      <c r="H319" s="14">
        <f t="shared" si="1"/>
        <v>558</v>
      </c>
    </row>
    <row r="320" ht="75.0" customHeight="1">
      <c r="A320" s="6">
        <v>1318.0</v>
      </c>
      <c r="B320" s="6" t="s">
        <v>1097</v>
      </c>
      <c r="C320" s="6" t="s">
        <v>23</v>
      </c>
      <c r="D320" s="11" t="s">
        <v>13</v>
      </c>
      <c r="E320" s="6" t="s">
        <v>1099</v>
      </c>
      <c r="F320" s="6" t="s">
        <v>34</v>
      </c>
      <c r="G320" s="14">
        <f>IFERROR(__xludf.DUMMYFUNCTION("IF(LEN(TRIM(E320))=0, 0, COUNTA(SPLIT(TRIM(E320), "" "")))"),626.0)</f>
        <v>626</v>
      </c>
      <c r="H320" s="14">
        <f t="shared" si="1"/>
        <v>876</v>
      </c>
    </row>
    <row r="321" ht="75.0" customHeight="1">
      <c r="A321" s="6">
        <v>1319.0</v>
      </c>
      <c r="B321" s="6" t="s">
        <v>1101</v>
      </c>
      <c r="C321" s="6" t="s">
        <v>23</v>
      </c>
      <c r="D321" s="11" t="s">
        <v>13</v>
      </c>
      <c r="E321" s="6" t="s">
        <v>1103</v>
      </c>
      <c r="F321" s="6" t="s">
        <v>16</v>
      </c>
      <c r="G321" s="14">
        <f>IFERROR(__xludf.DUMMYFUNCTION("IF(LEN(TRIM(E321))=0, 0, COUNTA(SPLIT(TRIM(E321), "" "")))"),671.0)</f>
        <v>671</v>
      </c>
      <c r="H321" s="14">
        <f t="shared" si="1"/>
        <v>939</v>
      </c>
    </row>
    <row r="322" ht="75.0" customHeight="1">
      <c r="A322" s="6">
        <v>1320.0</v>
      </c>
      <c r="B322" s="6" t="s">
        <v>1105</v>
      </c>
      <c r="C322" s="6" t="s">
        <v>23</v>
      </c>
      <c r="D322" s="11" t="s">
        <v>13</v>
      </c>
      <c r="E322" s="6" t="s">
        <v>1106</v>
      </c>
      <c r="F322" s="6" t="s">
        <v>16</v>
      </c>
      <c r="G322" s="14">
        <f>IFERROR(__xludf.DUMMYFUNCTION("IF(LEN(TRIM(E322))=0, 0, COUNTA(SPLIT(TRIM(E322), "" "")))"),530.0)</f>
        <v>530</v>
      </c>
      <c r="H322" s="14">
        <f t="shared" si="1"/>
        <v>742</v>
      </c>
    </row>
    <row r="323" ht="75.0" customHeight="1">
      <c r="A323" s="6">
        <v>1321.0</v>
      </c>
      <c r="B323" s="6" t="s">
        <v>1109</v>
      </c>
      <c r="C323" s="6" t="s">
        <v>23</v>
      </c>
      <c r="D323" s="11" t="s">
        <v>13</v>
      </c>
      <c r="E323" s="6" t="s">
        <v>1110</v>
      </c>
      <c r="F323" s="6" t="s">
        <v>16</v>
      </c>
      <c r="G323" s="14">
        <f>IFERROR(__xludf.DUMMYFUNCTION("IF(LEN(TRIM(E323))=0, 0, COUNTA(SPLIT(TRIM(E323), "" "")))"),707.0)</f>
        <v>707</v>
      </c>
      <c r="H323" s="14">
        <f t="shared" si="1"/>
        <v>989</v>
      </c>
    </row>
    <row r="324" ht="75.0" customHeight="1">
      <c r="A324" s="6">
        <v>1322.0</v>
      </c>
      <c r="B324" s="6" t="s">
        <v>1112</v>
      </c>
      <c r="C324" s="6" t="s">
        <v>23</v>
      </c>
      <c r="D324" s="11" t="s">
        <v>13</v>
      </c>
      <c r="E324" s="6" t="s">
        <v>1113</v>
      </c>
      <c r="F324" s="6" t="s">
        <v>16</v>
      </c>
      <c r="G324" s="14">
        <f>IFERROR(__xludf.DUMMYFUNCTION("IF(LEN(TRIM(E324))=0, 0, COUNTA(SPLIT(TRIM(E324), "" "")))"),422.0)</f>
        <v>422</v>
      </c>
      <c r="H324" s="14">
        <f t="shared" si="1"/>
        <v>590</v>
      </c>
    </row>
    <row r="325" ht="75.0" customHeight="1">
      <c r="A325" s="6">
        <v>1323.0</v>
      </c>
      <c r="B325" s="6" t="s">
        <v>1116</v>
      </c>
      <c r="C325" s="6" t="s">
        <v>23</v>
      </c>
      <c r="D325" s="11" t="s">
        <v>13</v>
      </c>
      <c r="E325" s="6" t="s">
        <v>1118</v>
      </c>
      <c r="F325" s="6" t="s">
        <v>16</v>
      </c>
      <c r="G325" s="14">
        <f>IFERROR(__xludf.DUMMYFUNCTION("IF(LEN(TRIM(E325))=0, 0, COUNTA(SPLIT(TRIM(E325), "" "")))"),639.0)</f>
        <v>639</v>
      </c>
      <c r="H325" s="14">
        <f t="shared" si="1"/>
        <v>894</v>
      </c>
    </row>
    <row r="326" ht="75.0" customHeight="1">
      <c r="A326" s="6">
        <v>1324.0</v>
      </c>
      <c r="B326" s="6" t="s">
        <v>1120</v>
      </c>
      <c r="C326" s="6" t="s">
        <v>23</v>
      </c>
      <c r="D326" s="11" t="s">
        <v>13</v>
      </c>
      <c r="E326" s="6" t="s">
        <v>1122</v>
      </c>
      <c r="F326" s="6" t="s">
        <v>16</v>
      </c>
      <c r="G326" s="14">
        <f>IFERROR(__xludf.DUMMYFUNCTION("IF(LEN(TRIM(E326))=0, 0, COUNTA(SPLIT(TRIM(E326), "" "")))"),624.0)</f>
        <v>624</v>
      </c>
      <c r="H326" s="14">
        <f t="shared" si="1"/>
        <v>873</v>
      </c>
    </row>
    <row r="327" ht="75.0" customHeight="1">
      <c r="A327" s="6">
        <v>1325.0</v>
      </c>
      <c r="B327" s="6" t="s">
        <v>1124</v>
      </c>
      <c r="C327" s="6" t="s">
        <v>23</v>
      </c>
      <c r="D327" s="11" t="s">
        <v>13</v>
      </c>
      <c r="E327" s="6" t="s">
        <v>1125</v>
      </c>
      <c r="F327" s="6" t="s">
        <v>16</v>
      </c>
      <c r="G327" s="14">
        <f>IFERROR(__xludf.DUMMYFUNCTION("IF(LEN(TRIM(E327))=0, 0, COUNTA(SPLIT(TRIM(E327), "" "")))"),630.0)</f>
        <v>630</v>
      </c>
      <c r="H327" s="14">
        <f t="shared" si="1"/>
        <v>882</v>
      </c>
    </row>
    <row r="328" ht="75.0" customHeight="1">
      <c r="A328" s="6">
        <v>1326.0</v>
      </c>
      <c r="B328" s="6" t="s">
        <v>1128</v>
      </c>
      <c r="C328" s="6" t="s">
        <v>23</v>
      </c>
      <c r="D328" s="11" t="s">
        <v>13</v>
      </c>
      <c r="E328" s="6" t="s">
        <v>1130</v>
      </c>
      <c r="F328" s="6" t="s">
        <v>16</v>
      </c>
      <c r="G328" s="14">
        <f>IFERROR(__xludf.DUMMYFUNCTION("IF(LEN(TRIM(E328))=0, 0, COUNTA(SPLIT(TRIM(E328), "" "")))"),777.0)</f>
        <v>777</v>
      </c>
      <c r="H328" s="14">
        <f t="shared" si="1"/>
        <v>1087</v>
      </c>
    </row>
    <row r="329" ht="75.0" customHeight="1">
      <c r="A329" s="6">
        <v>1327.0</v>
      </c>
      <c r="B329" s="6" t="s">
        <v>1131</v>
      </c>
      <c r="C329" s="6" t="s">
        <v>23</v>
      </c>
      <c r="D329" s="11" t="s">
        <v>13</v>
      </c>
      <c r="E329" s="6" t="s">
        <v>1134</v>
      </c>
      <c r="F329" s="6" t="s">
        <v>34</v>
      </c>
      <c r="G329" s="14">
        <f>IFERROR(__xludf.DUMMYFUNCTION("IF(LEN(TRIM(E329))=0, 0, COUNTA(SPLIT(TRIM(E329), "" "")))"),573.0)</f>
        <v>573</v>
      </c>
      <c r="H329" s="14">
        <f t="shared" si="1"/>
        <v>802</v>
      </c>
    </row>
    <row r="330" ht="75.0" customHeight="1">
      <c r="A330" s="6">
        <v>1328.0</v>
      </c>
      <c r="B330" s="6" t="s">
        <v>1136</v>
      </c>
      <c r="C330" s="6" t="s">
        <v>23</v>
      </c>
      <c r="D330" s="11" t="s">
        <v>13</v>
      </c>
      <c r="E330" s="6" t="s">
        <v>1137</v>
      </c>
      <c r="F330" s="6" t="s">
        <v>16</v>
      </c>
      <c r="G330" s="14">
        <f>IFERROR(__xludf.DUMMYFUNCTION("IF(LEN(TRIM(E330))=0, 0, COUNTA(SPLIT(TRIM(E330), "" "")))"),514.0)</f>
        <v>514</v>
      </c>
      <c r="H330" s="14">
        <f t="shared" si="1"/>
        <v>719</v>
      </c>
    </row>
    <row r="331" ht="75.0" customHeight="1">
      <c r="A331" s="6">
        <v>1329.0</v>
      </c>
      <c r="B331" s="6" t="s">
        <v>1139</v>
      </c>
      <c r="C331" s="6" t="s">
        <v>23</v>
      </c>
      <c r="D331" s="11" t="s">
        <v>13</v>
      </c>
      <c r="E331" s="6" t="s">
        <v>1141</v>
      </c>
      <c r="F331" s="6" t="s">
        <v>16</v>
      </c>
      <c r="G331" s="14">
        <f>IFERROR(__xludf.DUMMYFUNCTION("IF(LEN(TRIM(E331))=0, 0, COUNTA(SPLIT(TRIM(E331), "" "")))"),481.0)</f>
        <v>481</v>
      </c>
      <c r="H331" s="14">
        <f t="shared" si="1"/>
        <v>673</v>
      </c>
    </row>
    <row r="332" ht="75.0" customHeight="1">
      <c r="A332" s="6">
        <v>1330.0</v>
      </c>
      <c r="B332" s="6" t="s">
        <v>1142</v>
      </c>
      <c r="C332" s="6" t="s">
        <v>23</v>
      </c>
      <c r="D332" s="11" t="s">
        <v>13</v>
      </c>
      <c r="E332" s="6" t="s">
        <v>1144</v>
      </c>
      <c r="F332" s="6" t="s">
        <v>16</v>
      </c>
      <c r="G332" s="14">
        <f>IFERROR(__xludf.DUMMYFUNCTION("IF(LEN(TRIM(E332))=0, 0, COUNTA(SPLIT(TRIM(E332), "" "")))"),630.0)</f>
        <v>630</v>
      </c>
      <c r="H332" s="14">
        <f t="shared" si="1"/>
        <v>882</v>
      </c>
    </row>
    <row r="333" ht="75.0" customHeight="1">
      <c r="A333" s="6">
        <v>1331.0</v>
      </c>
      <c r="B333" s="6" t="s">
        <v>1145</v>
      </c>
      <c r="C333" s="6" t="s">
        <v>23</v>
      </c>
      <c r="D333" s="11" t="s">
        <v>13</v>
      </c>
      <c r="E333" s="6" t="s">
        <v>1146</v>
      </c>
      <c r="F333" s="6" t="s">
        <v>16</v>
      </c>
      <c r="G333" s="14">
        <f>IFERROR(__xludf.DUMMYFUNCTION("IF(LEN(TRIM(E333))=0, 0, COUNTA(SPLIT(TRIM(E333), "" "")))"),611.0)</f>
        <v>611</v>
      </c>
      <c r="H333" s="14">
        <f t="shared" si="1"/>
        <v>855</v>
      </c>
    </row>
    <row r="334" ht="75.0" customHeight="1">
      <c r="A334" s="6">
        <v>1332.0</v>
      </c>
      <c r="B334" s="6" t="s">
        <v>1149</v>
      </c>
      <c r="C334" s="6" t="s">
        <v>23</v>
      </c>
      <c r="D334" s="11" t="s">
        <v>13</v>
      </c>
      <c r="E334" s="6" t="s">
        <v>1150</v>
      </c>
      <c r="F334" s="6" t="s">
        <v>16</v>
      </c>
      <c r="G334" s="14">
        <f>IFERROR(__xludf.DUMMYFUNCTION("IF(LEN(TRIM(E334))=0, 0, COUNTA(SPLIT(TRIM(E334), "" "")))"),614.0)</f>
        <v>614</v>
      </c>
      <c r="H334" s="14">
        <f t="shared" si="1"/>
        <v>859</v>
      </c>
    </row>
    <row r="335" ht="75.0" customHeight="1">
      <c r="A335" s="6">
        <v>1333.0</v>
      </c>
      <c r="B335" s="6" t="s">
        <v>1151</v>
      </c>
      <c r="C335" s="6" t="s">
        <v>23</v>
      </c>
      <c r="D335" s="11" t="s">
        <v>13</v>
      </c>
      <c r="E335" s="6" t="s">
        <v>1153</v>
      </c>
      <c r="F335" s="6" t="s">
        <v>34</v>
      </c>
      <c r="G335" s="14">
        <f>IFERROR(__xludf.DUMMYFUNCTION("IF(LEN(TRIM(E335))=0, 0, COUNTA(SPLIT(TRIM(E335), "" "")))"),620.0)</f>
        <v>620</v>
      </c>
      <c r="H335" s="14">
        <f t="shared" si="1"/>
        <v>868</v>
      </c>
    </row>
    <row r="336" ht="75.0" customHeight="1">
      <c r="A336" s="6">
        <v>1334.0</v>
      </c>
      <c r="B336" s="6" t="s">
        <v>1154</v>
      </c>
      <c r="C336" s="6" t="s">
        <v>23</v>
      </c>
      <c r="D336" s="11" t="s">
        <v>13</v>
      </c>
      <c r="E336" s="6" t="s">
        <v>1155</v>
      </c>
      <c r="F336" s="6" t="s">
        <v>16</v>
      </c>
      <c r="G336" s="14">
        <f>IFERROR(__xludf.DUMMYFUNCTION("IF(LEN(TRIM(E336))=0, 0, COUNTA(SPLIT(TRIM(E336), "" "")))"),636.0)</f>
        <v>636</v>
      </c>
      <c r="H336" s="14">
        <f t="shared" si="1"/>
        <v>890</v>
      </c>
    </row>
    <row r="337" ht="75.0" customHeight="1">
      <c r="A337" s="6">
        <v>1335.0</v>
      </c>
      <c r="B337" s="6" t="s">
        <v>1157</v>
      </c>
      <c r="C337" s="6" t="s">
        <v>23</v>
      </c>
      <c r="D337" s="11" t="s">
        <v>13</v>
      </c>
      <c r="E337" s="6" t="s">
        <v>1159</v>
      </c>
      <c r="F337" s="6" t="s">
        <v>34</v>
      </c>
      <c r="G337" s="14">
        <f>IFERROR(__xludf.DUMMYFUNCTION("IF(LEN(TRIM(E337))=0, 0, COUNTA(SPLIT(TRIM(E337), "" "")))"),627.0)</f>
        <v>627</v>
      </c>
      <c r="H337" s="14">
        <f t="shared" si="1"/>
        <v>877</v>
      </c>
    </row>
    <row r="338" ht="75.0" customHeight="1">
      <c r="A338" s="6">
        <v>1336.0</v>
      </c>
      <c r="B338" s="6" t="s">
        <v>1160</v>
      </c>
      <c r="C338" s="6" t="s">
        <v>23</v>
      </c>
      <c r="D338" s="11" t="s">
        <v>13</v>
      </c>
      <c r="E338" s="6" t="s">
        <v>1162</v>
      </c>
      <c r="F338" s="6" t="s">
        <v>34</v>
      </c>
      <c r="G338" s="14">
        <f>IFERROR(__xludf.DUMMYFUNCTION("IF(LEN(TRIM(E338))=0, 0, COUNTA(SPLIT(TRIM(E338), "" "")))"),645.0)</f>
        <v>645</v>
      </c>
      <c r="H338" s="14">
        <f t="shared" si="1"/>
        <v>903</v>
      </c>
    </row>
    <row r="339" ht="75.0" customHeight="1">
      <c r="A339" s="6">
        <v>1337.0</v>
      </c>
      <c r="B339" s="6" t="s">
        <v>1163</v>
      </c>
      <c r="C339" s="6" t="s">
        <v>23</v>
      </c>
      <c r="D339" s="11" t="s">
        <v>13</v>
      </c>
      <c r="E339" s="6" t="s">
        <v>1164</v>
      </c>
      <c r="F339" s="6" t="s">
        <v>34</v>
      </c>
      <c r="G339" s="14">
        <f>IFERROR(__xludf.DUMMYFUNCTION("IF(LEN(TRIM(E339))=0, 0, COUNTA(SPLIT(TRIM(E339), "" "")))"),602.0)</f>
        <v>602</v>
      </c>
      <c r="H339" s="14">
        <f t="shared" si="1"/>
        <v>842</v>
      </c>
    </row>
    <row r="340" ht="75.0" customHeight="1">
      <c r="A340" s="6">
        <v>1338.0</v>
      </c>
      <c r="B340" s="6" t="s">
        <v>1167</v>
      </c>
      <c r="C340" s="6" t="s">
        <v>23</v>
      </c>
      <c r="D340" s="11" t="s">
        <v>13</v>
      </c>
      <c r="E340" s="6" t="s">
        <v>1168</v>
      </c>
      <c r="F340" s="6" t="s">
        <v>34</v>
      </c>
      <c r="G340" s="14">
        <f>IFERROR(__xludf.DUMMYFUNCTION("IF(LEN(TRIM(E340))=0, 0, COUNTA(SPLIT(TRIM(E340), "" "")))"),441.0)</f>
        <v>441</v>
      </c>
      <c r="H340" s="14">
        <f t="shared" si="1"/>
        <v>617</v>
      </c>
    </row>
    <row r="341" ht="75.0" customHeight="1">
      <c r="A341" s="6">
        <v>1339.0</v>
      </c>
      <c r="B341" s="6" t="s">
        <v>1169</v>
      </c>
      <c r="C341" s="6" t="s">
        <v>23</v>
      </c>
      <c r="D341" s="11" t="s">
        <v>13</v>
      </c>
      <c r="E341" s="6" t="s">
        <v>1171</v>
      </c>
      <c r="F341" s="6" t="s">
        <v>34</v>
      </c>
      <c r="G341" s="14">
        <f>IFERROR(__xludf.DUMMYFUNCTION("IF(LEN(TRIM(E341))=0, 0, COUNTA(SPLIT(TRIM(E341), "" "")))"),743.0)</f>
        <v>743</v>
      </c>
      <c r="H341" s="14">
        <f t="shared" si="1"/>
        <v>1040</v>
      </c>
    </row>
    <row r="342" ht="75.0" customHeight="1">
      <c r="A342" s="6">
        <v>1340.0</v>
      </c>
      <c r="B342" s="6" t="s">
        <v>1172</v>
      </c>
      <c r="C342" s="6" t="s">
        <v>23</v>
      </c>
      <c r="D342" s="11" t="s">
        <v>13</v>
      </c>
      <c r="E342" s="6" t="s">
        <v>1174</v>
      </c>
      <c r="F342" s="6" t="s">
        <v>34</v>
      </c>
      <c r="G342" s="14">
        <f>IFERROR(__xludf.DUMMYFUNCTION("IF(LEN(TRIM(E342))=0, 0, COUNTA(SPLIT(TRIM(E342), "" "")))"),489.0)</f>
        <v>489</v>
      </c>
      <c r="H342" s="14">
        <f t="shared" si="1"/>
        <v>684</v>
      </c>
    </row>
    <row r="343" ht="75.0" customHeight="1">
      <c r="A343" s="6">
        <v>1341.0</v>
      </c>
      <c r="B343" s="6" t="s">
        <v>1176</v>
      </c>
      <c r="C343" s="6" t="s">
        <v>23</v>
      </c>
      <c r="D343" s="11" t="s">
        <v>13</v>
      </c>
      <c r="E343" s="6" t="s">
        <v>1177</v>
      </c>
      <c r="F343" s="6" t="s">
        <v>34</v>
      </c>
      <c r="G343" s="14">
        <f>IFERROR(__xludf.DUMMYFUNCTION("IF(LEN(TRIM(E343))=0, 0, COUNTA(SPLIT(TRIM(E343), "" "")))"),580.0)</f>
        <v>580</v>
      </c>
      <c r="H343" s="14">
        <f t="shared" si="1"/>
        <v>812</v>
      </c>
    </row>
    <row r="344" ht="75.0" customHeight="1">
      <c r="A344" s="6">
        <v>1342.0</v>
      </c>
      <c r="B344" s="6" t="s">
        <v>1178</v>
      </c>
      <c r="C344" s="6" t="s">
        <v>23</v>
      </c>
      <c r="D344" s="11" t="s">
        <v>13</v>
      </c>
      <c r="E344" s="6" t="s">
        <v>1180</v>
      </c>
      <c r="F344" s="6" t="s">
        <v>34</v>
      </c>
      <c r="G344" s="14">
        <f>IFERROR(__xludf.DUMMYFUNCTION("IF(LEN(TRIM(E344))=0, 0, COUNTA(SPLIT(TRIM(E344), "" "")))"),474.0)</f>
        <v>474</v>
      </c>
      <c r="H344" s="14">
        <f t="shared" si="1"/>
        <v>663</v>
      </c>
    </row>
    <row r="345" ht="75.0" customHeight="1">
      <c r="A345" s="6">
        <v>1343.0</v>
      </c>
      <c r="B345" s="6" t="s">
        <v>1181</v>
      </c>
      <c r="C345" s="6" t="s">
        <v>23</v>
      </c>
      <c r="D345" s="11" t="s">
        <v>13</v>
      </c>
      <c r="E345" s="6" t="s">
        <v>1182</v>
      </c>
      <c r="F345" s="6" t="s">
        <v>34</v>
      </c>
      <c r="G345" s="14">
        <f>IFERROR(__xludf.DUMMYFUNCTION("IF(LEN(TRIM(E345))=0, 0, COUNTA(SPLIT(TRIM(E345), "" "")))"),470.0)</f>
        <v>470</v>
      </c>
      <c r="H345" s="14">
        <f t="shared" si="1"/>
        <v>658</v>
      </c>
    </row>
    <row r="346" ht="75.0" customHeight="1">
      <c r="A346" s="6">
        <v>1344.0</v>
      </c>
      <c r="B346" s="6" t="s">
        <v>1183</v>
      </c>
      <c r="C346" s="6" t="s">
        <v>23</v>
      </c>
      <c r="D346" s="11" t="s">
        <v>13</v>
      </c>
      <c r="E346" s="6" t="s">
        <v>1186</v>
      </c>
      <c r="F346" s="6" t="s">
        <v>34</v>
      </c>
      <c r="G346" s="14">
        <f>IFERROR(__xludf.DUMMYFUNCTION("IF(LEN(TRIM(E346))=0, 0, COUNTA(SPLIT(TRIM(E346), "" "")))"),422.0)</f>
        <v>422</v>
      </c>
      <c r="H346" s="14">
        <f t="shared" si="1"/>
        <v>590</v>
      </c>
    </row>
    <row r="347" ht="75.0" customHeight="1">
      <c r="A347" s="6">
        <v>1345.0</v>
      </c>
      <c r="B347" s="6" t="s">
        <v>1187</v>
      </c>
      <c r="C347" s="6" t="s">
        <v>23</v>
      </c>
      <c r="D347" s="11" t="s">
        <v>13</v>
      </c>
      <c r="E347" s="6" t="s">
        <v>1188</v>
      </c>
      <c r="F347" s="6" t="s">
        <v>34</v>
      </c>
      <c r="G347" s="14">
        <f>IFERROR(__xludf.DUMMYFUNCTION("IF(LEN(TRIM(E347))=0, 0, COUNTA(SPLIT(TRIM(E347), "" "")))"),655.0)</f>
        <v>655</v>
      </c>
      <c r="H347" s="14">
        <f t="shared" si="1"/>
        <v>917</v>
      </c>
    </row>
    <row r="348" ht="75.0" customHeight="1">
      <c r="A348" s="6">
        <v>1346.0</v>
      </c>
      <c r="B348" s="6" t="s">
        <v>1190</v>
      </c>
      <c r="C348" s="6" t="s">
        <v>23</v>
      </c>
      <c r="D348" s="11" t="s">
        <v>13</v>
      </c>
      <c r="E348" s="6" t="s">
        <v>1191</v>
      </c>
      <c r="F348" s="6" t="s">
        <v>34</v>
      </c>
      <c r="G348" s="14">
        <f>IFERROR(__xludf.DUMMYFUNCTION("IF(LEN(TRIM(E348))=0, 0, COUNTA(SPLIT(TRIM(E348), "" "")))"),514.0)</f>
        <v>514</v>
      </c>
      <c r="H348" s="14">
        <f t="shared" si="1"/>
        <v>719</v>
      </c>
    </row>
    <row r="349" ht="75.0" customHeight="1">
      <c r="A349" s="6">
        <v>1347.0</v>
      </c>
      <c r="B349" s="6" t="s">
        <v>1192</v>
      </c>
      <c r="C349" s="6" t="s">
        <v>23</v>
      </c>
      <c r="D349" s="11" t="s">
        <v>13</v>
      </c>
      <c r="E349" s="6" t="s">
        <v>1194</v>
      </c>
      <c r="F349" s="6" t="s">
        <v>34</v>
      </c>
      <c r="G349" s="14">
        <f>IFERROR(__xludf.DUMMYFUNCTION("IF(LEN(TRIM(E349))=0, 0, COUNTA(SPLIT(TRIM(E349), "" "")))"),558.0)</f>
        <v>558</v>
      </c>
      <c r="H349" s="14">
        <f t="shared" si="1"/>
        <v>781</v>
      </c>
    </row>
    <row r="350" ht="75.0" customHeight="1">
      <c r="A350" s="6">
        <v>1348.0</v>
      </c>
      <c r="B350" s="6" t="s">
        <v>1196</v>
      </c>
      <c r="C350" s="6" t="s">
        <v>23</v>
      </c>
      <c r="D350" s="11" t="s">
        <v>13</v>
      </c>
      <c r="E350" s="6" t="s">
        <v>1197</v>
      </c>
      <c r="F350" s="6" t="s">
        <v>34</v>
      </c>
      <c r="G350" s="14">
        <f>IFERROR(__xludf.DUMMYFUNCTION("IF(LEN(TRIM(E350))=0, 0, COUNTA(SPLIT(TRIM(E350), "" "")))"),591.0)</f>
        <v>591</v>
      </c>
      <c r="H350" s="14">
        <f t="shared" si="1"/>
        <v>827</v>
      </c>
    </row>
    <row r="351" ht="75.0" customHeight="1">
      <c r="A351" s="6">
        <v>1349.0</v>
      </c>
      <c r="B351" s="6" t="s">
        <v>1199</v>
      </c>
      <c r="C351" s="6" t="s">
        <v>23</v>
      </c>
      <c r="D351" s="11" t="s">
        <v>13</v>
      </c>
      <c r="E351" s="6" t="s">
        <v>1200</v>
      </c>
      <c r="F351" s="6" t="s">
        <v>34</v>
      </c>
      <c r="G351" s="14">
        <f>IFERROR(__xludf.DUMMYFUNCTION("IF(LEN(TRIM(E351))=0, 0, COUNTA(SPLIT(TRIM(E351), "" "")))"),631.0)</f>
        <v>631</v>
      </c>
      <c r="H351" s="14">
        <f t="shared" si="1"/>
        <v>883</v>
      </c>
    </row>
    <row r="352" ht="75.0" customHeight="1">
      <c r="A352" s="6">
        <v>1350.0</v>
      </c>
      <c r="B352" s="6" t="s">
        <v>1202</v>
      </c>
      <c r="C352" s="6" t="s">
        <v>23</v>
      </c>
      <c r="D352" s="11" t="s">
        <v>13</v>
      </c>
      <c r="E352" s="6" t="s">
        <v>1204</v>
      </c>
      <c r="F352" s="6" t="s">
        <v>34</v>
      </c>
      <c r="G352" s="14">
        <f>IFERROR(__xludf.DUMMYFUNCTION("IF(LEN(TRIM(E352))=0, 0, COUNTA(SPLIT(TRIM(E352), "" "")))"),569.0)</f>
        <v>569</v>
      </c>
      <c r="H352" s="14">
        <f t="shared" si="1"/>
        <v>796</v>
      </c>
    </row>
    <row r="353" ht="75.0" customHeight="1">
      <c r="A353" s="6">
        <v>1351.0</v>
      </c>
      <c r="B353" s="6" t="s">
        <v>1205</v>
      </c>
      <c r="C353" s="6" t="s">
        <v>23</v>
      </c>
      <c r="D353" s="11" t="s">
        <v>13</v>
      </c>
      <c r="E353" s="6" t="s">
        <v>1206</v>
      </c>
      <c r="F353" s="6" t="s">
        <v>34</v>
      </c>
      <c r="G353" s="14">
        <f>IFERROR(__xludf.DUMMYFUNCTION("IF(LEN(TRIM(E353))=0, 0, COUNTA(SPLIT(TRIM(E353), "" "")))"),597.0)</f>
        <v>597</v>
      </c>
      <c r="H353" s="14">
        <f t="shared" si="1"/>
        <v>835</v>
      </c>
    </row>
    <row r="354" ht="75.0" customHeight="1">
      <c r="A354" s="6">
        <v>1352.0</v>
      </c>
      <c r="B354" s="6" t="s">
        <v>1208</v>
      </c>
      <c r="C354" s="6" t="s">
        <v>23</v>
      </c>
      <c r="D354" s="11" t="s">
        <v>13</v>
      </c>
      <c r="E354" s="6" t="s">
        <v>1209</v>
      </c>
      <c r="F354" s="6" t="s">
        <v>34</v>
      </c>
      <c r="G354" s="14">
        <f>IFERROR(__xludf.DUMMYFUNCTION("IF(LEN(TRIM(E354))=0, 0, COUNTA(SPLIT(TRIM(E354), "" "")))"),471.0)</f>
        <v>471</v>
      </c>
      <c r="H354" s="14">
        <f t="shared" si="1"/>
        <v>659</v>
      </c>
    </row>
    <row r="355" ht="75.0" customHeight="1">
      <c r="A355" s="6">
        <v>1353.0</v>
      </c>
      <c r="B355" s="6" t="s">
        <v>1210</v>
      </c>
      <c r="C355" s="6" t="s">
        <v>23</v>
      </c>
      <c r="D355" s="11" t="s">
        <v>13</v>
      </c>
      <c r="E355" s="6" t="s">
        <v>1212</v>
      </c>
      <c r="F355" s="6" t="s">
        <v>34</v>
      </c>
      <c r="G355" s="14">
        <f>IFERROR(__xludf.DUMMYFUNCTION("IF(LEN(TRIM(E355))=0, 0, COUNTA(SPLIT(TRIM(E355), "" "")))"),598.0)</f>
        <v>598</v>
      </c>
      <c r="H355" s="14">
        <f t="shared" si="1"/>
        <v>837</v>
      </c>
    </row>
    <row r="356" ht="75.0" customHeight="1">
      <c r="A356" s="6">
        <v>1354.0</v>
      </c>
      <c r="B356" s="6" t="s">
        <v>1214</v>
      </c>
      <c r="C356" s="6" t="s">
        <v>23</v>
      </c>
      <c r="D356" s="11" t="s">
        <v>13</v>
      </c>
      <c r="E356" s="6" t="s">
        <v>1215</v>
      </c>
      <c r="F356" s="6" t="s">
        <v>34</v>
      </c>
      <c r="G356" s="14">
        <f>IFERROR(__xludf.DUMMYFUNCTION("IF(LEN(TRIM(E356))=0, 0, COUNTA(SPLIT(TRIM(E356), "" "")))"),785.0)</f>
        <v>785</v>
      </c>
      <c r="H356" s="14">
        <f t="shared" si="1"/>
        <v>1099</v>
      </c>
    </row>
    <row r="357" ht="75.0" customHeight="1">
      <c r="A357" s="6">
        <v>1355.0</v>
      </c>
      <c r="B357" s="6" t="s">
        <v>1217</v>
      </c>
      <c r="C357" s="6" t="s">
        <v>23</v>
      </c>
      <c r="D357" s="11" t="s">
        <v>13</v>
      </c>
      <c r="E357" s="6" t="s">
        <v>1218</v>
      </c>
      <c r="F357" s="6" t="s">
        <v>34</v>
      </c>
      <c r="G357" s="14">
        <f>IFERROR(__xludf.DUMMYFUNCTION("IF(LEN(TRIM(E357))=0, 0, COUNTA(SPLIT(TRIM(E357), "" "")))"),506.0)</f>
        <v>506</v>
      </c>
      <c r="H357" s="14">
        <f t="shared" si="1"/>
        <v>708</v>
      </c>
    </row>
    <row r="358" ht="75.0" customHeight="1">
      <c r="A358" s="6">
        <v>1356.0</v>
      </c>
      <c r="B358" s="6" t="s">
        <v>1219</v>
      </c>
      <c r="C358" s="6" t="s">
        <v>23</v>
      </c>
      <c r="D358" s="11" t="s">
        <v>13</v>
      </c>
      <c r="E358" s="6" t="s">
        <v>1221</v>
      </c>
      <c r="F358" s="6" t="s">
        <v>34</v>
      </c>
      <c r="G358" s="14">
        <f>IFERROR(__xludf.DUMMYFUNCTION("IF(LEN(TRIM(E358))=0, 0, COUNTA(SPLIT(TRIM(E358), "" "")))"),480.0)</f>
        <v>480</v>
      </c>
      <c r="H358" s="14">
        <f t="shared" si="1"/>
        <v>672</v>
      </c>
    </row>
    <row r="359" ht="75.0" customHeight="1">
      <c r="A359" s="6">
        <v>1357.0</v>
      </c>
      <c r="B359" s="6" t="s">
        <v>1223</v>
      </c>
      <c r="C359" s="6" t="s">
        <v>23</v>
      </c>
      <c r="D359" s="11" t="s">
        <v>13</v>
      </c>
      <c r="E359" s="6" t="s">
        <v>1224</v>
      </c>
      <c r="F359" s="6" t="s">
        <v>34</v>
      </c>
      <c r="G359" s="14">
        <f>IFERROR(__xludf.DUMMYFUNCTION("IF(LEN(TRIM(E359))=0, 0, COUNTA(SPLIT(TRIM(E359), "" "")))"),350.0)</f>
        <v>350</v>
      </c>
      <c r="H359" s="14">
        <f t="shared" si="1"/>
        <v>490</v>
      </c>
    </row>
    <row r="360" ht="75.0" customHeight="1">
      <c r="A360" s="6">
        <v>1358.0</v>
      </c>
      <c r="B360" s="6" t="s">
        <v>1225</v>
      </c>
      <c r="C360" s="6" t="s">
        <v>23</v>
      </c>
      <c r="D360" s="11" t="s">
        <v>13</v>
      </c>
      <c r="E360" s="6" t="s">
        <v>1227</v>
      </c>
      <c r="F360" s="6" t="s">
        <v>34</v>
      </c>
      <c r="G360" s="14">
        <f>IFERROR(__xludf.DUMMYFUNCTION("IF(LEN(TRIM(E360))=0, 0, COUNTA(SPLIT(TRIM(E360), "" "")))"),498.0)</f>
        <v>498</v>
      </c>
      <c r="H360" s="14">
        <f t="shared" si="1"/>
        <v>697</v>
      </c>
    </row>
    <row r="361" ht="75.0" customHeight="1">
      <c r="A361" s="6">
        <v>1359.0</v>
      </c>
      <c r="B361" s="6" t="s">
        <v>1228</v>
      </c>
      <c r="C361" s="6" t="s">
        <v>23</v>
      </c>
      <c r="D361" s="11" t="s">
        <v>13</v>
      </c>
      <c r="E361" s="6" t="s">
        <v>1229</v>
      </c>
      <c r="F361" s="6" t="s">
        <v>34</v>
      </c>
      <c r="G361" s="14">
        <f>IFERROR(__xludf.DUMMYFUNCTION("IF(LEN(TRIM(E361))=0, 0, COUNTA(SPLIT(TRIM(E361), "" "")))"),439.0)</f>
        <v>439</v>
      </c>
      <c r="H361" s="14">
        <f t="shared" si="1"/>
        <v>614</v>
      </c>
    </row>
    <row r="362" ht="75.0" customHeight="1">
      <c r="A362" s="6">
        <v>1360.0</v>
      </c>
      <c r="B362" s="6" t="s">
        <v>1232</v>
      </c>
      <c r="C362" s="6" t="s">
        <v>23</v>
      </c>
      <c r="D362" s="11" t="s">
        <v>13</v>
      </c>
      <c r="E362" s="6" t="s">
        <v>1233</v>
      </c>
      <c r="F362" s="6" t="s">
        <v>34</v>
      </c>
      <c r="G362" s="14">
        <f>IFERROR(__xludf.DUMMYFUNCTION("IF(LEN(TRIM(E362))=0, 0, COUNTA(SPLIT(TRIM(E362), "" "")))"),637.0)</f>
        <v>637</v>
      </c>
      <c r="H362" s="14">
        <f t="shared" si="1"/>
        <v>891</v>
      </c>
    </row>
    <row r="363" ht="75.0" customHeight="1">
      <c r="A363" s="6">
        <v>1361.0</v>
      </c>
      <c r="B363" s="6" t="s">
        <v>1235</v>
      </c>
      <c r="C363" s="6" t="s">
        <v>23</v>
      </c>
      <c r="D363" s="11" t="s">
        <v>13</v>
      </c>
      <c r="E363" s="6" t="s">
        <v>1236</v>
      </c>
      <c r="F363" s="6" t="s">
        <v>34</v>
      </c>
      <c r="G363" s="14">
        <f>IFERROR(__xludf.DUMMYFUNCTION("IF(LEN(TRIM(E363))=0, 0, COUNTA(SPLIT(TRIM(E363), "" "")))"),530.0)</f>
        <v>530</v>
      </c>
      <c r="H363" s="14">
        <f t="shared" si="1"/>
        <v>742</v>
      </c>
    </row>
    <row r="364" ht="75.0" customHeight="1">
      <c r="A364" s="6">
        <v>1362.0</v>
      </c>
      <c r="B364" s="6" t="s">
        <v>1238</v>
      </c>
      <c r="C364" s="6" t="s">
        <v>23</v>
      </c>
      <c r="D364" s="11" t="s">
        <v>13</v>
      </c>
      <c r="E364" s="6" t="s">
        <v>1240</v>
      </c>
      <c r="F364" s="6" t="s">
        <v>34</v>
      </c>
      <c r="G364" s="14">
        <f>IFERROR(__xludf.DUMMYFUNCTION("IF(LEN(TRIM(E364))=0, 0, COUNTA(SPLIT(TRIM(E364), "" "")))"),396.0)</f>
        <v>396</v>
      </c>
      <c r="H364" s="14">
        <f t="shared" si="1"/>
        <v>554</v>
      </c>
    </row>
    <row r="365" ht="75.0" customHeight="1">
      <c r="A365" s="6">
        <v>1363.0</v>
      </c>
      <c r="B365" s="6" t="s">
        <v>1241</v>
      </c>
      <c r="C365" s="6" t="s">
        <v>23</v>
      </c>
      <c r="D365" s="11" t="s">
        <v>13</v>
      </c>
      <c r="E365" s="6" t="s">
        <v>1243</v>
      </c>
      <c r="F365" s="6" t="s">
        <v>34</v>
      </c>
      <c r="G365" s="14">
        <f>IFERROR(__xludf.DUMMYFUNCTION("IF(LEN(TRIM(E365))=0, 0, COUNTA(SPLIT(TRIM(E365), "" "")))"),660.0)</f>
        <v>660</v>
      </c>
      <c r="H365" s="14">
        <f t="shared" si="1"/>
        <v>924</v>
      </c>
    </row>
    <row r="366" ht="75.0" customHeight="1">
      <c r="A366" s="6">
        <v>1364.0</v>
      </c>
      <c r="B366" s="6" t="s">
        <v>1244</v>
      </c>
      <c r="C366" s="6" t="s">
        <v>23</v>
      </c>
      <c r="D366" s="11" t="s">
        <v>13</v>
      </c>
      <c r="E366" s="6" t="s">
        <v>1247</v>
      </c>
      <c r="F366" s="6" t="s">
        <v>34</v>
      </c>
      <c r="G366" s="14">
        <f>IFERROR(__xludf.DUMMYFUNCTION("IF(LEN(TRIM(E366))=0, 0, COUNTA(SPLIT(TRIM(E366), "" "")))"),532.0)</f>
        <v>532</v>
      </c>
      <c r="H366" s="14">
        <f t="shared" si="1"/>
        <v>744</v>
      </c>
    </row>
    <row r="367" ht="75.0" customHeight="1">
      <c r="A367" s="6">
        <v>1365.0</v>
      </c>
      <c r="B367" s="6" t="s">
        <v>1248</v>
      </c>
      <c r="C367" s="6" t="s">
        <v>23</v>
      </c>
      <c r="D367" s="11" t="s">
        <v>13</v>
      </c>
      <c r="E367" s="6" t="s">
        <v>1249</v>
      </c>
      <c r="F367" s="6" t="s">
        <v>34</v>
      </c>
      <c r="G367" s="14">
        <f>IFERROR(__xludf.DUMMYFUNCTION("IF(LEN(TRIM(E367))=0, 0, COUNTA(SPLIT(TRIM(E367), "" "")))"),407.0)</f>
        <v>407</v>
      </c>
      <c r="H367" s="14">
        <f t="shared" si="1"/>
        <v>569</v>
      </c>
    </row>
    <row r="368" ht="75.0" customHeight="1">
      <c r="A368" s="6">
        <v>1366.0</v>
      </c>
      <c r="B368" s="6" t="s">
        <v>1251</v>
      </c>
      <c r="C368" s="6" t="s">
        <v>23</v>
      </c>
      <c r="D368" s="11" t="s">
        <v>13</v>
      </c>
      <c r="E368" s="6" t="s">
        <v>1252</v>
      </c>
      <c r="F368" s="6" t="s">
        <v>34</v>
      </c>
      <c r="G368" s="14">
        <f>IFERROR(__xludf.DUMMYFUNCTION("IF(LEN(TRIM(E368))=0, 0, COUNTA(SPLIT(TRIM(E368), "" "")))"),589.0)</f>
        <v>589</v>
      </c>
      <c r="H368" s="14">
        <f t="shared" si="1"/>
        <v>824</v>
      </c>
    </row>
    <row r="369" ht="75.0" customHeight="1">
      <c r="A369" s="6">
        <v>1367.0</v>
      </c>
      <c r="B369" s="6" t="s">
        <v>1255</v>
      </c>
      <c r="C369" s="6" t="s">
        <v>23</v>
      </c>
      <c r="D369" s="11" t="s">
        <v>13</v>
      </c>
      <c r="E369" s="6" t="s">
        <v>1256</v>
      </c>
      <c r="F369" s="6" t="s">
        <v>34</v>
      </c>
      <c r="G369" s="14">
        <f>IFERROR(__xludf.DUMMYFUNCTION("IF(LEN(TRIM(E369))=0, 0, COUNTA(SPLIT(TRIM(E369), "" "")))"),470.0)</f>
        <v>470</v>
      </c>
      <c r="H369" s="14">
        <f t="shared" si="1"/>
        <v>658</v>
      </c>
    </row>
    <row r="370" ht="75.0" customHeight="1">
      <c r="A370" s="6">
        <v>1368.0</v>
      </c>
      <c r="B370" s="6" t="s">
        <v>1257</v>
      </c>
      <c r="C370" s="6" t="s">
        <v>23</v>
      </c>
      <c r="D370" s="11" t="s">
        <v>13</v>
      </c>
      <c r="E370" s="6" t="s">
        <v>1259</v>
      </c>
      <c r="F370" s="6" t="s">
        <v>34</v>
      </c>
      <c r="G370" s="14">
        <f>IFERROR(__xludf.DUMMYFUNCTION("IF(LEN(TRIM(E370))=0, 0, COUNTA(SPLIT(TRIM(E370), "" "")))"),541.0)</f>
        <v>541</v>
      </c>
      <c r="H370" s="14">
        <f t="shared" si="1"/>
        <v>757</v>
      </c>
    </row>
    <row r="371" ht="75.0" customHeight="1">
      <c r="A371" s="6">
        <v>1369.0</v>
      </c>
      <c r="B371" s="6" t="s">
        <v>1260</v>
      </c>
      <c r="C371" s="6" t="s">
        <v>23</v>
      </c>
      <c r="D371" s="11" t="s">
        <v>13</v>
      </c>
      <c r="E371" s="6" t="s">
        <v>1261</v>
      </c>
      <c r="F371" s="6" t="s">
        <v>34</v>
      </c>
      <c r="G371" s="14">
        <f>IFERROR(__xludf.DUMMYFUNCTION("IF(LEN(TRIM(E371))=0, 0, COUNTA(SPLIT(TRIM(E371), "" "")))"),474.0)</f>
        <v>474</v>
      </c>
      <c r="H371" s="14">
        <f t="shared" si="1"/>
        <v>663</v>
      </c>
    </row>
    <row r="372" ht="75.0" customHeight="1">
      <c r="A372" s="6">
        <v>1370.0</v>
      </c>
      <c r="B372" s="6" t="s">
        <v>1264</v>
      </c>
      <c r="C372" s="6" t="s">
        <v>23</v>
      </c>
      <c r="D372" s="11" t="s">
        <v>13</v>
      </c>
      <c r="E372" s="6" t="s">
        <v>1265</v>
      </c>
      <c r="F372" s="6" t="s">
        <v>34</v>
      </c>
      <c r="G372" s="14">
        <f>IFERROR(__xludf.DUMMYFUNCTION("IF(LEN(TRIM(E372))=0, 0, COUNTA(SPLIT(TRIM(E372), "" "")))"),425.0)</f>
        <v>425</v>
      </c>
      <c r="H372" s="14">
        <f t="shared" si="1"/>
        <v>595</v>
      </c>
    </row>
    <row r="373" ht="75.0" customHeight="1">
      <c r="A373" s="6">
        <v>1371.0</v>
      </c>
      <c r="B373" s="6" t="s">
        <v>1266</v>
      </c>
      <c r="C373" s="6" t="s">
        <v>23</v>
      </c>
      <c r="D373" s="11" t="s">
        <v>13</v>
      </c>
      <c r="E373" s="6" t="s">
        <v>1268</v>
      </c>
      <c r="F373" s="6" t="s">
        <v>34</v>
      </c>
      <c r="G373" s="14">
        <f>IFERROR(__xludf.DUMMYFUNCTION("IF(LEN(TRIM(E373))=0, 0, COUNTA(SPLIT(TRIM(E373), "" "")))"),433.0)</f>
        <v>433</v>
      </c>
      <c r="H373" s="14">
        <f t="shared" si="1"/>
        <v>606</v>
      </c>
    </row>
    <row r="374" ht="75.0" customHeight="1">
      <c r="A374" s="6">
        <v>1372.0</v>
      </c>
      <c r="B374" s="6" t="s">
        <v>1269</v>
      </c>
      <c r="C374" s="6" t="s">
        <v>23</v>
      </c>
      <c r="D374" s="11" t="s">
        <v>13</v>
      </c>
      <c r="E374" s="6" t="s">
        <v>1270</v>
      </c>
      <c r="F374" s="6" t="s">
        <v>34</v>
      </c>
      <c r="G374" s="14">
        <f>IFERROR(__xludf.DUMMYFUNCTION("IF(LEN(TRIM(E374))=0, 0, COUNTA(SPLIT(TRIM(E374), "" "")))"),544.0)</f>
        <v>544</v>
      </c>
      <c r="H374" s="14">
        <f t="shared" si="1"/>
        <v>761</v>
      </c>
    </row>
    <row r="375" ht="75.0" customHeight="1">
      <c r="A375" s="6">
        <v>1373.0</v>
      </c>
      <c r="B375" s="6" t="s">
        <v>1273</v>
      </c>
      <c r="C375" s="6" t="s">
        <v>23</v>
      </c>
      <c r="D375" s="11" t="s">
        <v>13</v>
      </c>
      <c r="E375" s="6" t="s">
        <v>1274</v>
      </c>
      <c r="F375" s="6" t="s">
        <v>34</v>
      </c>
      <c r="G375" s="14">
        <f>IFERROR(__xludf.DUMMYFUNCTION("IF(LEN(TRIM(E375))=0, 0, COUNTA(SPLIT(TRIM(E375), "" "")))"),667.0)</f>
        <v>667</v>
      </c>
      <c r="H375" s="14">
        <f t="shared" si="1"/>
        <v>933</v>
      </c>
    </row>
    <row r="376" ht="75.0" customHeight="1">
      <c r="A376" s="6">
        <v>1374.0</v>
      </c>
      <c r="B376" s="6" t="s">
        <v>1276</v>
      </c>
      <c r="C376" s="6" t="s">
        <v>23</v>
      </c>
      <c r="D376" s="11" t="s">
        <v>13</v>
      </c>
      <c r="E376" s="6" t="s">
        <v>1277</v>
      </c>
      <c r="F376" s="6" t="s">
        <v>34</v>
      </c>
      <c r="G376" s="14">
        <f>IFERROR(__xludf.DUMMYFUNCTION("IF(LEN(TRIM(E376))=0, 0, COUNTA(SPLIT(TRIM(E376), "" "")))"),396.0)</f>
        <v>396</v>
      </c>
      <c r="H376" s="14">
        <f t="shared" si="1"/>
        <v>554</v>
      </c>
    </row>
    <row r="377" ht="75.0" customHeight="1">
      <c r="A377" s="6">
        <v>1375.0</v>
      </c>
      <c r="B377" s="6" t="s">
        <v>1278</v>
      </c>
      <c r="C377" s="6" t="s">
        <v>23</v>
      </c>
      <c r="D377" s="11" t="s">
        <v>13</v>
      </c>
      <c r="E377" s="6" t="s">
        <v>1280</v>
      </c>
      <c r="F377" s="6" t="s">
        <v>34</v>
      </c>
      <c r="G377" s="14">
        <f>IFERROR(__xludf.DUMMYFUNCTION("IF(LEN(TRIM(E377))=0, 0, COUNTA(SPLIT(TRIM(E377), "" "")))"),494.0)</f>
        <v>494</v>
      </c>
      <c r="H377" s="14">
        <f t="shared" si="1"/>
        <v>691</v>
      </c>
    </row>
    <row r="378" ht="75.0" customHeight="1">
      <c r="A378" s="6">
        <v>1376.0</v>
      </c>
      <c r="B378" s="6" t="s">
        <v>1282</v>
      </c>
      <c r="C378" s="6" t="s">
        <v>23</v>
      </c>
      <c r="D378" s="11" t="s">
        <v>13</v>
      </c>
      <c r="E378" s="6" t="s">
        <v>1283</v>
      </c>
      <c r="F378" s="6" t="s">
        <v>34</v>
      </c>
      <c r="G378" s="14">
        <f>IFERROR(__xludf.DUMMYFUNCTION("IF(LEN(TRIM(E378))=0, 0, COUNTA(SPLIT(TRIM(E378), "" "")))"),506.0)</f>
        <v>506</v>
      </c>
      <c r="H378" s="14">
        <f t="shared" si="1"/>
        <v>708</v>
      </c>
    </row>
    <row r="379" ht="75.0" customHeight="1">
      <c r="A379" s="6">
        <v>1377.0</v>
      </c>
      <c r="B379" s="6" t="s">
        <v>1285</v>
      </c>
      <c r="C379" s="6" t="s">
        <v>23</v>
      </c>
      <c r="D379" s="11" t="s">
        <v>13</v>
      </c>
      <c r="E379" s="6" t="s">
        <v>1286</v>
      </c>
      <c r="F379" s="6" t="s">
        <v>34</v>
      </c>
      <c r="G379" s="14">
        <f>IFERROR(__xludf.DUMMYFUNCTION("IF(LEN(TRIM(E379))=0, 0, COUNTA(SPLIT(TRIM(E379), "" "")))"),469.0)</f>
        <v>469</v>
      </c>
      <c r="H379" s="14">
        <f t="shared" si="1"/>
        <v>656</v>
      </c>
    </row>
    <row r="380" ht="75.0" customHeight="1">
      <c r="A380" s="6">
        <v>1378.0</v>
      </c>
      <c r="B380" s="6" t="s">
        <v>1287</v>
      </c>
      <c r="C380" s="6" t="s">
        <v>23</v>
      </c>
      <c r="D380" s="11" t="s">
        <v>13</v>
      </c>
      <c r="E380" s="6" t="s">
        <v>1290</v>
      </c>
      <c r="F380" s="6" t="s">
        <v>34</v>
      </c>
      <c r="G380" s="14">
        <f>IFERROR(__xludf.DUMMYFUNCTION("IF(LEN(TRIM(E380))=0, 0, COUNTA(SPLIT(TRIM(E380), "" "")))"),487.0)</f>
        <v>487</v>
      </c>
      <c r="H380" s="14">
        <f t="shared" si="1"/>
        <v>681</v>
      </c>
    </row>
    <row r="381" ht="75.0" customHeight="1">
      <c r="A381" s="6">
        <v>1379.0</v>
      </c>
      <c r="B381" s="6" t="s">
        <v>1291</v>
      </c>
      <c r="C381" s="6" t="s">
        <v>23</v>
      </c>
      <c r="D381" s="11" t="s">
        <v>13</v>
      </c>
      <c r="E381" s="6" t="s">
        <v>1292</v>
      </c>
      <c r="F381" s="6" t="s">
        <v>34</v>
      </c>
      <c r="G381" s="14">
        <f>IFERROR(__xludf.DUMMYFUNCTION("IF(LEN(TRIM(E381))=0, 0, COUNTA(SPLIT(TRIM(E381), "" "")))"),481.0)</f>
        <v>481</v>
      </c>
      <c r="H381" s="14">
        <f t="shared" si="1"/>
        <v>673</v>
      </c>
    </row>
    <row r="382" ht="75.0" customHeight="1">
      <c r="A382" s="6">
        <v>1380.0</v>
      </c>
      <c r="B382" s="6" t="s">
        <v>1294</v>
      </c>
      <c r="C382" s="6" t="s">
        <v>23</v>
      </c>
      <c r="D382" s="11" t="s">
        <v>13</v>
      </c>
      <c r="E382" s="6" t="s">
        <v>1295</v>
      </c>
      <c r="F382" s="6" t="s">
        <v>34</v>
      </c>
      <c r="G382" s="14">
        <f>IFERROR(__xludf.DUMMYFUNCTION("IF(LEN(TRIM(E382))=0, 0, COUNTA(SPLIT(TRIM(E382), "" "")))"),683.0)</f>
        <v>683</v>
      </c>
      <c r="H382" s="14">
        <f t="shared" si="1"/>
        <v>956</v>
      </c>
    </row>
    <row r="383" ht="75.0" customHeight="1">
      <c r="A383" s="6">
        <v>1381.0</v>
      </c>
      <c r="B383" s="6" t="s">
        <v>1297</v>
      </c>
      <c r="C383" s="6" t="s">
        <v>23</v>
      </c>
      <c r="D383" s="11" t="s">
        <v>13</v>
      </c>
      <c r="E383" s="6" t="s">
        <v>1299</v>
      </c>
      <c r="F383" s="6" t="s">
        <v>34</v>
      </c>
      <c r="G383" s="14">
        <f>IFERROR(__xludf.DUMMYFUNCTION("IF(LEN(TRIM(E383))=0, 0, COUNTA(SPLIT(TRIM(E383), "" "")))"),526.0)</f>
        <v>526</v>
      </c>
      <c r="H383" s="14">
        <f t="shared" si="1"/>
        <v>736</v>
      </c>
    </row>
    <row r="384" ht="75.0" customHeight="1">
      <c r="A384" s="6">
        <v>1382.0</v>
      </c>
      <c r="B384" s="6" t="s">
        <v>1300</v>
      </c>
      <c r="C384" s="6" t="s">
        <v>23</v>
      </c>
      <c r="D384" s="11" t="s">
        <v>13</v>
      </c>
      <c r="E384" s="6" t="s">
        <v>1302</v>
      </c>
      <c r="F384" s="6" t="s">
        <v>34</v>
      </c>
      <c r="G384" s="14">
        <f>IFERROR(__xludf.DUMMYFUNCTION("IF(LEN(TRIM(E384))=0, 0, COUNTA(SPLIT(TRIM(E384), "" "")))"),552.0)</f>
        <v>552</v>
      </c>
      <c r="H384" s="14">
        <f t="shared" si="1"/>
        <v>772</v>
      </c>
    </row>
    <row r="385" ht="75.0" customHeight="1">
      <c r="A385" s="6">
        <v>1383.0</v>
      </c>
      <c r="B385" s="6" t="s">
        <v>1303</v>
      </c>
      <c r="C385" s="6" t="s">
        <v>23</v>
      </c>
      <c r="D385" s="11" t="s">
        <v>13</v>
      </c>
      <c r="E385" s="6" t="s">
        <v>1306</v>
      </c>
      <c r="F385" s="6" t="s">
        <v>34</v>
      </c>
      <c r="G385" s="14">
        <f>IFERROR(__xludf.DUMMYFUNCTION("IF(LEN(TRIM(E385))=0, 0, COUNTA(SPLIT(TRIM(E385), "" "")))"),457.0)</f>
        <v>457</v>
      </c>
      <c r="H385" s="14">
        <f t="shared" si="1"/>
        <v>639</v>
      </c>
    </row>
    <row r="386" ht="75.0" customHeight="1">
      <c r="A386" s="6">
        <v>1384.0</v>
      </c>
      <c r="B386" s="6" t="s">
        <v>1307</v>
      </c>
      <c r="C386" s="6" t="s">
        <v>23</v>
      </c>
      <c r="D386" s="11" t="s">
        <v>13</v>
      </c>
      <c r="E386" s="6" t="s">
        <v>1309</v>
      </c>
      <c r="F386" s="6" t="s">
        <v>34</v>
      </c>
      <c r="G386" s="14">
        <f>IFERROR(__xludf.DUMMYFUNCTION("IF(LEN(TRIM(E386))=0, 0, COUNTA(SPLIT(TRIM(E386), "" "")))"),534.0)</f>
        <v>534</v>
      </c>
      <c r="H386" s="14">
        <f t="shared" si="1"/>
        <v>747</v>
      </c>
    </row>
    <row r="387" ht="75.0" customHeight="1">
      <c r="A387" s="6">
        <v>1385.0</v>
      </c>
      <c r="B387" s="6" t="s">
        <v>1310</v>
      </c>
      <c r="C387" s="6" t="s">
        <v>23</v>
      </c>
      <c r="D387" s="11" t="s">
        <v>13</v>
      </c>
      <c r="E387" s="6" t="s">
        <v>1311</v>
      </c>
      <c r="F387" s="6" t="s">
        <v>34</v>
      </c>
      <c r="G387" s="14">
        <f>IFERROR(__xludf.DUMMYFUNCTION("IF(LEN(TRIM(E387))=0, 0, COUNTA(SPLIT(TRIM(E387), "" "")))"),638.0)</f>
        <v>638</v>
      </c>
      <c r="H387" s="14">
        <f t="shared" si="1"/>
        <v>893</v>
      </c>
    </row>
    <row r="388" ht="75.0" customHeight="1">
      <c r="A388" s="6">
        <v>1386.0</v>
      </c>
      <c r="B388" s="6" t="s">
        <v>1314</v>
      </c>
      <c r="C388" s="6" t="s">
        <v>23</v>
      </c>
      <c r="D388" s="11" t="s">
        <v>13</v>
      </c>
      <c r="E388" s="6" t="s">
        <v>1315</v>
      </c>
      <c r="F388" s="6" t="s">
        <v>34</v>
      </c>
      <c r="G388" s="14">
        <f>IFERROR(__xludf.DUMMYFUNCTION("IF(LEN(TRIM(E388))=0, 0, COUNTA(SPLIT(TRIM(E388), "" "")))"),648.0)</f>
        <v>648</v>
      </c>
      <c r="H388" s="14">
        <f t="shared" si="1"/>
        <v>907</v>
      </c>
    </row>
    <row r="389" ht="75.0" customHeight="1">
      <c r="A389" s="6">
        <v>1387.0</v>
      </c>
      <c r="B389" s="6" t="s">
        <v>1317</v>
      </c>
      <c r="C389" s="6" t="s">
        <v>23</v>
      </c>
      <c r="D389" s="11" t="s">
        <v>13</v>
      </c>
      <c r="E389" s="6" t="s">
        <v>1318</v>
      </c>
      <c r="F389" s="6" t="s">
        <v>34</v>
      </c>
      <c r="G389" s="14">
        <f>IFERROR(__xludf.DUMMYFUNCTION("IF(LEN(TRIM(E389))=0, 0, COUNTA(SPLIT(TRIM(E389), "" "")))"),531.0)</f>
        <v>531</v>
      </c>
      <c r="H389" s="14">
        <f t="shared" si="1"/>
        <v>743</v>
      </c>
    </row>
    <row r="390" ht="75.0" customHeight="1">
      <c r="A390" s="6">
        <v>1388.0</v>
      </c>
      <c r="B390" s="6" t="s">
        <v>1319</v>
      </c>
      <c r="C390" s="6" t="s">
        <v>23</v>
      </c>
      <c r="D390" s="11" t="s">
        <v>13</v>
      </c>
      <c r="E390" s="6" t="s">
        <v>1322</v>
      </c>
      <c r="F390" s="6" t="s">
        <v>34</v>
      </c>
      <c r="G390" s="14">
        <f>IFERROR(__xludf.DUMMYFUNCTION("IF(LEN(TRIM(E390))=0, 0, COUNTA(SPLIT(TRIM(E390), "" "")))"),460.0)</f>
        <v>460</v>
      </c>
      <c r="H390" s="14">
        <f t="shared" si="1"/>
        <v>644</v>
      </c>
    </row>
    <row r="391" ht="75.0" customHeight="1">
      <c r="A391" s="6">
        <v>1389.0</v>
      </c>
      <c r="B391" s="6" t="s">
        <v>1323</v>
      </c>
      <c r="C391" s="6" t="s">
        <v>23</v>
      </c>
      <c r="D391" s="11" t="s">
        <v>13</v>
      </c>
      <c r="E391" s="6" t="s">
        <v>1324</v>
      </c>
      <c r="F391" s="6" t="s">
        <v>34</v>
      </c>
      <c r="G391" s="14">
        <f>IFERROR(__xludf.DUMMYFUNCTION("IF(LEN(TRIM(E391))=0, 0, COUNTA(SPLIT(TRIM(E391), "" "")))"),524.0)</f>
        <v>524</v>
      </c>
      <c r="H391" s="14">
        <f t="shared" si="1"/>
        <v>733</v>
      </c>
    </row>
    <row r="392" ht="75.0" customHeight="1">
      <c r="A392" s="6">
        <v>1390.0</v>
      </c>
      <c r="B392" s="6" t="s">
        <v>1326</v>
      </c>
      <c r="C392" s="6" t="s">
        <v>23</v>
      </c>
      <c r="D392" s="11" t="s">
        <v>13</v>
      </c>
      <c r="E392" s="6" t="s">
        <v>1327</v>
      </c>
      <c r="F392" s="6" t="s">
        <v>34</v>
      </c>
      <c r="G392" s="14">
        <f>IFERROR(__xludf.DUMMYFUNCTION("IF(LEN(TRIM(E392))=0, 0, COUNTA(SPLIT(TRIM(E392), "" "")))"),469.0)</f>
        <v>469</v>
      </c>
      <c r="H392" s="14">
        <f t="shared" si="1"/>
        <v>656</v>
      </c>
    </row>
    <row r="393" ht="75.0" customHeight="1">
      <c r="A393" s="6">
        <v>1391.0</v>
      </c>
      <c r="B393" s="6" t="s">
        <v>1328</v>
      </c>
      <c r="C393" s="6" t="s">
        <v>23</v>
      </c>
      <c r="D393" s="11" t="s">
        <v>13</v>
      </c>
      <c r="E393" s="6" t="s">
        <v>1331</v>
      </c>
      <c r="F393" s="6" t="s">
        <v>34</v>
      </c>
      <c r="G393" s="14">
        <f>IFERROR(__xludf.DUMMYFUNCTION("IF(LEN(TRIM(E393))=0, 0, COUNTA(SPLIT(TRIM(E393), "" "")))"),527.0)</f>
        <v>527</v>
      </c>
      <c r="H393" s="14">
        <f t="shared" si="1"/>
        <v>737</v>
      </c>
    </row>
    <row r="394" ht="75.0" customHeight="1">
      <c r="A394" s="6">
        <v>1392.0</v>
      </c>
      <c r="B394" s="6" t="s">
        <v>1332</v>
      </c>
      <c r="C394" s="6" t="s">
        <v>23</v>
      </c>
      <c r="D394" s="11" t="s">
        <v>13</v>
      </c>
      <c r="E394" s="6" t="s">
        <v>1334</v>
      </c>
      <c r="F394" s="6" t="s">
        <v>34</v>
      </c>
      <c r="G394" s="14">
        <f>IFERROR(__xludf.DUMMYFUNCTION("IF(LEN(TRIM(E394))=0, 0, COUNTA(SPLIT(TRIM(E394), "" "")))"),471.0)</f>
        <v>471</v>
      </c>
      <c r="H394" s="14">
        <f t="shared" si="1"/>
        <v>659</v>
      </c>
    </row>
    <row r="395" ht="75.0" customHeight="1">
      <c r="A395" s="6">
        <v>1393.0</v>
      </c>
      <c r="B395" s="6" t="s">
        <v>1336</v>
      </c>
      <c r="C395" s="6" t="s">
        <v>23</v>
      </c>
      <c r="D395" s="11" t="s">
        <v>13</v>
      </c>
      <c r="E395" s="6" t="s">
        <v>1338</v>
      </c>
      <c r="F395" s="6" t="s">
        <v>34</v>
      </c>
      <c r="G395" s="14">
        <f>IFERROR(__xludf.DUMMYFUNCTION("IF(LEN(TRIM(E395))=0, 0, COUNTA(SPLIT(TRIM(E395), "" "")))"),493.0)</f>
        <v>493</v>
      </c>
      <c r="H395" s="14">
        <f t="shared" si="1"/>
        <v>690</v>
      </c>
    </row>
    <row r="396" ht="75.0" customHeight="1">
      <c r="A396" s="6">
        <v>1394.0</v>
      </c>
      <c r="B396" s="6" t="s">
        <v>1340</v>
      </c>
      <c r="C396" s="6" t="s">
        <v>23</v>
      </c>
      <c r="D396" s="11" t="s">
        <v>13</v>
      </c>
      <c r="E396" s="6" t="s">
        <v>1341</v>
      </c>
      <c r="F396" s="6" t="s">
        <v>34</v>
      </c>
      <c r="G396" s="14">
        <f>IFERROR(__xludf.DUMMYFUNCTION("IF(LEN(TRIM(E396))=0, 0, COUNTA(SPLIT(TRIM(E396), "" "")))"),575.0)</f>
        <v>575</v>
      </c>
      <c r="H396" s="14">
        <f t="shared" si="1"/>
        <v>805</v>
      </c>
    </row>
    <row r="397" ht="75.0" customHeight="1">
      <c r="A397" s="6">
        <v>1395.0</v>
      </c>
      <c r="B397" s="6" t="s">
        <v>1343</v>
      </c>
      <c r="C397" s="6" t="s">
        <v>23</v>
      </c>
      <c r="D397" s="11" t="s">
        <v>13</v>
      </c>
      <c r="E397" s="6" t="s">
        <v>1345</v>
      </c>
      <c r="F397" s="6" t="s">
        <v>34</v>
      </c>
      <c r="G397" s="14">
        <f>IFERROR(__xludf.DUMMYFUNCTION("IF(LEN(TRIM(E397))=0, 0, COUNTA(SPLIT(TRIM(E397), "" "")))"),551.0)</f>
        <v>551</v>
      </c>
      <c r="H397" s="14">
        <f t="shared" si="1"/>
        <v>771</v>
      </c>
    </row>
    <row r="398" ht="75.0" customHeight="1">
      <c r="A398" s="6">
        <v>1396.0</v>
      </c>
      <c r="B398" s="6" t="s">
        <v>1347</v>
      </c>
      <c r="C398" s="6" t="s">
        <v>23</v>
      </c>
      <c r="D398" s="11" t="s">
        <v>13</v>
      </c>
      <c r="E398" s="6" t="s">
        <v>1348</v>
      </c>
      <c r="F398" s="6" t="s">
        <v>34</v>
      </c>
      <c r="G398" s="14">
        <f>IFERROR(__xludf.DUMMYFUNCTION("IF(LEN(TRIM(E398))=0, 0, COUNTA(SPLIT(TRIM(E398), "" "")))"),526.0)</f>
        <v>526</v>
      </c>
      <c r="H398" s="14">
        <f t="shared" si="1"/>
        <v>736</v>
      </c>
    </row>
    <row r="399" ht="75.0" customHeight="1">
      <c r="A399" s="6">
        <v>1397.0</v>
      </c>
      <c r="B399" s="6" t="s">
        <v>1350</v>
      </c>
      <c r="C399" s="6" t="s">
        <v>23</v>
      </c>
      <c r="D399" s="11" t="s">
        <v>13</v>
      </c>
      <c r="E399" s="6" t="s">
        <v>1352</v>
      </c>
      <c r="F399" s="6" t="s">
        <v>34</v>
      </c>
      <c r="G399" s="14">
        <f>IFERROR(__xludf.DUMMYFUNCTION("IF(LEN(TRIM(E399))=0, 0, COUNTA(SPLIT(TRIM(E399), "" "")))"),511.0)</f>
        <v>511</v>
      </c>
      <c r="H399" s="14">
        <f t="shared" si="1"/>
        <v>715</v>
      </c>
    </row>
    <row r="400" ht="75.0" customHeight="1">
      <c r="A400" s="6">
        <v>1398.0</v>
      </c>
      <c r="B400" s="6" t="s">
        <v>1354</v>
      </c>
      <c r="C400" s="6" t="s">
        <v>23</v>
      </c>
      <c r="D400" s="11" t="s">
        <v>13</v>
      </c>
      <c r="E400" s="6" t="s">
        <v>1356</v>
      </c>
      <c r="F400" s="6" t="s">
        <v>34</v>
      </c>
      <c r="G400" s="14">
        <f>IFERROR(__xludf.DUMMYFUNCTION("IF(LEN(TRIM(E400))=0, 0, COUNTA(SPLIT(TRIM(E400), "" "")))"),517.0)</f>
        <v>517</v>
      </c>
      <c r="H400" s="14">
        <f t="shared" si="1"/>
        <v>723</v>
      </c>
    </row>
    <row r="401" ht="75.0" customHeight="1">
      <c r="A401" s="6">
        <v>1399.0</v>
      </c>
      <c r="B401" s="6" t="s">
        <v>1358</v>
      </c>
      <c r="C401" s="6" t="s">
        <v>23</v>
      </c>
      <c r="D401" s="11" t="s">
        <v>13</v>
      </c>
      <c r="E401" s="6" t="s">
        <v>1359</v>
      </c>
      <c r="F401" s="6" t="s">
        <v>34</v>
      </c>
      <c r="G401" s="14">
        <f>IFERROR(__xludf.DUMMYFUNCTION("IF(LEN(TRIM(E401))=0, 0, COUNTA(SPLIT(TRIM(E401), "" "")))"),461.0)</f>
        <v>461</v>
      </c>
      <c r="H401" s="14">
        <f t="shared" si="1"/>
        <v>645</v>
      </c>
    </row>
    <row r="402" ht="75.0" customHeight="1">
      <c r="A402" s="6">
        <v>1400.0</v>
      </c>
      <c r="B402" s="6" t="s">
        <v>1361</v>
      </c>
      <c r="C402" s="6" t="s">
        <v>1362</v>
      </c>
      <c r="D402" s="11" t="s">
        <v>29</v>
      </c>
      <c r="E402" s="6" t="s">
        <v>1363</v>
      </c>
      <c r="F402" s="6" t="s">
        <v>16</v>
      </c>
      <c r="G402" s="14">
        <f>IFERROR(__xludf.DUMMYFUNCTION("IF(LEN(TRIM(E402))=0, 0, COUNTA(SPLIT(TRIM(E402), "" "")))"),563.0)</f>
        <v>563</v>
      </c>
      <c r="H402" s="14">
        <f t="shared" si="1"/>
        <v>788</v>
      </c>
    </row>
    <row r="403" ht="75.0" customHeight="1">
      <c r="A403" s="6">
        <v>1401.0</v>
      </c>
      <c r="B403" s="6" t="s">
        <v>1366</v>
      </c>
      <c r="C403" s="6" t="s">
        <v>1362</v>
      </c>
      <c r="D403" s="11" t="s">
        <v>29</v>
      </c>
      <c r="E403" s="6" t="s">
        <v>1367</v>
      </c>
      <c r="F403" s="6" t="s">
        <v>16</v>
      </c>
      <c r="G403" s="14">
        <f>IFERROR(__xludf.DUMMYFUNCTION("IF(LEN(TRIM(E403))=0, 0, COUNTA(SPLIT(TRIM(E403), "" "")))"),501.0)</f>
        <v>501</v>
      </c>
      <c r="H403" s="14">
        <f t="shared" si="1"/>
        <v>701</v>
      </c>
    </row>
    <row r="404" ht="75.0" customHeight="1">
      <c r="A404" s="6">
        <v>1402.0</v>
      </c>
      <c r="B404" s="6" t="s">
        <v>1369</v>
      </c>
      <c r="C404" s="6" t="s">
        <v>1362</v>
      </c>
      <c r="D404" s="11" t="s">
        <v>29</v>
      </c>
      <c r="E404" s="6" t="s">
        <v>1372</v>
      </c>
      <c r="F404" s="6" t="s">
        <v>34</v>
      </c>
      <c r="G404" s="14">
        <f>IFERROR(__xludf.DUMMYFUNCTION("IF(LEN(TRIM(E404))=0, 0, COUNTA(SPLIT(TRIM(E404), "" "")))"),594.0)</f>
        <v>594</v>
      </c>
      <c r="H404" s="14">
        <f t="shared" si="1"/>
        <v>831</v>
      </c>
    </row>
    <row r="405" ht="75.0" customHeight="1">
      <c r="A405" s="6">
        <v>1403.0</v>
      </c>
      <c r="B405" s="6" t="s">
        <v>1374</v>
      </c>
      <c r="C405" s="6" t="s">
        <v>1362</v>
      </c>
      <c r="D405" s="11" t="s">
        <v>29</v>
      </c>
      <c r="E405" s="6" t="s">
        <v>1375</v>
      </c>
      <c r="F405" s="6" t="s">
        <v>34</v>
      </c>
      <c r="G405" s="14">
        <f>IFERROR(__xludf.DUMMYFUNCTION("IF(LEN(TRIM(E405))=0, 0, COUNTA(SPLIT(TRIM(E405), "" "")))"),634.0)</f>
        <v>634</v>
      </c>
      <c r="H405" s="14">
        <f t="shared" si="1"/>
        <v>887</v>
      </c>
    </row>
    <row r="406" ht="75.0" customHeight="1">
      <c r="A406" s="6">
        <v>1404.0</v>
      </c>
      <c r="B406" s="6" t="s">
        <v>1378</v>
      </c>
      <c r="C406" s="6" t="s">
        <v>1362</v>
      </c>
      <c r="D406" s="11" t="s">
        <v>29</v>
      </c>
      <c r="E406" s="6" t="s">
        <v>1379</v>
      </c>
      <c r="F406" s="6" t="s">
        <v>34</v>
      </c>
      <c r="G406" s="14">
        <f>IFERROR(__xludf.DUMMYFUNCTION("IF(LEN(TRIM(E406))=0, 0, COUNTA(SPLIT(TRIM(E406), "" "")))"),639.0)</f>
        <v>639</v>
      </c>
      <c r="H406" s="14">
        <f t="shared" si="1"/>
        <v>894</v>
      </c>
    </row>
    <row r="407" ht="75.0" customHeight="1">
      <c r="A407" s="6">
        <v>1405.0</v>
      </c>
      <c r="B407" s="6" t="s">
        <v>1381</v>
      </c>
      <c r="C407" s="6" t="s">
        <v>1362</v>
      </c>
      <c r="D407" s="11" t="s">
        <v>29</v>
      </c>
      <c r="E407" s="6" t="s">
        <v>1384</v>
      </c>
      <c r="F407" s="6" t="s">
        <v>34</v>
      </c>
      <c r="G407" s="14">
        <f>IFERROR(__xludf.DUMMYFUNCTION("IF(LEN(TRIM(E407))=0, 0, COUNTA(SPLIT(TRIM(E407), "" "")))"),602.0)</f>
        <v>602</v>
      </c>
      <c r="H407" s="14">
        <f t="shared" si="1"/>
        <v>842</v>
      </c>
    </row>
    <row r="408" ht="75.0" customHeight="1">
      <c r="A408" s="6">
        <v>1406.0</v>
      </c>
      <c r="B408" s="6" t="s">
        <v>1385</v>
      </c>
      <c r="C408" s="6" t="s">
        <v>1362</v>
      </c>
      <c r="D408" s="11" t="s">
        <v>29</v>
      </c>
      <c r="E408" s="6" t="s">
        <v>1387</v>
      </c>
      <c r="F408" s="6" t="s">
        <v>16</v>
      </c>
      <c r="G408" s="14">
        <f>IFERROR(__xludf.DUMMYFUNCTION("IF(LEN(TRIM(E408))=0, 0, COUNTA(SPLIT(TRIM(E408), "" "")))"),550.0)</f>
        <v>550</v>
      </c>
      <c r="H408" s="14">
        <f t="shared" si="1"/>
        <v>770</v>
      </c>
    </row>
    <row r="409" ht="75.0" customHeight="1">
      <c r="A409" s="6">
        <v>1407.0</v>
      </c>
      <c r="B409" s="6" t="s">
        <v>1388</v>
      </c>
      <c r="C409" s="6" t="s">
        <v>1362</v>
      </c>
      <c r="D409" s="11" t="s">
        <v>29</v>
      </c>
      <c r="E409" s="6" t="s">
        <v>1391</v>
      </c>
      <c r="F409" s="6" t="s">
        <v>16</v>
      </c>
      <c r="G409" s="14">
        <f>IFERROR(__xludf.DUMMYFUNCTION("IF(LEN(TRIM(E409))=0, 0, COUNTA(SPLIT(TRIM(E409), "" "")))"),755.0)</f>
        <v>755</v>
      </c>
      <c r="H409" s="14">
        <f t="shared" si="1"/>
        <v>1057</v>
      </c>
    </row>
    <row r="410" ht="75.0" customHeight="1">
      <c r="A410" s="6">
        <v>1408.0</v>
      </c>
      <c r="B410" s="6" t="s">
        <v>1392</v>
      </c>
      <c r="C410" s="6" t="s">
        <v>1362</v>
      </c>
      <c r="D410" s="11" t="s">
        <v>29</v>
      </c>
      <c r="E410" s="6" t="s">
        <v>1394</v>
      </c>
      <c r="F410" s="6" t="s">
        <v>34</v>
      </c>
      <c r="G410" s="14">
        <f>IFERROR(__xludf.DUMMYFUNCTION("IF(LEN(TRIM(E410))=0, 0, COUNTA(SPLIT(TRIM(E410), "" "")))"),512.0)</f>
        <v>512</v>
      </c>
      <c r="H410" s="14">
        <f t="shared" si="1"/>
        <v>716</v>
      </c>
    </row>
    <row r="411" ht="75.0" customHeight="1">
      <c r="A411" s="6">
        <v>1409.0</v>
      </c>
      <c r="B411" s="6" t="s">
        <v>1395</v>
      </c>
      <c r="C411" s="6" t="s">
        <v>1362</v>
      </c>
      <c r="D411" s="11" t="s">
        <v>29</v>
      </c>
      <c r="E411" s="6" t="s">
        <v>1398</v>
      </c>
      <c r="F411" s="6" t="s">
        <v>16</v>
      </c>
      <c r="G411" s="14">
        <f>IFERROR(__xludf.DUMMYFUNCTION("IF(LEN(TRIM(E411))=0, 0, COUNTA(SPLIT(TRIM(E411), "" "")))"),717.0)</f>
        <v>717</v>
      </c>
      <c r="H411" s="14">
        <f t="shared" si="1"/>
        <v>1003</v>
      </c>
    </row>
    <row r="412" ht="75.0" customHeight="1">
      <c r="A412" s="6">
        <v>1410.0</v>
      </c>
      <c r="B412" s="6" t="s">
        <v>1399</v>
      </c>
      <c r="C412" s="6" t="s">
        <v>1362</v>
      </c>
      <c r="D412" s="11" t="s">
        <v>29</v>
      </c>
      <c r="E412" s="6" t="s">
        <v>1401</v>
      </c>
      <c r="F412" s="6" t="s">
        <v>34</v>
      </c>
      <c r="G412" s="14">
        <f>IFERROR(__xludf.DUMMYFUNCTION("IF(LEN(TRIM(E412))=0, 0, COUNTA(SPLIT(TRIM(E412), "" "")))"),580.0)</f>
        <v>580</v>
      </c>
      <c r="H412" s="14">
        <f t="shared" si="1"/>
        <v>812</v>
      </c>
    </row>
    <row r="413" ht="75.0" customHeight="1">
      <c r="A413" s="6">
        <v>1411.0</v>
      </c>
      <c r="B413" s="6" t="s">
        <v>1402</v>
      </c>
      <c r="C413" s="6" t="s">
        <v>1362</v>
      </c>
      <c r="D413" s="11" t="s">
        <v>29</v>
      </c>
      <c r="E413" s="6" t="s">
        <v>1405</v>
      </c>
      <c r="F413" s="6" t="s">
        <v>16</v>
      </c>
      <c r="G413" s="14">
        <f>IFERROR(__xludf.DUMMYFUNCTION("IF(LEN(TRIM(E413))=0, 0, COUNTA(SPLIT(TRIM(E413), "" "")))"),548.0)</f>
        <v>548</v>
      </c>
      <c r="H413" s="14">
        <f t="shared" si="1"/>
        <v>767</v>
      </c>
    </row>
    <row r="414" ht="75.0" customHeight="1">
      <c r="A414" s="6">
        <v>1412.0</v>
      </c>
      <c r="B414" s="6" t="s">
        <v>1407</v>
      </c>
      <c r="C414" s="6" t="s">
        <v>1362</v>
      </c>
      <c r="D414" s="11" t="s">
        <v>29</v>
      </c>
      <c r="E414" s="6" t="s">
        <v>1408</v>
      </c>
      <c r="F414" s="6" t="s">
        <v>16</v>
      </c>
      <c r="G414" s="14">
        <f>IFERROR(__xludf.DUMMYFUNCTION("IF(LEN(TRIM(E414))=0, 0, COUNTA(SPLIT(TRIM(E414), "" "")))"),663.0)</f>
        <v>663</v>
      </c>
      <c r="H414" s="14">
        <f t="shared" si="1"/>
        <v>928</v>
      </c>
    </row>
    <row r="415" ht="75.0" customHeight="1">
      <c r="A415" s="6">
        <v>1413.0</v>
      </c>
      <c r="B415" s="6" t="s">
        <v>1411</v>
      </c>
      <c r="C415" s="6" t="s">
        <v>1362</v>
      </c>
      <c r="D415" s="11" t="s">
        <v>29</v>
      </c>
      <c r="E415" s="6" t="s">
        <v>1412</v>
      </c>
      <c r="F415" s="6" t="s">
        <v>16</v>
      </c>
      <c r="G415" s="14">
        <f>IFERROR(__xludf.DUMMYFUNCTION("IF(LEN(TRIM(E415))=0, 0, COUNTA(SPLIT(TRIM(E415), "" "")))"),499.0)</f>
        <v>499</v>
      </c>
      <c r="H415" s="14">
        <f t="shared" si="1"/>
        <v>698</v>
      </c>
    </row>
    <row r="416" ht="75.0" customHeight="1">
      <c r="A416" s="6">
        <v>1414.0</v>
      </c>
      <c r="B416" s="6" t="s">
        <v>1413</v>
      </c>
      <c r="C416" s="6" t="s">
        <v>1362</v>
      </c>
      <c r="D416" s="11" t="s">
        <v>29</v>
      </c>
      <c r="E416" s="6" t="s">
        <v>1415</v>
      </c>
      <c r="F416" s="6" t="s">
        <v>16</v>
      </c>
      <c r="G416" s="14">
        <f>IFERROR(__xludf.DUMMYFUNCTION("IF(LEN(TRIM(E416))=0, 0, COUNTA(SPLIT(TRIM(E416), "" "")))"),595.0)</f>
        <v>595</v>
      </c>
      <c r="H416" s="14">
        <f t="shared" si="1"/>
        <v>833</v>
      </c>
    </row>
    <row r="417" ht="75.0" customHeight="1">
      <c r="A417" s="6">
        <v>1415.0</v>
      </c>
      <c r="B417" s="6" t="s">
        <v>1416</v>
      </c>
      <c r="C417" s="6" t="s">
        <v>1362</v>
      </c>
      <c r="D417" s="11" t="s">
        <v>29</v>
      </c>
      <c r="E417" s="6" t="s">
        <v>1417</v>
      </c>
      <c r="F417" s="6" t="s">
        <v>16</v>
      </c>
      <c r="G417" s="14">
        <f>IFERROR(__xludf.DUMMYFUNCTION("IF(LEN(TRIM(E417))=0, 0, COUNTA(SPLIT(TRIM(E417), "" "")))"),491.0)</f>
        <v>491</v>
      </c>
      <c r="H417" s="14">
        <f t="shared" si="1"/>
        <v>687</v>
      </c>
    </row>
    <row r="418" ht="75.0" customHeight="1">
      <c r="A418" s="6">
        <v>1416.0</v>
      </c>
      <c r="B418" s="6" t="s">
        <v>1419</v>
      </c>
      <c r="C418" s="6" t="s">
        <v>1362</v>
      </c>
      <c r="D418" s="11" t="s">
        <v>29</v>
      </c>
      <c r="E418" s="6" t="s">
        <v>1421</v>
      </c>
      <c r="F418" s="6" t="s">
        <v>16</v>
      </c>
      <c r="G418" s="14">
        <f>IFERROR(__xludf.DUMMYFUNCTION("IF(LEN(TRIM(E418))=0, 0, COUNTA(SPLIT(TRIM(E418), "" "")))"),803.0)</f>
        <v>803</v>
      </c>
      <c r="H418" s="14">
        <f t="shared" si="1"/>
        <v>1124</v>
      </c>
    </row>
    <row r="419" ht="75.0" customHeight="1">
      <c r="A419" s="6">
        <v>1417.0</v>
      </c>
      <c r="B419" s="6" t="s">
        <v>1422</v>
      </c>
      <c r="C419" s="6" t="s">
        <v>1362</v>
      </c>
      <c r="D419" s="11" t="s">
        <v>29</v>
      </c>
      <c r="E419" s="6" t="s">
        <v>1424</v>
      </c>
      <c r="F419" s="6" t="s">
        <v>16</v>
      </c>
      <c r="G419" s="14">
        <f>IFERROR(__xludf.DUMMYFUNCTION("IF(LEN(TRIM(E419))=0, 0, COUNTA(SPLIT(TRIM(E419), "" "")))"),635.0)</f>
        <v>635</v>
      </c>
      <c r="H419" s="14">
        <f t="shared" si="1"/>
        <v>889</v>
      </c>
    </row>
    <row r="420" ht="75.0" customHeight="1">
      <c r="A420" s="6">
        <v>1418.0</v>
      </c>
      <c r="B420" s="6" t="s">
        <v>1425</v>
      </c>
      <c r="C420" s="6" t="s">
        <v>1362</v>
      </c>
      <c r="D420" s="11" t="s">
        <v>29</v>
      </c>
      <c r="E420" s="6" t="s">
        <v>1426</v>
      </c>
      <c r="F420" s="6" t="s">
        <v>16</v>
      </c>
      <c r="G420" s="14">
        <f>IFERROR(__xludf.DUMMYFUNCTION("IF(LEN(TRIM(E420))=0, 0, COUNTA(SPLIT(TRIM(E420), "" "")))"),804.0)</f>
        <v>804</v>
      </c>
      <c r="H420" s="14">
        <f t="shared" si="1"/>
        <v>1125</v>
      </c>
    </row>
    <row r="421" ht="75.0" customHeight="1">
      <c r="A421" s="6">
        <v>1419.0</v>
      </c>
      <c r="B421" s="6" t="s">
        <v>1429</v>
      </c>
      <c r="C421" s="6" t="s">
        <v>1362</v>
      </c>
      <c r="D421" s="11" t="s">
        <v>29</v>
      </c>
      <c r="E421" s="6" t="s">
        <v>1430</v>
      </c>
      <c r="F421" s="6" t="s">
        <v>16</v>
      </c>
      <c r="G421" s="14">
        <f>IFERROR(__xludf.DUMMYFUNCTION("IF(LEN(TRIM(E421))=0, 0, COUNTA(SPLIT(TRIM(E421), "" "")))"),883.0)</f>
        <v>883</v>
      </c>
      <c r="H421" s="14">
        <f t="shared" si="1"/>
        <v>1236</v>
      </c>
    </row>
    <row r="422" ht="75.0" customHeight="1">
      <c r="A422" s="6">
        <v>1420.0</v>
      </c>
      <c r="B422" s="6" t="s">
        <v>1432</v>
      </c>
      <c r="C422" s="6" t="s">
        <v>1362</v>
      </c>
      <c r="D422" s="11" t="s">
        <v>29</v>
      </c>
      <c r="E422" s="6" t="s">
        <v>1433</v>
      </c>
      <c r="F422" s="6" t="s">
        <v>16</v>
      </c>
      <c r="G422" s="14">
        <f>IFERROR(__xludf.DUMMYFUNCTION("IF(LEN(TRIM(E422))=0, 0, COUNTA(SPLIT(TRIM(E422), "" "")))"),664.0)</f>
        <v>664</v>
      </c>
      <c r="H422" s="14">
        <f t="shared" si="1"/>
        <v>929</v>
      </c>
    </row>
    <row r="423" ht="75.0" customHeight="1">
      <c r="A423" s="6">
        <v>1421.0</v>
      </c>
      <c r="B423" s="6" t="s">
        <v>1434</v>
      </c>
      <c r="C423" s="6" t="s">
        <v>1362</v>
      </c>
      <c r="D423" s="11" t="s">
        <v>29</v>
      </c>
      <c r="E423" s="6" t="s">
        <v>1436</v>
      </c>
      <c r="F423" s="6" t="s">
        <v>16</v>
      </c>
      <c r="G423" s="14">
        <f>IFERROR(__xludf.DUMMYFUNCTION("IF(LEN(TRIM(E423))=0, 0, COUNTA(SPLIT(TRIM(E423), "" "")))"),700.0)</f>
        <v>700</v>
      </c>
      <c r="H423" s="14">
        <f t="shared" si="1"/>
        <v>980</v>
      </c>
    </row>
    <row r="424" ht="75.0" customHeight="1">
      <c r="A424" s="6">
        <v>1422.0</v>
      </c>
      <c r="B424" s="6" t="s">
        <v>1438</v>
      </c>
      <c r="C424" s="6" t="s">
        <v>1362</v>
      </c>
      <c r="D424" s="11" t="s">
        <v>29</v>
      </c>
      <c r="E424" s="6" t="s">
        <v>1439</v>
      </c>
      <c r="F424" s="6" t="s">
        <v>16</v>
      </c>
      <c r="G424" s="14">
        <f>IFERROR(__xludf.DUMMYFUNCTION("IF(LEN(TRIM(E424))=0, 0, COUNTA(SPLIT(TRIM(E424), "" "")))"),754.0)</f>
        <v>754</v>
      </c>
      <c r="H424" s="14">
        <f t="shared" si="1"/>
        <v>1055</v>
      </c>
    </row>
    <row r="425" ht="75.0" customHeight="1">
      <c r="A425" s="6">
        <v>1423.0</v>
      </c>
      <c r="B425" s="6" t="s">
        <v>1441</v>
      </c>
      <c r="C425" s="6" t="s">
        <v>1362</v>
      </c>
      <c r="D425" s="11" t="s">
        <v>29</v>
      </c>
      <c r="E425" s="6" t="s">
        <v>1442</v>
      </c>
      <c r="F425" s="6" t="s">
        <v>16</v>
      </c>
      <c r="G425" s="14">
        <f>IFERROR(__xludf.DUMMYFUNCTION("IF(LEN(TRIM(E425))=0, 0, COUNTA(SPLIT(TRIM(E425), "" "")))"),596.0)</f>
        <v>596</v>
      </c>
      <c r="H425" s="14">
        <f t="shared" si="1"/>
        <v>834</v>
      </c>
    </row>
    <row r="426" ht="75.0" customHeight="1">
      <c r="A426" s="6">
        <v>1424.0</v>
      </c>
      <c r="B426" s="6" t="s">
        <v>1443</v>
      </c>
      <c r="C426" s="6" t="s">
        <v>1362</v>
      </c>
      <c r="D426" s="11" t="s">
        <v>29</v>
      </c>
      <c r="E426" s="6" t="s">
        <v>1445</v>
      </c>
      <c r="F426" s="6" t="s">
        <v>16</v>
      </c>
      <c r="G426" s="14">
        <f>IFERROR(__xludf.DUMMYFUNCTION("IF(LEN(TRIM(E426))=0, 0, COUNTA(SPLIT(TRIM(E426), "" "")))"),496.0)</f>
        <v>496</v>
      </c>
      <c r="H426" s="14">
        <f t="shared" si="1"/>
        <v>694</v>
      </c>
    </row>
    <row r="427" ht="75.0" customHeight="1">
      <c r="A427" s="6">
        <v>1425.0</v>
      </c>
      <c r="B427" s="6" t="s">
        <v>1447</v>
      </c>
      <c r="C427" s="6" t="s">
        <v>1362</v>
      </c>
      <c r="D427" s="11" t="s">
        <v>29</v>
      </c>
      <c r="E427" s="6" t="s">
        <v>1448</v>
      </c>
      <c r="F427" s="6" t="s">
        <v>34</v>
      </c>
      <c r="G427" s="14">
        <f>IFERROR(__xludf.DUMMYFUNCTION("IF(LEN(TRIM(E427))=0, 0, COUNTA(SPLIT(TRIM(E427), "" "")))"),743.0)</f>
        <v>743</v>
      </c>
      <c r="H427" s="14">
        <f t="shared" si="1"/>
        <v>1040</v>
      </c>
    </row>
    <row r="428" ht="75.0" customHeight="1">
      <c r="A428" s="6">
        <v>1426.0</v>
      </c>
      <c r="B428" s="6" t="s">
        <v>1449</v>
      </c>
      <c r="C428" s="6" t="s">
        <v>1362</v>
      </c>
      <c r="D428" s="11" t="s">
        <v>29</v>
      </c>
      <c r="E428" s="6" t="s">
        <v>1451</v>
      </c>
      <c r="F428" s="6" t="s">
        <v>16</v>
      </c>
      <c r="G428" s="14">
        <f>IFERROR(__xludf.DUMMYFUNCTION("IF(LEN(TRIM(E428))=0, 0, COUNTA(SPLIT(TRIM(E428), "" "")))"),586.0)</f>
        <v>586</v>
      </c>
      <c r="H428" s="14">
        <f t="shared" si="1"/>
        <v>820</v>
      </c>
    </row>
    <row r="429" ht="75.0" customHeight="1">
      <c r="A429" s="6">
        <v>1427.0</v>
      </c>
      <c r="B429" s="6" t="s">
        <v>1452</v>
      </c>
      <c r="C429" s="6" t="s">
        <v>1362</v>
      </c>
      <c r="D429" s="11" t="s">
        <v>29</v>
      </c>
      <c r="E429" s="6" t="s">
        <v>1453</v>
      </c>
      <c r="F429" s="6" t="s">
        <v>16</v>
      </c>
      <c r="G429" s="14">
        <f>IFERROR(__xludf.DUMMYFUNCTION("IF(LEN(TRIM(E429))=0, 0, COUNTA(SPLIT(TRIM(E429), "" "")))"),535.0)</f>
        <v>535</v>
      </c>
      <c r="H429" s="14">
        <f t="shared" si="1"/>
        <v>749</v>
      </c>
    </row>
    <row r="430" ht="75.0" customHeight="1">
      <c r="A430" s="6">
        <v>1428.0</v>
      </c>
      <c r="B430" s="6" t="s">
        <v>1456</v>
      </c>
      <c r="C430" s="6" t="s">
        <v>1362</v>
      </c>
      <c r="D430" s="11" t="s">
        <v>29</v>
      </c>
      <c r="E430" s="6" t="s">
        <v>1457</v>
      </c>
      <c r="F430" s="6" t="s">
        <v>16</v>
      </c>
      <c r="G430" s="14">
        <f>IFERROR(__xludf.DUMMYFUNCTION("IF(LEN(TRIM(E430))=0, 0, COUNTA(SPLIT(TRIM(E430), "" "")))"),615.0)</f>
        <v>615</v>
      </c>
      <c r="H430" s="14">
        <f t="shared" si="1"/>
        <v>861</v>
      </c>
    </row>
    <row r="431" ht="75.0" customHeight="1">
      <c r="A431" s="6">
        <v>1429.0</v>
      </c>
      <c r="B431" s="6" t="s">
        <v>1459</v>
      </c>
      <c r="C431" s="6" t="s">
        <v>1362</v>
      </c>
      <c r="D431" s="11" t="s">
        <v>29</v>
      </c>
      <c r="E431" s="6" t="s">
        <v>1460</v>
      </c>
      <c r="F431" s="6" t="s">
        <v>16</v>
      </c>
      <c r="G431" s="14">
        <f>IFERROR(__xludf.DUMMYFUNCTION("IF(LEN(TRIM(E431))=0, 0, COUNTA(SPLIT(TRIM(E431), "" "")))"),767.0)</f>
        <v>767</v>
      </c>
      <c r="H431" s="14">
        <f t="shared" si="1"/>
        <v>1073</v>
      </c>
    </row>
    <row r="432" ht="75.0" customHeight="1">
      <c r="A432" s="6">
        <v>1430.0</v>
      </c>
      <c r="B432" s="6" t="s">
        <v>1461</v>
      </c>
      <c r="C432" s="6" t="s">
        <v>1362</v>
      </c>
      <c r="D432" s="11" t="s">
        <v>29</v>
      </c>
      <c r="E432" s="6" t="s">
        <v>1463</v>
      </c>
      <c r="F432" s="6" t="s">
        <v>16</v>
      </c>
      <c r="G432" s="14">
        <f>IFERROR(__xludf.DUMMYFUNCTION("IF(LEN(TRIM(E432))=0, 0, COUNTA(SPLIT(TRIM(E432), "" "")))"),556.0)</f>
        <v>556</v>
      </c>
      <c r="H432" s="14">
        <f t="shared" si="1"/>
        <v>778</v>
      </c>
    </row>
    <row r="433" ht="75.0" customHeight="1">
      <c r="A433" s="6">
        <v>1431.0</v>
      </c>
      <c r="B433" s="6" t="s">
        <v>1465</v>
      </c>
      <c r="C433" s="6" t="s">
        <v>1362</v>
      </c>
      <c r="D433" s="11" t="s">
        <v>29</v>
      </c>
      <c r="E433" s="6" t="s">
        <v>1466</v>
      </c>
      <c r="F433" s="6" t="s">
        <v>16</v>
      </c>
      <c r="G433" s="14">
        <f>IFERROR(__xludf.DUMMYFUNCTION("IF(LEN(TRIM(E433))=0, 0, COUNTA(SPLIT(TRIM(E433), "" "")))"),622.0)</f>
        <v>622</v>
      </c>
      <c r="H433" s="14">
        <f t="shared" si="1"/>
        <v>870</v>
      </c>
    </row>
    <row r="434" ht="75.0" customHeight="1">
      <c r="A434" s="6">
        <v>1432.0</v>
      </c>
      <c r="B434" s="6" t="s">
        <v>1468</v>
      </c>
      <c r="C434" s="6" t="s">
        <v>1362</v>
      </c>
      <c r="D434" s="11" t="s">
        <v>29</v>
      </c>
      <c r="E434" s="6" t="s">
        <v>1469</v>
      </c>
      <c r="F434" s="6" t="s">
        <v>16</v>
      </c>
      <c r="G434" s="14">
        <f>IFERROR(__xludf.DUMMYFUNCTION("IF(LEN(TRIM(E434))=0, 0, COUNTA(SPLIT(TRIM(E434), "" "")))"),852.0)</f>
        <v>852</v>
      </c>
      <c r="H434" s="14">
        <f t="shared" si="1"/>
        <v>1192</v>
      </c>
    </row>
    <row r="435" ht="75.0" customHeight="1">
      <c r="A435" s="6">
        <v>1433.0</v>
      </c>
      <c r="B435" s="6" t="s">
        <v>1470</v>
      </c>
      <c r="C435" s="6" t="s">
        <v>1362</v>
      </c>
      <c r="D435" s="11" t="s">
        <v>29</v>
      </c>
      <c r="E435" s="6" t="s">
        <v>1473</v>
      </c>
      <c r="F435" s="6" t="s">
        <v>16</v>
      </c>
      <c r="G435" s="14">
        <f>IFERROR(__xludf.DUMMYFUNCTION("IF(LEN(TRIM(E435))=0, 0, COUNTA(SPLIT(TRIM(E435), "" "")))"),721.0)</f>
        <v>721</v>
      </c>
      <c r="H435" s="14">
        <f t="shared" si="1"/>
        <v>1009</v>
      </c>
    </row>
    <row r="436" ht="75.0" customHeight="1">
      <c r="A436" s="6">
        <v>1434.0</v>
      </c>
      <c r="B436" s="6" t="s">
        <v>1474</v>
      </c>
      <c r="C436" s="6" t="s">
        <v>1362</v>
      </c>
      <c r="D436" s="11" t="s">
        <v>29</v>
      </c>
      <c r="E436" s="6" t="s">
        <v>1476</v>
      </c>
      <c r="F436" s="6" t="s">
        <v>16</v>
      </c>
      <c r="G436" s="14">
        <f>IFERROR(__xludf.DUMMYFUNCTION("IF(LEN(TRIM(E436))=0, 0, COUNTA(SPLIT(TRIM(E436), "" "")))"),695.0)</f>
        <v>695</v>
      </c>
      <c r="H436" s="14">
        <f t="shared" si="1"/>
        <v>973</v>
      </c>
    </row>
    <row r="437" ht="75.0" customHeight="1">
      <c r="A437" s="6">
        <v>1435.0</v>
      </c>
      <c r="B437" s="6" t="s">
        <v>1477</v>
      </c>
      <c r="C437" s="6" t="s">
        <v>1362</v>
      </c>
      <c r="D437" s="11" t="s">
        <v>29</v>
      </c>
      <c r="E437" s="6" t="s">
        <v>1479</v>
      </c>
      <c r="F437" s="6" t="s">
        <v>16</v>
      </c>
      <c r="G437" s="14">
        <f>IFERROR(__xludf.DUMMYFUNCTION("IF(LEN(TRIM(E437))=0, 0, COUNTA(SPLIT(TRIM(E437), "" "")))"),578.0)</f>
        <v>578</v>
      </c>
      <c r="H437" s="14">
        <f t="shared" si="1"/>
        <v>809</v>
      </c>
    </row>
    <row r="438" ht="75.0" customHeight="1">
      <c r="A438" s="6">
        <v>1436.0</v>
      </c>
      <c r="B438" s="6" t="s">
        <v>1481</v>
      </c>
      <c r="C438" s="6" t="s">
        <v>1362</v>
      </c>
      <c r="D438" s="11" t="s">
        <v>29</v>
      </c>
      <c r="E438" s="6" t="s">
        <v>1482</v>
      </c>
      <c r="F438" s="6" t="s">
        <v>16</v>
      </c>
      <c r="G438" s="14">
        <f>IFERROR(__xludf.DUMMYFUNCTION("IF(LEN(TRIM(E438))=0, 0, COUNTA(SPLIT(TRIM(E438), "" "")))"),642.0)</f>
        <v>642</v>
      </c>
      <c r="H438" s="14">
        <f t="shared" si="1"/>
        <v>898</v>
      </c>
    </row>
    <row r="439" ht="75.0" customHeight="1">
      <c r="A439" s="6">
        <v>1437.0</v>
      </c>
      <c r="B439" s="6" t="s">
        <v>1483</v>
      </c>
      <c r="C439" s="6" t="s">
        <v>1362</v>
      </c>
      <c r="D439" s="11" t="s">
        <v>29</v>
      </c>
      <c r="E439" s="6" t="s">
        <v>1485</v>
      </c>
      <c r="F439" s="6" t="s">
        <v>16</v>
      </c>
      <c r="G439" s="14">
        <f>IFERROR(__xludf.DUMMYFUNCTION("IF(LEN(TRIM(E439))=0, 0, COUNTA(SPLIT(TRIM(E439), "" "")))"),570.0)</f>
        <v>570</v>
      </c>
      <c r="H439" s="14">
        <f t="shared" si="1"/>
        <v>798</v>
      </c>
    </row>
    <row r="440" ht="75.0" customHeight="1">
      <c r="A440" s="6">
        <v>1438.0</v>
      </c>
      <c r="B440" s="6" t="s">
        <v>1486</v>
      </c>
      <c r="C440" s="6" t="s">
        <v>1362</v>
      </c>
      <c r="D440" s="11" t="s">
        <v>29</v>
      </c>
      <c r="E440" s="6" t="s">
        <v>1487</v>
      </c>
      <c r="F440" s="6" t="s">
        <v>16</v>
      </c>
      <c r="G440" s="14">
        <f>IFERROR(__xludf.DUMMYFUNCTION("IF(LEN(TRIM(E440))=0, 0, COUNTA(SPLIT(TRIM(E440), "" "")))"),646.0)</f>
        <v>646</v>
      </c>
      <c r="H440" s="14">
        <f t="shared" si="1"/>
        <v>904</v>
      </c>
    </row>
    <row r="441" ht="75.0" customHeight="1">
      <c r="A441" s="6">
        <v>1439.0</v>
      </c>
      <c r="B441" s="6" t="s">
        <v>1488</v>
      </c>
      <c r="C441" s="6" t="s">
        <v>1362</v>
      </c>
      <c r="D441" s="11" t="s">
        <v>29</v>
      </c>
      <c r="E441" s="6" t="s">
        <v>1490</v>
      </c>
      <c r="F441" s="6" t="s">
        <v>16</v>
      </c>
      <c r="G441" s="14">
        <f>IFERROR(__xludf.DUMMYFUNCTION("IF(LEN(TRIM(E441))=0, 0, COUNTA(SPLIT(TRIM(E441), "" "")))"),739.0)</f>
        <v>739</v>
      </c>
      <c r="H441" s="14">
        <f t="shared" si="1"/>
        <v>1034</v>
      </c>
    </row>
    <row r="442" ht="75.0" customHeight="1">
      <c r="A442" s="6">
        <v>1440.0</v>
      </c>
      <c r="B442" s="6" t="s">
        <v>1492</v>
      </c>
      <c r="C442" s="6" t="s">
        <v>1362</v>
      </c>
      <c r="D442" s="11" t="s">
        <v>29</v>
      </c>
      <c r="E442" s="6" t="s">
        <v>1493</v>
      </c>
      <c r="F442" s="6" t="s">
        <v>16</v>
      </c>
      <c r="G442" s="14">
        <f>IFERROR(__xludf.DUMMYFUNCTION("IF(LEN(TRIM(E442))=0, 0, COUNTA(SPLIT(TRIM(E442), "" "")))"),515.0)</f>
        <v>515</v>
      </c>
      <c r="H442" s="14">
        <f t="shared" si="1"/>
        <v>721</v>
      </c>
    </row>
    <row r="443" ht="75.0" customHeight="1">
      <c r="A443" s="6">
        <v>1441.0</v>
      </c>
      <c r="B443" s="6" t="s">
        <v>1494</v>
      </c>
      <c r="C443" s="6" t="s">
        <v>1362</v>
      </c>
      <c r="D443" s="11" t="s">
        <v>29</v>
      </c>
      <c r="E443" s="6" t="s">
        <v>1496</v>
      </c>
      <c r="F443" s="6" t="s">
        <v>16</v>
      </c>
      <c r="G443" s="14">
        <f>IFERROR(__xludf.DUMMYFUNCTION("IF(LEN(TRIM(E443))=0, 0, COUNTA(SPLIT(TRIM(E443), "" "")))"),613.0)</f>
        <v>613</v>
      </c>
      <c r="H443" s="14">
        <f t="shared" si="1"/>
        <v>858</v>
      </c>
    </row>
    <row r="444" ht="75.0" customHeight="1">
      <c r="A444" s="6">
        <v>1442.0</v>
      </c>
      <c r="B444" s="6" t="s">
        <v>1497</v>
      </c>
      <c r="C444" s="6" t="s">
        <v>1362</v>
      </c>
      <c r="D444" s="11" t="s">
        <v>29</v>
      </c>
      <c r="E444" s="6" t="s">
        <v>1500</v>
      </c>
      <c r="F444" s="6" t="s">
        <v>16</v>
      </c>
      <c r="G444" s="14">
        <f>IFERROR(__xludf.DUMMYFUNCTION("IF(LEN(TRIM(E444))=0, 0, COUNTA(SPLIT(TRIM(E444), "" "")))"),737.0)</f>
        <v>737</v>
      </c>
      <c r="H444" s="14">
        <f t="shared" si="1"/>
        <v>1031</v>
      </c>
    </row>
    <row r="445" ht="75.0" customHeight="1">
      <c r="A445" s="6">
        <v>1443.0</v>
      </c>
      <c r="B445" s="6" t="s">
        <v>1501</v>
      </c>
      <c r="C445" s="6" t="s">
        <v>1362</v>
      </c>
      <c r="D445" s="11" t="s">
        <v>29</v>
      </c>
      <c r="E445" s="6" t="s">
        <v>1503</v>
      </c>
      <c r="F445" s="6" t="s">
        <v>16</v>
      </c>
      <c r="G445" s="14">
        <f>IFERROR(__xludf.DUMMYFUNCTION("IF(LEN(TRIM(E445))=0, 0, COUNTA(SPLIT(TRIM(E445), "" "")))"),669.0)</f>
        <v>669</v>
      </c>
      <c r="H445" s="14">
        <f t="shared" si="1"/>
        <v>936</v>
      </c>
    </row>
    <row r="446" ht="75.0" customHeight="1">
      <c r="A446" s="6">
        <v>1444.0</v>
      </c>
      <c r="B446" s="6" t="s">
        <v>1504</v>
      </c>
      <c r="C446" s="6" t="s">
        <v>1362</v>
      </c>
      <c r="D446" s="11" t="s">
        <v>29</v>
      </c>
      <c r="E446" s="6" t="s">
        <v>1507</v>
      </c>
      <c r="F446" s="6" t="s">
        <v>16</v>
      </c>
      <c r="G446" s="14">
        <f>IFERROR(__xludf.DUMMYFUNCTION("IF(LEN(TRIM(E446))=0, 0, COUNTA(SPLIT(TRIM(E446), "" "")))"),591.0)</f>
        <v>591</v>
      </c>
      <c r="H446" s="14">
        <f t="shared" si="1"/>
        <v>827</v>
      </c>
    </row>
    <row r="447" ht="75.0" customHeight="1">
      <c r="A447" s="6">
        <v>1445.0</v>
      </c>
      <c r="B447" s="6" t="s">
        <v>1508</v>
      </c>
      <c r="C447" s="6" t="s">
        <v>1362</v>
      </c>
      <c r="D447" s="11" t="s">
        <v>29</v>
      </c>
      <c r="E447" s="6" t="s">
        <v>1510</v>
      </c>
      <c r="F447" s="6" t="s">
        <v>16</v>
      </c>
      <c r="G447" s="14">
        <f>IFERROR(__xludf.DUMMYFUNCTION("IF(LEN(TRIM(E447))=0, 0, COUNTA(SPLIT(TRIM(E447), "" "")))"),798.0)</f>
        <v>798</v>
      </c>
      <c r="H447" s="14">
        <f t="shared" si="1"/>
        <v>1117</v>
      </c>
    </row>
    <row r="448" ht="75.0" customHeight="1">
      <c r="A448" s="6">
        <v>1446.0</v>
      </c>
      <c r="B448" s="6" t="s">
        <v>1511</v>
      </c>
      <c r="C448" s="6" t="s">
        <v>1362</v>
      </c>
      <c r="D448" s="11" t="s">
        <v>29</v>
      </c>
      <c r="E448" s="6" t="s">
        <v>1514</v>
      </c>
      <c r="F448" s="6" t="s">
        <v>16</v>
      </c>
      <c r="G448" s="14">
        <f>IFERROR(__xludf.DUMMYFUNCTION("IF(LEN(TRIM(E448))=0, 0, COUNTA(SPLIT(TRIM(E448), "" "")))"),638.0)</f>
        <v>638</v>
      </c>
      <c r="H448" s="14">
        <f t="shared" si="1"/>
        <v>893</v>
      </c>
    </row>
    <row r="449" ht="75.0" customHeight="1">
      <c r="A449" s="6">
        <v>1447.0</v>
      </c>
      <c r="B449" s="6" t="s">
        <v>1515</v>
      </c>
      <c r="C449" s="6" t="s">
        <v>1362</v>
      </c>
      <c r="D449" s="11" t="s">
        <v>29</v>
      </c>
      <c r="E449" s="6" t="s">
        <v>1517</v>
      </c>
      <c r="F449" s="6" t="s">
        <v>16</v>
      </c>
      <c r="G449" s="14">
        <f>IFERROR(__xludf.DUMMYFUNCTION("IF(LEN(TRIM(E449))=0, 0, COUNTA(SPLIT(TRIM(E449), "" "")))"),636.0)</f>
        <v>636</v>
      </c>
      <c r="H449" s="14">
        <f t="shared" si="1"/>
        <v>890</v>
      </c>
    </row>
    <row r="450" ht="75.0" customHeight="1">
      <c r="A450" s="6">
        <v>1448.0</v>
      </c>
      <c r="B450" s="6" t="s">
        <v>1518</v>
      </c>
      <c r="C450" s="6" t="s">
        <v>1362</v>
      </c>
      <c r="D450" s="11" t="s">
        <v>29</v>
      </c>
      <c r="E450" s="6" t="s">
        <v>1520</v>
      </c>
      <c r="F450" s="6" t="s">
        <v>16</v>
      </c>
      <c r="G450" s="14">
        <f>IFERROR(__xludf.DUMMYFUNCTION("IF(LEN(TRIM(E450))=0, 0, COUNTA(SPLIT(TRIM(E450), "" "")))"),677.0)</f>
        <v>677</v>
      </c>
      <c r="H450" s="14">
        <f t="shared" si="1"/>
        <v>947</v>
      </c>
    </row>
    <row r="451" ht="75.0" customHeight="1">
      <c r="A451" s="6">
        <v>1449.0</v>
      </c>
      <c r="B451" s="6" t="s">
        <v>1522</v>
      </c>
      <c r="C451" s="6" t="s">
        <v>1362</v>
      </c>
      <c r="D451" s="11" t="s">
        <v>29</v>
      </c>
      <c r="E451" s="6" t="s">
        <v>1524</v>
      </c>
      <c r="F451" s="6" t="s">
        <v>16</v>
      </c>
      <c r="G451" s="14">
        <f>IFERROR(__xludf.DUMMYFUNCTION("IF(LEN(TRIM(E451))=0, 0, COUNTA(SPLIT(TRIM(E451), "" "")))"),778.0)</f>
        <v>778</v>
      </c>
      <c r="H451" s="14">
        <f t="shared" si="1"/>
        <v>1089</v>
      </c>
    </row>
    <row r="452" ht="75.0" customHeight="1">
      <c r="A452" s="6">
        <v>1450.0</v>
      </c>
      <c r="B452" s="6" t="s">
        <v>1525</v>
      </c>
      <c r="C452" s="6" t="s">
        <v>1362</v>
      </c>
      <c r="D452" s="11" t="s">
        <v>29</v>
      </c>
      <c r="E452" s="6" t="s">
        <v>1528</v>
      </c>
      <c r="F452" s="6" t="s">
        <v>16</v>
      </c>
      <c r="G452" s="14">
        <f>IFERROR(__xludf.DUMMYFUNCTION("IF(LEN(TRIM(E452))=0, 0, COUNTA(SPLIT(TRIM(E452), "" "")))"),621.0)</f>
        <v>621</v>
      </c>
      <c r="H452" s="14">
        <f t="shared" si="1"/>
        <v>869</v>
      </c>
    </row>
    <row r="453" ht="75.0" customHeight="1">
      <c r="A453" s="6">
        <v>1451.0</v>
      </c>
      <c r="B453" s="6" t="s">
        <v>1529</v>
      </c>
      <c r="C453" s="6" t="s">
        <v>1362</v>
      </c>
      <c r="D453" s="11" t="s">
        <v>29</v>
      </c>
      <c r="E453" s="6" t="s">
        <v>1531</v>
      </c>
      <c r="F453" s="6" t="s">
        <v>34</v>
      </c>
      <c r="G453" s="14">
        <f>IFERROR(__xludf.DUMMYFUNCTION("IF(LEN(TRIM(E453))=0, 0, COUNTA(SPLIT(TRIM(E453), "" "")))"),492.0)</f>
        <v>492</v>
      </c>
      <c r="H453" s="14">
        <f t="shared" si="1"/>
        <v>688</v>
      </c>
    </row>
    <row r="454" ht="75.0" customHeight="1">
      <c r="A454" s="6">
        <v>1452.0</v>
      </c>
      <c r="B454" s="6" t="s">
        <v>1532</v>
      </c>
      <c r="C454" s="6" t="s">
        <v>1362</v>
      </c>
      <c r="D454" s="11" t="s">
        <v>29</v>
      </c>
      <c r="E454" s="6" t="s">
        <v>1533</v>
      </c>
      <c r="F454" s="6" t="s">
        <v>16</v>
      </c>
      <c r="G454" s="14">
        <f>IFERROR(__xludf.DUMMYFUNCTION("IF(LEN(TRIM(E454))=0, 0, COUNTA(SPLIT(TRIM(E454), "" "")))"),482.0)</f>
        <v>482</v>
      </c>
      <c r="H454" s="14">
        <f t="shared" si="1"/>
        <v>674</v>
      </c>
    </row>
    <row r="455" ht="75.0" customHeight="1">
      <c r="A455" s="6">
        <v>1453.0</v>
      </c>
      <c r="B455" s="6" t="s">
        <v>1536</v>
      </c>
      <c r="C455" s="6" t="s">
        <v>1362</v>
      </c>
      <c r="D455" s="11" t="s">
        <v>29</v>
      </c>
      <c r="E455" s="6" t="s">
        <v>1538</v>
      </c>
      <c r="F455" s="6" t="s">
        <v>16</v>
      </c>
      <c r="G455" s="14">
        <f>IFERROR(__xludf.DUMMYFUNCTION("IF(LEN(TRIM(E455))=0, 0, COUNTA(SPLIT(TRIM(E455), "" "")))"),576.0)</f>
        <v>576</v>
      </c>
      <c r="H455" s="14">
        <f t="shared" si="1"/>
        <v>806</v>
      </c>
    </row>
    <row r="456" ht="75.0" customHeight="1">
      <c r="A456" s="6">
        <v>1454.0</v>
      </c>
      <c r="B456" s="6" t="s">
        <v>1539</v>
      </c>
      <c r="C456" s="6" t="s">
        <v>1362</v>
      </c>
      <c r="D456" s="11" t="s">
        <v>29</v>
      </c>
      <c r="E456" s="6" t="s">
        <v>1541</v>
      </c>
      <c r="F456" s="6" t="s">
        <v>16</v>
      </c>
      <c r="G456" s="14">
        <f>IFERROR(__xludf.DUMMYFUNCTION("IF(LEN(TRIM(E456))=0, 0, COUNTA(SPLIT(TRIM(E456), "" "")))"),566.0)</f>
        <v>566</v>
      </c>
      <c r="H456" s="14">
        <f t="shared" si="1"/>
        <v>792</v>
      </c>
    </row>
    <row r="457" ht="75.0" customHeight="1">
      <c r="A457" s="6">
        <v>1455.0</v>
      </c>
      <c r="B457" s="6" t="s">
        <v>1543</v>
      </c>
      <c r="C457" s="6" t="s">
        <v>1362</v>
      </c>
      <c r="D457" s="11" t="s">
        <v>29</v>
      </c>
      <c r="E457" s="6" t="s">
        <v>1544</v>
      </c>
      <c r="F457" s="6" t="s">
        <v>16</v>
      </c>
      <c r="G457" s="14">
        <f>IFERROR(__xludf.DUMMYFUNCTION("IF(LEN(TRIM(E457))=0, 0, COUNTA(SPLIT(TRIM(E457), "" "")))"),834.0)</f>
        <v>834</v>
      </c>
      <c r="H457" s="14">
        <f t="shared" si="1"/>
        <v>1167</v>
      </c>
    </row>
    <row r="458" ht="75.0" customHeight="1">
      <c r="A458" s="6">
        <v>1456.0</v>
      </c>
      <c r="B458" s="6" t="s">
        <v>1546</v>
      </c>
      <c r="C458" s="6" t="s">
        <v>1362</v>
      </c>
      <c r="D458" s="11" t="s">
        <v>29</v>
      </c>
      <c r="E458" s="6" t="s">
        <v>1547</v>
      </c>
      <c r="F458" s="6" t="s">
        <v>16</v>
      </c>
      <c r="G458" s="14">
        <f>IFERROR(__xludf.DUMMYFUNCTION("IF(LEN(TRIM(E458))=0, 0, COUNTA(SPLIT(TRIM(E458), "" "")))"),660.0)</f>
        <v>660</v>
      </c>
      <c r="H458" s="14">
        <f t="shared" si="1"/>
        <v>924</v>
      </c>
    </row>
    <row r="459" ht="75.0" customHeight="1">
      <c r="A459" s="6">
        <v>1457.0</v>
      </c>
      <c r="B459" s="6" t="s">
        <v>1550</v>
      </c>
      <c r="C459" s="6" t="s">
        <v>1362</v>
      </c>
      <c r="D459" s="11" t="s">
        <v>29</v>
      </c>
      <c r="E459" s="6" t="s">
        <v>1551</v>
      </c>
      <c r="F459" s="6" t="s">
        <v>16</v>
      </c>
      <c r="G459" s="14">
        <f>IFERROR(__xludf.DUMMYFUNCTION("IF(LEN(TRIM(E459))=0, 0, COUNTA(SPLIT(TRIM(E459), "" "")))"),665.0)</f>
        <v>665</v>
      </c>
      <c r="H459" s="14">
        <f t="shared" si="1"/>
        <v>931</v>
      </c>
    </row>
    <row r="460" ht="75.0" customHeight="1">
      <c r="A460" s="6">
        <v>1458.0</v>
      </c>
      <c r="B460" s="6" t="s">
        <v>1553</v>
      </c>
      <c r="C460" s="6" t="s">
        <v>1362</v>
      </c>
      <c r="D460" s="11" t="s">
        <v>29</v>
      </c>
      <c r="E460" s="6" t="s">
        <v>1554</v>
      </c>
      <c r="F460" s="6" t="s">
        <v>16</v>
      </c>
      <c r="G460" s="14">
        <f>IFERROR(__xludf.DUMMYFUNCTION("IF(LEN(TRIM(E460))=0, 0, COUNTA(SPLIT(TRIM(E460), "" "")))"),647.0)</f>
        <v>647</v>
      </c>
      <c r="H460" s="14">
        <f t="shared" si="1"/>
        <v>905</v>
      </c>
    </row>
    <row r="461" ht="75.0" customHeight="1">
      <c r="A461" s="6">
        <v>1459.0</v>
      </c>
      <c r="B461" s="6" t="s">
        <v>1557</v>
      </c>
      <c r="C461" s="6" t="s">
        <v>1362</v>
      </c>
      <c r="D461" s="11" t="s">
        <v>29</v>
      </c>
      <c r="E461" s="6" t="s">
        <v>1558</v>
      </c>
      <c r="F461" s="6" t="s">
        <v>16</v>
      </c>
      <c r="G461" s="14">
        <f>IFERROR(__xludf.DUMMYFUNCTION("IF(LEN(TRIM(E461))=0, 0, COUNTA(SPLIT(TRIM(E461), "" "")))"),799.0)</f>
        <v>799</v>
      </c>
      <c r="H461" s="14">
        <f t="shared" si="1"/>
        <v>1118</v>
      </c>
    </row>
    <row r="462" ht="75.0" customHeight="1">
      <c r="A462" s="6">
        <v>1460.0</v>
      </c>
      <c r="B462" s="6" t="s">
        <v>1560</v>
      </c>
      <c r="C462" s="6" t="s">
        <v>1362</v>
      </c>
      <c r="D462" s="11" t="s">
        <v>29</v>
      </c>
      <c r="E462" s="6" t="s">
        <v>1561</v>
      </c>
      <c r="F462" s="6" t="s">
        <v>16</v>
      </c>
      <c r="G462" s="14">
        <f>IFERROR(__xludf.DUMMYFUNCTION("IF(LEN(TRIM(E462))=0, 0, COUNTA(SPLIT(TRIM(E462), "" "")))"),621.0)</f>
        <v>621</v>
      </c>
      <c r="H462" s="14">
        <f t="shared" si="1"/>
        <v>869</v>
      </c>
    </row>
    <row r="463" ht="75.0" customHeight="1">
      <c r="A463" s="6">
        <v>1461.0</v>
      </c>
      <c r="B463" s="6" t="s">
        <v>1564</v>
      </c>
      <c r="C463" s="6" t="s">
        <v>1362</v>
      </c>
      <c r="D463" s="11" t="s">
        <v>29</v>
      </c>
      <c r="E463" s="6" t="s">
        <v>1565</v>
      </c>
      <c r="F463" s="6" t="s">
        <v>16</v>
      </c>
      <c r="G463" s="14">
        <f>IFERROR(__xludf.DUMMYFUNCTION("IF(LEN(TRIM(E463))=0, 0, COUNTA(SPLIT(TRIM(E463), "" "")))"),735.0)</f>
        <v>735</v>
      </c>
      <c r="H463" s="14">
        <f t="shared" si="1"/>
        <v>1029</v>
      </c>
    </row>
    <row r="464" ht="75.0" customHeight="1">
      <c r="A464" s="6">
        <v>1462.0</v>
      </c>
      <c r="B464" s="6" t="s">
        <v>1567</v>
      </c>
      <c r="C464" s="6" t="s">
        <v>1362</v>
      </c>
      <c r="D464" s="11" t="s">
        <v>29</v>
      </c>
      <c r="E464" s="6" t="s">
        <v>1569</v>
      </c>
      <c r="F464" s="6" t="s">
        <v>16</v>
      </c>
      <c r="G464" s="14">
        <f>IFERROR(__xludf.DUMMYFUNCTION("IF(LEN(TRIM(E464))=0, 0, COUNTA(SPLIT(TRIM(E464), "" "")))"),852.0)</f>
        <v>852</v>
      </c>
      <c r="H464" s="14">
        <f t="shared" si="1"/>
        <v>1192</v>
      </c>
    </row>
    <row r="465" ht="75.0" customHeight="1">
      <c r="A465" s="6">
        <v>1463.0</v>
      </c>
      <c r="B465" s="6" t="s">
        <v>1571</v>
      </c>
      <c r="C465" s="6" t="s">
        <v>1362</v>
      </c>
      <c r="D465" s="11" t="s">
        <v>29</v>
      </c>
      <c r="E465" s="6" t="s">
        <v>1573</v>
      </c>
      <c r="F465" s="6" t="s">
        <v>16</v>
      </c>
      <c r="G465" s="14">
        <f>IFERROR(__xludf.DUMMYFUNCTION("IF(LEN(TRIM(E465))=0, 0, COUNTA(SPLIT(TRIM(E465), "" "")))"),866.0)</f>
        <v>866</v>
      </c>
      <c r="H465" s="14">
        <f t="shared" si="1"/>
        <v>1212</v>
      </c>
    </row>
    <row r="466" ht="75.0" customHeight="1">
      <c r="A466" s="6">
        <v>1464.0</v>
      </c>
      <c r="B466" s="6" t="s">
        <v>1574</v>
      </c>
      <c r="C466" s="6" t="s">
        <v>1362</v>
      </c>
      <c r="D466" s="11" t="s">
        <v>29</v>
      </c>
      <c r="E466" s="6" t="s">
        <v>1576</v>
      </c>
      <c r="F466" s="6" t="s">
        <v>16</v>
      </c>
      <c r="G466" s="14">
        <f>IFERROR(__xludf.DUMMYFUNCTION("IF(LEN(TRIM(E466))=0, 0, COUNTA(SPLIT(TRIM(E466), "" "")))"),716.0)</f>
        <v>716</v>
      </c>
      <c r="H466" s="14">
        <f t="shared" si="1"/>
        <v>1002</v>
      </c>
    </row>
    <row r="467" ht="75.0" customHeight="1">
      <c r="A467" s="6">
        <v>1465.0</v>
      </c>
      <c r="B467" s="6" t="s">
        <v>1578</v>
      </c>
      <c r="C467" s="6" t="s">
        <v>1362</v>
      </c>
      <c r="D467" s="11" t="s">
        <v>29</v>
      </c>
      <c r="E467" s="6" t="s">
        <v>1579</v>
      </c>
      <c r="F467" s="6" t="s">
        <v>34</v>
      </c>
      <c r="G467" s="14">
        <f>IFERROR(__xludf.DUMMYFUNCTION("IF(LEN(TRIM(E467))=0, 0, COUNTA(SPLIT(TRIM(E467), "" "")))"),544.0)</f>
        <v>544</v>
      </c>
      <c r="H467" s="14">
        <f t="shared" si="1"/>
        <v>761</v>
      </c>
    </row>
    <row r="468" ht="75.0" customHeight="1">
      <c r="A468" s="6">
        <v>1466.0</v>
      </c>
      <c r="B468" s="6" t="s">
        <v>1581</v>
      </c>
      <c r="C468" s="6" t="s">
        <v>1362</v>
      </c>
      <c r="D468" s="11" t="s">
        <v>29</v>
      </c>
      <c r="E468" s="6" t="s">
        <v>1582</v>
      </c>
      <c r="F468" s="6" t="s">
        <v>16</v>
      </c>
      <c r="G468" s="14">
        <f>IFERROR(__xludf.DUMMYFUNCTION("IF(LEN(TRIM(E468))=0, 0, COUNTA(SPLIT(TRIM(E468), "" "")))"),718.0)</f>
        <v>718</v>
      </c>
      <c r="H468" s="14">
        <f t="shared" si="1"/>
        <v>1005</v>
      </c>
    </row>
    <row r="469" ht="75.0" customHeight="1">
      <c r="A469" s="6">
        <v>1467.0</v>
      </c>
      <c r="B469" s="6" t="s">
        <v>1585</v>
      </c>
      <c r="C469" s="6" t="s">
        <v>1362</v>
      </c>
      <c r="D469" s="11" t="s">
        <v>29</v>
      </c>
      <c r="E469" s="6" t="s">
        <v>1587</v>
      </c>
      <c r="F469" s="6" t="s">
        <v>16</v>
      </c>
      <c r="G469" s="14">
        <f>IFERROR(__xludf.DUMMYFUNCTION("IF(LEN(TRIM(E469))=0, 0, COUNTA(SPLIT(TRIM(E469), "" "")))"),713.0)</f>
        <v>713</v>
      </c>
      <c r="H469" s="14">
        <f t="shared" si="1"/>
        <v>998</v>
      </c>
    </row>
    <row r="470" ht="75.0" customHeight="1">
      <c r="A470" s="6">
        <v>1468.0</v>
      </c>
      <c r="B470" s="6" t="s">
        <v>1589</v>
      </c>
      <c r="C470" s="6" t="s">
        <v>1362</v>
      </c>
      <c r="D470" s="11" t="s">
        <v>29</v>
      </c>
      <c r="E470" s="6" t="s">
        <v>1592</v>
      </c>
      <c r="F470" s="6" t="s">
        <v>16</v>
      </c>
      <c r="G470" s="14">
        <f>IFERROR(__xludf.DUMMYFUNCTION("IF(LEN(TRIM(E470))=0, 0, COUNTA(SPLIT(TRIM(E470), "" "")))"),1063.0)</f>
        <v>1063</v>
      </c>
      <c r="H470" s="14">
        <f t="shared" si="1"/>
        <v>1488</v>
      </c>
    </row>
    <row r="471" ht="75.0" customHeight="1">
      <c r="A471" s="6">
        <v>1469.0</v>
      </c>
      <c r="B471" s="6" t="s">
        <v>1593</v>
      </c>
      <c r="C471" s="6" t="s">
        <v>1362</v>
      </c>
      <c r="D471" s="11" t="s">
        <v>29</v>
      </c>
      <c r="E471" s="6" t="s">
        <v>1596</v>
      </c>
      <c r="F471" s="6" t="s">
        <v>16</v>
      </c>
      <c r="G471" s="14">
        <f>IFERROR(__xludf.DUMMYFUNCTION("IF(LEN(TRIM(E471))=0, 0, COUNTA(SPLIT(TRIM(E471), "" "")))"),624.0)</f>
        <v>624</v>
      </c>
      <c r="H471" s="14">
        <f t="shared" si="1"/>
        <v>873</v>
      </c>
    </row>
    <row r="472" ht="75.0" customHeight="1">
      <c r="A472" s="6">
        <v>1470.0</v>
      </c>
      <c r="B472" s="6" t="s">
        <v>1598</v>
      </c>
      <c r="C472" s="6" t="s">
        <v>1362</v>
      </c>
      <c r="D472" s="11" t="s">
        <v>29</v>
      </c>
      <c r="E472" s="6" t="s">
        <v>1600</v>
      </c>
      <c r="F472" s="6" t="s">
        <v>16</v>
      </c>
      <c r="G472" s="14">
        <f>IFERROR(__xludf.DUMMYFUNCTION("IF(LEN(TRIM(E472))=0, 0, COUNTA(SPLIT(TRIM(E472), "" "")))"),770.0)</f>
        <v>770</v>
      </c>
      <c r="H472" s="14">
        <f t="shared" si="1"/>
        <v>1078</v>
      </c>
    </row>
    <row r="473" ht="75.0" customHeight="1">
      <c r="A473" s="6">
        <v>1471.0</v>
      </c>
      <c r="B473" s="6" t="s">
        <v>1602</v>
      </c>
      <c r="C473" s="6" t="s">
        <v>1362</v>
      </c>
      <c r="D473" s="11" t="s">
        <v>29</v>
      </c>
      <c r="E473" s="6" t="s">
        <v>1603</v>
      </c>
      <c r="F473" s="6" t="s">
        <v>34</v>
      </c>
      <c r="G473" s="14">
        <f>IFERROR(__xludf.DUMMYFUNCTION("IF(LEN(TRIM(E473))=0, 0, COUNTA(SPLIT(TRIM(E473), "" "")))"),744.0)</f>
        <v>744</v>
      </c>
      <c r="H473" s="14">
        <f t="shared" si="1"/>
        <v>1041</v>
      </c>
    </row>
    <row r="474" ht="75.0" customHeight="1">
      <c r="A474" s="6">
        <v>1472.0</v>
      </c>
      <c r="B474" s="6" t="s">
        <v>1605</v>
      </c>
      <c r="C474" s="6" t="s">
        <v>1362</v>
      </c>
      <c r="D474" s="11" t="s">
        <v>29</v>
      </c>
      <c r="E474" s="6" t="s">
        <v>1606</v>
      </c>
      <c r="F474" s="6" t="s">
        <v>16</v>
      </c>
      <c r="G474" s="14">
        <f>IFERROR(__xludf.DUMMYFUNCTION("IF(LEN(TRIM(E474))=0, 0, COUNTA(SPLIT(TRIM(E474), "" "")))"),599.0)</f>
        <v>599</v>
      </c>
      <c r="H474" s="14">
        <f t="shared" si="1"/>
        <v>838</v>
      </c>
    </row>
    <row r="475" ht="75.0" customHeight="1">
      <c r="A475" s="6">
        <v>1473.0</v>
      </c>
      <c r="B475" s="6" t="s">
        <v>1609</v>
      </c>
      <c r="C475" s="6" t="s">
        <v>1362</v>
      </c>
      <c r="D475" s="11" t="s">
        <v>29</v>
      </c>
      <c r="E475" s="6" t="s">
        <v>1611</v>
      </c>
      <c r="F475" s="6" t="s">
        <v>16</v>
      </c>
      <c r="G475" s="14">
        <f>IFERROR(__xludf.DUMMYFUNCTION("IF(LEN(TRIM(E475))=0, 0, COUNTA(SPLIT(TRIM(E475), "" "")))"),643.0)</f>
        <v>643</v>
      </c>
      <c r="H475" s="14">
        <f t="shared" si="1"/>
        <v>900</v>
      </c>
    </row>
    <row r="476" ht="75.0" customHeight="1">
      <c r="A476" s="6">
        <v>1474.0</v>
      </c>
      <c r="B476" s="6" t="s">
        <v>1612</v>
      </c>
      <c r="C476" s="6" t="s">
        <v>1362</v>
      </c>
      <c r="D476" s="11" t="s">
        <v>29</v>
      </c>
      <c r="E476" s="6" t="s">
        <v>1615</v>
      </c>
      <c r="F476" s="6" t="s">
        <v>34</v>
      </c>
      <c r="G476" s="14">
        <f>IFERROR(__xludf.DUMMYFUNCTION("IF(LEN(TRIM(E476))=0, 0, COUNTA(SPLIT(TRIM(E476), "" "")))"),806.0)</f>
        <v>806</v>
      </c>
      <c r="H476" s="14">
        <f t="shared" si="1"/>
        <v>1128</v>
      </c>
    </row>
    <row r="477" ht="75.0" customHeight="1">
      <c r="A477" s="6">
        <v>1475.0</v>
      </c>
      <c r="B477" s="6" t="s">
        <v>1617</v>
      </c>
      <c r="C477" s="6" t="s">
        <v>1362</v>
      </c>
      <c r="D477" s="11" t="s">
        <v>29</v>
      </c>
      <c r="E477" s="6" t="s">
        <v>1619</v>
      </c>
      <c r="F477" s="6" t="s">
        <v>16</v>
      </c>
      <c r="G477" s="14">
        <f>IFERROR(__xludf.DUMMYFUNCTION("IF(LEN(TRIM(E477))=0, 0, COUNTA(SPLIT(TRIM(E477), "" "")))"),933.0)</f>
        <v>933</v>
      </c>
      <c r="H477" s="14">
        <f t="shared" si="1"/>
        <v>1306</v>
      </c>
    </row>
    <row r="478" ht="75.0" customHeight="1">
      <c r="A478" s="6">
        <v>1476.0</v>
      </c>
      <c r="B478" s="6" t="s">
        <v>1621</v>
      </c>
      <c r="C478" s="6" t="s">
        <v>1362</v>
      </c>
      <c r="D478" s="11" t="s">
        <v>29</v>
      </c>
      <c r="E478" s="6" t="s">
        <v>1623</v>
      </c>
      <c r="F478" s="6" t="s">
        <v>16</v>
      </c>
      <c r="G478" s="14">
        <f>IFERROR(__xludf.DUMMYFUNCTION("IF(LEN(TRIM(E478))=0, 0, COUNTA(SPLIT(TRIM(E478), "" "")))"),974.0)</f>
        <v>974</v>
      </c>
      <c r="H478" s="14">
        <f t="shared" si="1"/>
        <v>1363</v>
      </c>
    </row>
    <row r="479" ht="75.0" customHeight="1">
      <c r="A479" s="6">
        <v>1477.0</v>
      </c>
      <c r="B479" s="6" t="s">
        <v>1625</v>
      </c>
      <c r="C479" s="6" t="s">
        <v>1362</v>
      </c>
      <c r="D479" s="11" t="s">
        <v>29</v>
      </c>
      <c r="E479" s="6" t="s">
        <v>1627</v>
      </c>
      <c r="F479" s="6" t="s">
        <v>16</v>
      </c>
      <c r="G479" s="14">
        <f>IFERROR(__xludf.DUMMYFUNCTION("IF(LEN(TRIM(E479))=0, 0, COUNTA(SPLIT(TRIM(E479), "" "")))"),757.0)</f>
        <v>757</v>
      </c>
      <c r="H479" s="14">
        <f t="shared" si="1"/>
        <v>1059</v>
      </c>
    </row>
    <row r="480" ht="75.0" customHeight="1">
      <c r="A480" s="6">
        <v>1478.0</v>
      </c>
      <c r="B480" s="6" t="s">
        <v>1629</v>
      </c>
      <c r="C480" s="6" t="s">
        <v>1362</v>
      </c>
      <c r="D480" s="11" t="s">
        <v>29</v>
      </c>
      <c r="E480" s="6" t="s">
        <v>1630</v>
      </c>
      <c r="F480" s="6" t="s">
        <v>16</v>
      </c>
      <c r="G480" s="14">
        <f>IFERROR(__xludf.DUMMYFUNCTION("IF(LEN(TRIM(E480))=0, 0, COUNTA(SPLIT(TRIM(E480), "" "")))"),701.0)</f>
        <v>701</v>
      </c>
      <c r="H480" s="14">
        <f t="shared" si="1"/>
        <v>981</v>
      </c>
    </row>
    <row r="481" ht="75.0" customHeight="1">
      <c r="A481" s="6">
        <v>1479.0</v>
      </c>
      <c r="B481" s="6" t="s">
        <v>1633</v>
      </c>
      <c r="C481" s="6" t="s">
        <v>1362</v>
      </c>
      <c r="D481" s="11" t="s">
        <v>29</v>
      </c>
      <c r="E481" s="6" t="s">
        <v>1635</v>
      </c>
      <c r="F481" s="6" t="s">
        <v>16</v>
      </c>
      <c r="G481" s="14">
        <f>IFERROR(__xludf.DUMMYFUNCTION("IF(LEN(TRIM(E481))=0, 0, COUNTA(SPLIT(TRIM(E481), "" "")))"),690.0)</f>
        <v>690</v>
      </c>
      <c r="H481" s="14">
        <f t="shared" si="1"/>
        <v>966</v>
      </c>
    </row>
    <row r="482" ht="75.0" customHeight="1">
      <c r="A482" s="6">
        <v>1480.0</v>
      </c>
      <c r="B482" s="6" t="s">
        <v>1636</v>
      </c>
      <c r="C482" s="6" t="s">
        <v>1362</v>
      </c>
      <c r="D482" s="11" t="s">
        <v>29</v>
      </c>
      <c r="E482" s="6" t="s">
        <v>1639</v>
      </c>
      <c r="F482" s="6" t="s">
        <v>16</v>
      </c>
      <c r="G482" s="14">
        <f>IFERROR(__xludf.DUMMYFUNCTION("IF(LEN(TRIM(E482))=0, 0, COUNTA(SPLIT(TRIM(E482), "" "")))"),948.0)</f>
        <v>948</v>
      </c>
      <c r="H482" s="14">
        <f t="shared" si="1"/>
        <v>1327</v>
      </c>
    </row>
    <row r="483" ht="75.0" customHeight="1">
      <c r="A483" s="6">
        <v>1481.0</v>
      </c>
      <c r="B483" s="6" t="s">
        <v>1640</v>
      </c>
      <c r="C483" s="6" t="s">
        <v>1362</v>
      </c>
      <c r="D483" s="11" t="s">
        <v>29</v>
      </c>
      <c r="E483" s="6" t="s">
        <v>1642</v>
      </c>
      <c r="F483" s="6" t="s">
        <v>16</v>
      </c>
      <c r="G483" s="14">
        <f>IFERROR(__xludf.DUMMYFUNCTION("IF(LEN(TRIM(E483))=0, 0, COUNTA(SPLIT(TRIM(E483), "" "")))"),783.0)</f>
        <v>783</v>
      </c>
      <c r="H483" s="14">
        <f t="shared" si="1"/>
        <v>1096</v>
      </c>
    </row>
    <row r="484" ht="75.0" customHeight="1">
      <c r="A484" s="6">
        <v>1482.0</v>
      </c>
      <c r="B484" s="6" t="s">
        <v>1644</v>
      </c>
      <c r="C484" s="6" t="s">
        <v>1362</v>
      </c>
      <c r="D484" s="11" t="s">
        <v>29</v>
      </c>
      <c r="E484" s="6" t="s">
        <v>1646</v>
      </c>
      <c r="F484" s="6" t="s">
        <v>16</v>
      </c>
      <c r="G484" s="14">
        <f>IFERROR(__xludf.DUMMYFUNCTION("IF(LEN(TRIM(E484))=0, 0, COUNTA(SPLIT(TRIM(E484), "" "")))"),850.0)</f>
        <v>850</v>
      </c>
      <c r="H484" s="14">
        <f t="shared" si="1"/>
        <v>1190</v>
      </c>
    </row>
    <row r="485" ht="75.0" customHeight="1">
      <c r="A485" s="6">
        <v>1483.0</v>
      </c>
      <c r="B485" s="6" t="s">
        <v>1648</v>
      </c>
      <c r="C485" s="6" t="s">
        <v>1362</v>
      </c>
      <c r="D485" s="11" t="s">
        <v>29</v>
      </c>
      <c r="E485" s="6" t="s">
        <v>1651</v>
      </c>
      <c r="F485" s="6" t="s">
        <v>16</v>
      </c>
      <c r="G485" s="14">
        <f>IFERROR(__xludf.DUMMYFUNCTION("IF(LEN(TRIM(E485))=0, 0, COUNTA(SPLIT(TRIM(E485), "" "")))"),639.0)</f>
        <v>639</v>
      </c>
      <c r="H485" s="14">
        <f t="shared" si="1"/>
        <v>894</v>
      </c>
    </row>
    <row r="486" ht="75.0" customHeight="1">
      <c r="A486" s="6">
        <v>1484.0</v>
      </c>
      <c r="B486" s="6" t="s">
        <v>1652</v>
      </c>
      <c r="C486" s="6" t="s">
        <v>1362</v>
      </c>
      <c r="D486" s="11" t="s">
        <v>29</v>
      </c>
      <c r="E486" s="6" t="s">
        <v>1654</v>
      </c>
      <c r="F486" s="6" t="s">
        <v>34</v>
      </c>
      <c r="G486" s="14">
        <f>IFERROR(__xludf.DUMMYFUNCTION("IF(LEN(TRIM(E486))=0, 0, COUNTA(SPLIT(TRIM(E486), "" "")))"),709.0)</f>
        <v>709</v>
      </c>
      <c r="H486" s="14">
        <f t="shared" si="1"/>
        <v>992</v>
      </c>
    </row>
    <row r="487" ht="75.0" customHeight="1">
      <c r="A487" s="6">
        <v>1485.0</v>
      </c>
      <c r="B487" s="6" t="s">
        <v>1655</v>
      </c>
      <c r="C487" s="6" t="s">
        <v>1362</v>
      </c>
      <c r="D487" s="11" t="s">
        <v>29</v>
      </c>
      <c r="E487" s="6" t="s">
        <v>1658</v>
      </c>
      <c r="F487" s="6" t="s">
        <v>16</v>
      </c>
      <c r="G487" s="14">
        <f>IFERROR(__xludf.DUMMYFUNCTION("IF(LEN(TRIM(E487))=0, 0, COUNTA(SPLIT(TRIM(E487), "" "")))"),674.0)</f>
        <v>674</v>
      </c>
      <c r="H487" s="14">
        <f t="shared" si="1"/>
        <v>943</v>
      </c>
    </row>
    <row r="488" ht="75.0" customHeight="1">
      <c r="A488" s="6">
        <v>1486.0</v>
      </c>
      <c r="B488" s="6" t="s">
        <v>1659</v>
      </c>
      <c r="C488" s="6" t="s">
        <v>1362</v>
      </c>
      <c r="D488" s="11" t="s">
        <v>29</v>
      </c>
      <c r="E488" s="6" t="s">
        <v>1660</v>
      </c>
      <c r="F488" s="6" t="s">
        <v>16</v>
      </c>
      <c r="G488" s="14">
        <f>IFERROR(__xludf.DUMMYFUNCTION("IF(LEN(TRIM(E488))=0, 0, COUNTA(SPLIT(TRIM(E488), "" "")))"),730.0)</f>
        <v>730</v>
      </c>
      <c r="H488" s="14">
        <f t="shared" si="1"/>
        <v>1022</v>
      </c>
    </row>
    <row r="489" ht="75.0" customHeight="1">
      <c r="A489" s="6">
        <v>1487.0</v>
      </c>
      <c r="B489" s="6" t="s">
        <v>1662</v>
      </c>
      <c r="C489" s="6" t="s">
        <v>1362</v>
      </c>
      <c r="D489" s="11" t="s">
        <v>29</v>
      </c>
      <c r="E489" s="6" t="s">
        <v>1663</v>
      </c>
      <c r="F489" s="6" t="s">
        <v>16</v>
      </c>
      <c r="G489" s="14">
        <f>IFERROR(__xludf.DUMMYFUNCTION("IF(LEN(TRIM(E489))=0, 0, COUNTA(SPLIT(TRIM(E489), "" "")))"),720.0)</f>
        <v>720</v>
      </c>
      <c r="H489" s="14">
        <f t="shared" si="1"/>
        <v>1008</v>
      </c>
    </row>
    <row r="490" ht="75.0" customHeight="1">
      <c r="A490" s="6">
        <v>1488.0</v>
      </c>
      <c r="B490" s="6" t="s">
        <v>1664</v>
      </c>
      <c r="C490" s="6" t="s">
        <v>1362</v>
      </c>
      <c r="D490" s="11" t="s">
        <v>29</v>
      </c>
      <c r="E490" s="6" t="s">
        <v>1667</v>
      </c>
      <c r="F490" s="6" t="s">
        <v>16</v>
      </c>
      <c r="G490" s="14">
        <f>IFERROR(__xludf.DUMMYFUNCTION("IF(LEN(TRIM(E490))=0, 0, COUNTA(SPLIT(TRIM(E490), "" "")))"),1063.0)</f>
        <v>1063</v>
      </c>
      <c r="H490" s="14">
        <f t="shared" si="1"/>
        <v>1488</v>
      </c>
    </row>
    <row r="491" ht="75.0" customHeight="1">
      <c r="A491" s="6">
        <v>1489.0</v>
      </c>
      <c r="B491" s="6" t="s">
        <v>1668</v>
      </c>
      <c r="C491" s="6" t="s">
        <v>1362</v>
      </c>
      <c r="D491" s="11" t="s">
        <v>29</v>
      </c>
      <c r="E491" s="6" t="s">
        <v>1670</v>
      </c>
      <c r="F491" s="6" t="s">
        <v>34</v>
      </c>
      <c r="G491" s="14">
        <f>IFERROR(__xludf.DUMMYFUNCTION("IF(LEN(TRIM(E491))=0, 0, COUNTA(SPLIT(TRIM(E491), "" "")))"),759.0)</f>
        <v>759</v>
      </c>
      <c r="H491" s="14">
        <f t="shared" si="1"/>
        <v>1062</v>
      </c>
    </row>
    <row r="492" ht="75.0" customHeight="1">
      <c r="A492" s="6">
        <v>1490.0</v>
      </c>
      <c r="B492" s="6" t="s">
        <v>1671</v>
      </c>
      <c r="C492" s="6" t="s">
        <v>1362</v>
      </c>
      <c r="D492" s="11" t="s">
        <v>29</v>
      </c>
      <c r="E492" s="6" t="s">
        <v>1673</v>
      </c>
      <c r="F492" s="6" t="s">
        <v>16</v>
      </c>
      <c r="G492" s="14">
        <f>IFERROR(__xludf.DUMMYFUNCTION("IF(LEN(TRIM(E492))=0, 0, COUNTA(SPLIT(TRIM(E492), "" "")))"),753.0)</f>
        <v>753</v>
      </c>
      <c r="H492" s="14">
        <f t="shared" si="1"/>
        <v>1054</v>
      </c>
    </row>
    <row r="493" ht="75.0" customHeight="1">
      <c r="A493" s="6">
        <v>1491.0</v>
      </c>
      <c r="B493" s="6" t="s">
        <v>1675</v>
      </c>
      <c r="C493" s="6" t="s">
        <v>1362</v>
      </c>
      <c r="D493" s="11" t="s">
        <v>29</v>
      </c>
      <c r="E493" s="6" t="s">
        <v>1677</v>
      </c>
      <c r="F493" s="6" t="s">
        <v>16</v>
      </c>
      <c r="G493" s="14">
        <f>IFERROR(__xludf.DUMMYFUNCTION("IF(LEN(TRIM(E493))=0, 0, COUNTA(SPLIT(TRIM(E493), "" "")))"),779.0)</f>
        <v>779</v>
      </c>
      <c r="H493" s="14">
        <f t="shared" si="1"/>
        <v>1090</v>
      </c>
    </row>
    <row r="494" ht="75.0" customHeight="1">
      <c r="A494" s="6">
        <v>1492.0</v>
      </c>
      <c r="B494" s="6" t="s">
        <v>1678</v>
      </c>
      <c r="C494" s="6" t="s">
        <v>1362</v>
      </c>
      <c r="D494" s="11" t="s">
        <v>29</v>
      </c>
      <c r="E494" s="6" t="s">
        <v>1679</v>
      </c>
      <c r="F494" s="6" t="s">
        <v>16</v>
      </c>
      <c r="G494" s="14">
        <f>IFERROR(__xludf.DUMMYFUNCTION("IF(LEN(TRIM(E494))=0, 0, COUNTA(SPLIT(TRIM(E494), "" "")))"),701.0)</f>
        <v>701</v>
      </c>
      <c r="H494" s="14">
        <f t="shared" si="1"/>
        <v>981</v>
      </c>
    </row>
    <row r="495" ht="75.0" customHeight="1">
      <c r="A495" s="6">
        <v>1493.0</v>
      </c>
      <c r="B495" s="6" t="s">
        <v>1682</v>
      </c>
      <c r="C495" s="6" t="s">
        <v>1362</v>
      </c>
      <c r="D495" s="11" t="s">
        <v>29</v>
      </c>
      <c r="E495" s="6" t="s">
        <v>1683</v>
      </c>
      <c r="F495" s="6" t="s">
        <v>34</v>
      </c>
      <c r="G495" s="14">
        <f>IFERROR(__xludf.DUMMYFUNCTION("IF(LEN(TRIM(E495))=0, 0, COUNTA(SPLIT(TRIM(E495), "" "")))"),596.0)</f>
        <v>596</v>
      </c>
      <c r="H495" s="14">
        <f t="shared" si="1"/>
        <v>834</v>
      </c>
    </row>
    <row r="496" ht="75.0" customHeight="1">
      <c r="A496" s="6">
        <v>1494.0</v>
      </c>
      <c r="B496" s="6" t="s">
        <v>1685</v>
      </c>
      <c r="C496" s="6" t="s">
        <v>1362</v>
      </c>
      <c r="D496" s="11" t="s">
        <v>29</v>
      </c>
      <c r="E496" s="6" t="s">
        <v>1686</v>
      </c>
      <c r="F496" s="6" t="s">
        <v>34</v>
      </c>
      <c r="G496" s="14">
        <f>IFERROR(__xludf.DUMMYFUNCTION("IF(LEN(TRIM(E496))=0, 0, COUNTA(SPLIT(TRIM(E496), "" "")))"),913.0)</f>
        <v>913</v>
      </c>
      <c r="H496" s="14">
        <f t="shared" si="1"/>
        <v>1278</v>
      </c>
    </row>
    <row r="497" ht="75.0" customHeight="1">
      <c r="A497" s="6">
        <v>1495.0</v>
      </c>
      <c r="B497" s="6" t="s">
        <v>1687</v>
      </c>
      <c r="C497" s="6" t="s">
        <v>1362</v>
      </c>
      <c r="D497" s="11" t="s">
        <v>29</v>
      </c>
      <c r="E497" s="6" t="s">
        <v>1690</v>
      </c>
      <c r="F497" s="6" t="s">
        <v>34</v>
      </c>
      <c r="G497" s="14">
        <f>IFERROR(__xludf.DUMMYFUNCTION("IF(LEN(TRIM(E497))=0, 0, COUNTA(SPLIT(TRIM(E497), "" "")))"),753.0)</f>
        <v>753</v>
      </c>
      <c r="H497" s="14">
        <f t="shared" si="1"/>
        <v>1054</v>
      </c>
    </row>
    <row r="498" ht="75.0" customHeight="1">
      <c r="A498" s="6">
        <v>1496.0</v>
      </c>
      <c r="B498" s="6" t="s">
        <v>1691</v>
      </c>
      <c r="C498" s="6" t="s">
        <v>1362</v>
      </c>
      <c r="D498" s="11" t="s">
        <v>29</v>
      </c>
      <c r="E498" s="6" t="s">
        <v>1693</v>
      </c>
      <c r="F498" s="6" t="s">
        <v>34</v>
      </c>
      <c r="G498" s="14">
        <f>IFERROR(__xludf.DUMMYFUNCTION("IF(LEN(TRIM(E498))=0, 0, COUNTA(SPLIT(TRIM(E498), "" "")))"),643.0)</f>
        <v>643</v>
      </c>
      <c r="H498" s="14">
        <f t="shared" si="1"/>
        <v>900</v>
      </c>
    </row>
    <row r="499" ht="75.0" customHeight="1">
      <c r="A499" s="6">
        <v>1497.0</v>
      </c>
      <c r="B499" s="6" t="s">
        <v>1694</v>
      </c>
      <c r="C499" s="6" t="s">
        <v>1362</v>
      </c>
      <c r="D499" s="11" t="s">
        <v>29</v>
      </c>
      <c r="E499" s="6" t="s">
        <v>1695</v>
      </c>
      <c r="F499" s="6" t="s">
        <v>34</v>
      </c>
      <c r="G499" s="14">
        <f>IFERROR(__xludf.DUMMYFUNCTION("IF(LEN(TRIM(E499))=0, 0, COUNTA(SPLIT(TRIM(E499), "" "")))"),770.0)</f>
        <v>770</v>
      </c>
      <c r="H499" s="14">
        <f t="shared" si="1"/>
        <v>1078</v>
      </c>
    </row>
    <row r="500" ht="75.0" customHeight="1">
      <c r="A500" s="6">
        <v>1498.0</v>
      </c>
      <c r="B500" s="6" t="s">
        <v>1698</v>
      </c>
      <c r="C500" s="6" t="s">
        <v>1362</v>
      </c>
      <c r="D500" s="11" t="s">
        <v>29</v>
      </c>
      <c r="E500" s="6" t="s">
        <v>1699</v>
      </c>
      <c r="F500" s="6" t="s">
        <v>34</v>
      </c>
      <c r="G500" s="14">
        <f>IFERROR(__xludf.DUMMYFUNCTION("IF(LEN(TRIM(E500))=0, 0, COUNTA(SPLIT(TRIM(E500), "" "")))"),597.0)</f>
        <v>597</v>
      </c>
      <c r="H500" s="14">
        <f t="shared" si="1"/>
        <v>835</v>
      </c>
    </row>
    <row r="501" ht="75.0" customHeight="1">
      <c r="A501" s="6">
        <v>1499.0</v>
      </c>
      <c r="B501" s="6" t="s">
        <v>1700</v>
      </c>
      <c r="C501" s="6" t="s">
        <v>1362</v>
      </c>
      <c r="D501" s="11" t="s">
        <v>29</v>
      </c>
      <c r="E501" s="6" t="s">
        <v>1702</v>
      </c>
      <c r="F501" s="6" t="s">
        <v>34</v>
      </c>
      <c r="G501" s="14">
        <f>IFERROR(__xludf.DUMMYFUNCTION("IF(LEN(TRIM(E501))=0, 0, COUNTA(SPLIT(TRIM(E501), "" "")))"),524.0)</f>
        <v>524</v>
      </c>
      <c r="H501" s="14">
        <f t="shared" si="1"/>
        <v>733</v>
      </c>
    </row>
    <row r="502" ht="75.0" customHeight="1">
      <c r="A502" s="6">
        <v>1500.0</v>
      </c>
      <c r="B502" s="6" t="s">
        <v>1703</v>
      </c>
      <c r="C502" s="6" t="s">
        <v>1362</v>
      </c>
      <c r="D502" s="11" t="s">
        <v>29</v>
      </c>
      <c r="E502" s="6" t="s">
        <v>1706</v>
      </c>
      <c r="F502" s="6" t="s">
        <v>34</v>
      </c>
      <c r="G502" s="14">
        <f>IFERROR(__xludf.DUMMYFUNCTION("IF(LEN(TRIM(E502))=0, 0, COUNTA(SPLIT(TRIM(E502), "" "")))"),858.0)</f>
        <v>858</v>
      </c>
      <c r="H502" s="14">
        <f t="shared" si="1"/>
        <v>1201</v>
      </c>
    </row>
    <row r="503" ht="75.0" customHeight="1">
      <c r="A503" s="6">
        <v>1501.0</v>
      </c>
      <c r="B503" s="6" t="s">
        <v>1707</v>
      </c>
      <c r="C503" s="6" t="s">
        <v>1362</v>
      </c>
      <c r="D503" s="11" t="s">
        <v>29</v>
      </c>
      <c r="E503" s="6" t="s">
        <v>1709</v>
      </c>
      <c r="F503" s="6" t="s">
        <v>34</v>
      </c>
      <c r="G503" s="14">
        <f>IFERROR(__xludf.DUMMYFUNCTION("IF(LEN(TRIM(E503))=0, 0, COUNTA(SPLIT(TRIM(E503), "" "")))"),624.0)</f>
        <v>624</v>
      </c>
      <c r="H503" s="14">
        <f t="shared" si="1"/>
        <v>873</v>
      </c>
    </row>
    <row r="504" ht="75.0" customHeight="1">
      <c r="A504" s="6">
        <v>1502.0</v>
      </c>
      <c r="B504" s="6" t="s">
        <v>1710</v>
      </c>
      <c r="C504" s="6" t="s">
        <v>1362</v>
      </c>
      <c r="D504" s="11" t="s">
        <v>29</v>
      </c>
      <c r="E504" s="6" t="s">
        <v>1712</v>
      </c>
      <c r="F504" s="6" t="s">
        <v>34</v>
      </c>
      <c r="G504" s="14">
        <f>IFERROR(__xludf.DUMMYFUNCTION("IF(LEN(TRIM(E504))=0, 0, COUNTA(SPLIT(TRIM(E504), "" "")))"),913.0)</f>
        <v>913</v>
      </c>
      <c r="H504" s="14">
        <f t="shared" si="1"/>
        <v>1278</v>
      </c>
    </row>
    <row r="505" ht="75.0" customHeight="1">
      <c r="A505" s="6">
        <v>1503.0</v>
      </c>
      <c r="B505" s="6" t="s">
        <v>1714</v>
      </c>
      <c r="C505" s="6" t="s">
        <v>1362</v>
      </c>
      <c r="D505" s="11" t="s">
        <v>29</v>
      </c>
      <c r="E505" s="6" t="s">
        <v>1715</v>
      </c>
      <c r="F505" s="6" t="s">
        <v>34</v>
      </c>
      <c r="G505" s="14">
        <f>IFERROR(__xludf.DUMMYFUNCTION("IF(LEN(TRIM(E505))=0, 0, COUNTA(SPLIT(TRIM(E505), "" "")))"),677.0)</f>
        <v>677</v>
      </c>
      <c r="H505" s="14">
        <f t="shared" si="1"/>
        <v>947</v>
      </c>
    </row>
    <row r="506" ht="75.0" customHeight="1">
      <c r="A506" s="6">
        <v>1504.0</v>
      </c>
      <c r="B506" s="6" t="s">
        <v>1717</v>
      </c>
      <c r="C506" s="6" t="s">
        <v>1362</v>
      </c>
      <c r="D506" s="11" t="s">
        <v>29</v>
      </c>
      <c r="E506" s="6" t="s">
        <v>1718</v>
      </c>
      <c r="F506" s="6" t="s">
        <v>34</v>
      </c>
      <c r="G506" s="14">
        <f>IFERROR(__xludf.DUMMYFUNCTION("IF(LEN(TRIM(E506))=0, 0, COUNTA(SPLIT(TRIM(E506), "" "")))"),764.0)</f>
        <v>764</v>
      </c>
      <c r="H506" s="14">
        <f t="shared" si="1"/>
        <v>1069</v>
      </c>
    </row>
    <row r="507" ht="75.0" customHeight="1">
      <c r="A507" s="6">
        <v>1505.0</v>
      </c>
      <c r="B507" s="6" t="s">
        <v>1720</v>
      </c>
      <c r="C507" s="6" t="s">
        <v>1362</v>
      </c>
      <c r="D507" s="11" t="s">
        <v>29</v>
      </c>
      <c r="E507" s="6" t="s">
        <v>1722</v>
      </c>
      <c r="F507" s="6" t="s">
        <v>34</v>
      </c>
      <c r="G507" s="14">
        <f>IFERROR(__xludf.DUMMYFUNCTION("IF(LEN(TRIM(E507))=0, 0, COUNTA(SPLIT(TRIM(E507), "" "")))"),836.0)</f>
        <v>836</v>
      </c>
      <c r="H507" s="14">
        <f t="shared" si="1"/>
        <v>1170</v>
      </c>
    </row>
    <row r="508" ht="75.0" customHeight="1">
      <c r="A508" s="6">
        <v>1506.0</v>
      </c>
      <c r="B508" s="6" t="s">
        <v>1723</v>
      </c>
      <c r="C508" s="6" t="s">
        <v>1362</v>
      </c>
      <c r="D508" s="11" t="s">
        <v>29</v>
      </c>
      <c r="E508" s="6" t="s">
        <v>1725</v>
      </c>
      <c r="F508" s="6" t="s">
        <v>34</v>
      </c>
      <c r="G508" s="14">
        <f>IFERROR(__xludf.DUMMYFUNCTION("IF(LEN(TRIM(E508))=0, 0, COUNTA(SPLIT(TRIM(E508), "" "")))"),599.0)</f>
        <v>599</v>
      </c>
      <c r="H508" s="14">
        <f t="shared" si="1"/>
        <v>838</v>
      </c>
    </row>
    <row r="509" ht="75.0" customHeight="1">
      <c r="A509" s="6">
        <v>1507.0</v>
      </c>
      <c r="B509" s="6" t="s">
        <v>1726</v>
      </c>
      <c r="C509" s="6" t="s">
        <v>1362</v>
      </c>
      <c r="D509" s="11" t="s">
        <v>29</v>
      </c>
      <c r="E509" s="6" t="s">
        <v>1727</v>
      </c>
      <c r="F509" s="6" t="s">
        <v>34</v>
      </c>
      <c r="G509" s="14">
        <f>IFERROR(__xludf.DUMMYFUNCTION("IF(LEN(TRIM(E509))=0, 0, COUNTA(SPLIT(TRIM(E509), "" "")))"),945.0)</f>
        <v>945</v>
      </c>
      <c r="H509" s="14">
        <f t="shared" si="1"/>
        <v>1323</v>
      </c>
    </row>
    <row r="510" ht="75.0" customHeight="1">
      <c r="A510" s="6">
        <v>1508.0</v>
      </c>
      <c r="B510" s="6" t="s">
        <v>1730</v>
      </c>
      <c r="C510" s="6" t="s">
        <v>1362</v>
      </c>
      <c r="D510" s="11" t="s">
        <v>29</v>
      </c>
      <c r="E510" s="6" t="s">
        <v>1731</v>
      </c>
      <c r="F510" s="6" t="s">
        <v>34</v>
      </c>
      <c r="G510" s="14">
        <f>IFERROR(__xludf.DUMMYFUNCTION("IF(LEN(TRIM(E510))=0, 0, COUNTA(SPLIT(TRIM(E510), "" "")))"),641.0)</f>
        <v>641</v>
      </c>
      <c r="H510" s="14">
        <f t="shared" si="1"/>
        <v>897</v>
      </c>
    </row>
    <row r="511" ht="75.0" customHeight="1">
      <c r="A511" s="6">
        <v>1509.0</v>
      </c>
      <c r="B511" s="6" t="s">
        <v>1732</v>
      </c>
      <c r="C511" s="6" t="s">
        <v>1362</v>
      </c>
      <c r="D511" s="11" t="s">
        <v>29</v>
      </c>
      <c r="E511" s="6" t="s">
        <v>1734</v>
      </c>
      <c r="F511" s="6" t="s">
        <v>34</v>
      </c>
      <c r="G511" s="14">
        <f>IFERROR(__xludf.DUMMYFUNCTION("IF(LEN(TRIM(E511))=0, 0, COUNTA(SPLIT(TRIM(E511), "" "")))"),642.0)</f>
        <v>642</v>
      </c>
      <c r="H511" s="14">
        <f t="shared" si="1"/>
        <v>898</v>
      </c>
    </row>
    <row r="512" ht="75.0" customHeight="1">
      <c r="A512" s="6">
        <v>1510.0</v>
      </c>
      <c r="B512" s="6" t="s">
        <v>1735</v>
      </c>
      <c r="C512" s="6" t="s">
        <v>1362</v>
      </c>
      <c r="D512" s="11" t="s">
        <v>29</v>
      </c>
      <c r="E512" s="6" t="s">
        <v>1737</v>
      </c>
      <c r="F512" s="6" t="s">
        <v>34</v>
      </c>
      <c r="G512" s="14">
        <f>IFERROR(__xludf.DUMMYFUNCTION("IF(LEN(TRIM(E512))=0, 0, COUNTA(SPLIT(TRIM(E512), "" "")))"),815.0)</f>
        <v>815</v>
      </c>
      <c r="H512" s="14">
        <f t="shared" si="1"/>
        <v>1141</v>
      </c>
    </row>
    <row r="513" ht="75.0" customHeight="1">
      <c r="A513" s="6">
        <v>1511.0</v>
      </c>
      <c r="B513" s="6" t="s">
        <v>1739</v>
      </c>
      <c r="C513" s="6" t="s">
        <v>1362</v>
      </c>
      <c r="D513" s="11" t="s">
        <v>29</v>
      </c>
      <c r="E513" s="6" t="s">
        <v>1741</v>
      </c>
      <c r="F513" s="6" t="s">
        <v>34</v>
      </c>
      <c r="G513" s="14">
        <f>IFERROR(__xludf.DUMMYFUNCTION("IF(LEN(TRIM(E513))=0, 0, COUNTA(SPLIT(TRIM(E513), "" "")))"),833.0)</f>
        <v>833</v>
      </c>
      <c r="H513" s="14">
        <f t="shared" si="1"/>
        <v>1166</v>
      </c>
    </row>
    <row r="514" ht="75.0" customHeight="1">
      <c r="A514" s="6">
        <v>1512.0</v>
      </c>
      <c r="B514" s="6" t="s">
        <v>1742</v>
      </c>
      <c r="C514" s="6" t="s">
        <v>1362</v>
      </c>
      <c r="D514" s="11" t="s">
        <v>29</v>
      </c>
      <c r="E514" s="6" t="s">
        <v>1744</v>
      </c>
      <c r="F514" s="6" t="s">
        <v>34</v>
      </c>
      <c r="G514" s="14">
        <f>IFERROR(__xludf.DUMMYFUNCTION("IF(LEN(TRIM(E514))=0, 0, COUNTA(SPLIT(TRIM(E514), "" "")))"),658.0)</f>
        <v>658</v>
      </c>
      <c r="H514" s="14">
        <f t="shared" si="1"/>
        <v>921</v>
      </c>
    </row>
    <row r="515" ht="75.0" customHeight="1">
      <c r="A515" s="6">
        <v>1513.0</v>
      </c>
      <c r="B515" s="6" t="s">
        <v>1746</v>
      </c>
      <c r="C515" s="6" t="s">
        <v>1362</v>
      </c>
      <c r="D515" s="11" t="s">
        <v>29</v>
      </c>
      <c r="E515" s="6" t="s">
        <v>1748</v>
      </c>
      <c r="F515" s="6" t="s">
        <v>34</v>
      </c>
      <c r="G515" s="14">
        <f>IFERROR(__xludf.DUMMYFUNCTION("IF(LEN(TRIM(E515))=0, 0, COUNTA(SPLIT(TRIM(E515), "" "")))"),680.0)</f>
        <v>680</v>
      </c>
      <c r="H515" s="14">
        <f t="shared" si="1"/>
        <v>952</v>
      </c>
    </row>
    <row r="516" ht="75.0" customHeight="1">
      <c r="A516" s="6">
        <v>1514.0</v>
      </c>
      <c r="B516" s="6" t="s">
        <v>1749</v>
      </c>
      <c r="C516" s="6" t="s">
        <v>1362</v>
      </c>
      <c r="D516" s="11" t="s">
        <v>29</v>
      </c>
      <c r="E516" s="6" t="s">
        <v>1750</v>
      </c>
      <c r="F516" s="6" t="s">
        <v>34</v>
      </c>
      <c r="G516" s="14">
        <f>IFERROR(__xludf.DUMMYFUNCTION("IF(LEN(TRIM(E516))=0, 0, COUNTA(SPLIT(TRIM(E516), "" "")))"),618.0)</f>
        <v>618</v>
      </c>
      <c r="H516" s="14">
        <f t="shared" si="1"/>
        <v>865</v>
      </c>
    </row>
    <row r="517" ht="75.0" customHeight="1">
      <c r="A517" s="6">
        <v>1515.0</v>
      </c>
      <c r="B517" s="6" t="s">
        <v>1753</v>
      </c>
      <c r="C517" s="6" t="s">
        <v>1362</v>
      </c>
      <c r="D517" s="11" t="s">
        <v>29</v>
      </c>
      <c r="E517" s="6" t="s">
        <v>1755</v>
      </c>
      <c r="F517" s="6" t="s">
        <v>34</v>
      </c>
      <c r="G517" s="14">
        <f>IFERROR(__xludf.DUMMYFUNCTION("IF(LEN(TRIM(E517))=0, 0, COUNTA(SPLIT(TRIM(E517), "" "")))"),760.0)</f>
        <v>760</v>
      </c>
      <c r="H517" s="14">
        <f t="shared" si="1"/>
        <v>1064</v>
      </c>
    </row>
    <row r="518" ht="75.0" customHeight="1">
      <c r="A518" s="6">
        <v>1516.0</v>
      </c>
      <c r="B518" s="6" t="s">
        <v>1756</v>
      </c>
      <c r="C518" s="6" t="s">
        <v>1362</v>
      </c>
      <c r="D518" s="11" t="s">
        <v>29</v>
      </c>
      <c r="E518" s="6" t="s">
        <v>1759</v>
      </c>
      <c r="F518" s="6" t="s">
        <v>34</v>
      </c>
      <c r="G518" s="14">
        <f>IFERROR(__xludf.DUMMYFUNCTION("IF(LEN(TRIM(E518))=0, 0, COUNTA(SPLIT(TRIM(E518), "" "")))"),825.0)</f>
        <v>825</v>
      </c>
      <c r="H518" s="14">
        <f t="shared" si="1"/>
        <v>1155</v>
      </c>
    </row>
    <row r="519" ht="75.0" customHeight="1">
      <c r="A519" s="6">
        <v>1517.0</v>
      </c>
      <c r="B519" s="6" t="s">
        <v>1760</v>
      </c>
      <c r="C519" s="6" t="s">
        <v>1362</v>
      </c>
      <c r="D519" s="11" t="s">
        <v>29</v>
      </c>
      <c r="E519" s="6" t="s">
        <v>1762</v>
      </c>
      <c r="F519" s="6" t="s">
        <v>34</v>
      </c>
      <c r="G519" s="14">
        <f>IFERROR(__xludf.DUMMYFUNCTION("IF(LEN(TRIM(E519))=0, 0, COUNTA(SPLIT(TRIM(E519), "" "")))"),989.0)</f>
        <v>989</v>
      </c>
      <c r="H519" s="14">
        <f t="shared" si="1"/>
        <v>1384</v>
      </c>
    </row>
    <row r="520" ht="75.0" customHeight="1">
      <c r="A520" s="6">
        <v>1518.0</v>
      </c>
      <c r="B520" s="6" t="s">
        <v>1763</v>
      </c>
      <c r="C520" s="6" t="s">
        <v>1362</v>
      </c>
      <c r="D520" s="11" t="s">
        <v>29</v>
      </c>
      <c r="E520" s="6" t="s">
        <v>1766</v>
      </c>
      <c r="F520" s="6" t="s">
        <v>34</v>
      </c>
      <c r="G520" s="14">
        <f>IFERROR(__xludf.DUMMYFUNCTION("IF(LEN(TRIM(E520))=0, 0, COUNTA(SPLIT(TRIM(E520), "" "")))"),747.0)</f>
        <v>747</v>
      </c>
      <c r="H520" s="14">
        <f t="shared" si="1"/>
        <v>1045</v>
      </c>
    </row>
    <row r="521" ht="75.0" customHeight="1">
      <c r="A521" s="6">
        <v>1519.0</v>
      </c>
      <c r="B521" s="6" t="s">
        <v>1767</v>
      </c>
      <c r="C521" s="6" t="s">
        <v>1362</v>
      </c>
      <c r="D521" s="11" t="s">
        <v>29</v>
      </c>
      <c r="E521" s="6" t="s">
        <v>1769</v>
      </c>
      <c r="F521" s="6" t="s">
        <v>34</v>
      </c>
      <c r="G521" s="14">
        <f>IFERROR(__xludf.DUMMYFUNCTION("IF(LEN(TRIM(E521))=0, 0, COUNTA(SPLIT(TRIM(E521), "" "")))"),628.0)</f>
        <v>628</v>
      </c>
      <c r="H521" s="14">
        <f t="shared" si="1"/>
        <v>879</v>
      </c>
    </row>
    <row r="522" ht="75.0" customHeight="1">
      <c r="A522" s="6">
        <v>1520.0</v>
      </c>
      <c r="B522" s="6" t="s">
        <v>1770</v>
      </c>
      <c r="C522" s="6" t="s">
        <v>1362</v>
      </c>
      <c r="D522" s="11" t="s">
        <v>29</v>
      </c>
      <c r="E522" s="6" t="s">
        <v>1772</v>
      </c>
      <c r="F522" s="6" t="s">
        <v>34</v>
      </c>
      <c r="G522" s="14">
        <f>IFERROR(__xludf.DUMMYFUNCTION("IF(LEN(TRIM(E522))=0, 0, COUNTA(SPLIT(TRIM(E522), "" "")))"),718.0)</f>
        <v>718</v>
      </c>
      <c r="H522" s="14">
        <f t="shared" si="1"/>
        <v>1005</v>
      </c>
    </row>
    <row r="523" ht="75.0" customHeight="1">
      <c r="A523" s="6">
        <v>1521.0</v>
      </c>
      <c r="B523" s="6" t="s">
        <v>1774</v>
      </c>
      <c r="C523" s="6" t="s">
        <v>1362</v>
      </c>
      <c r="D523" s="11" t="s">
        <v>29</v>
      </c>
      <c r="E523" s="6" t="s">
        <v>1775</v>
      </c>
      <c r="F523" s="6" t="s">
        <v>34</v>
      </c>
      <c r="G523" s="14">
        <f>IFERROR(__xludf.DUMMYFUNCTION("IF(LEN(TRIM(E523))=0, 0, COUNTA(SPLIT(TRIM(E523), "" "")))"),695.0)</f>
        <v>695</v>
      </c>
      <c r="H523" s="14">
        <f t="shared" si="1"/>
        <v>973</v>
      </c>
    </row>
    <row r="524" ht="75.0" customHeight="1">
      <c r="A524" s="6">
        <v>1522.0</v>
      </c>
      <c r="B524" s="6" t="s">
        <v>1777</v>
      </c>
      <c r="C524" s="6" t="s">
        <v>1362</v>
      </c>
      <c r="D524" s="11" t="s">
        <v>29</v>
      </c>
      <c r="E524" s="6" t="s">
        <v>1778</v>
      </c>
      <c r="F524" s="6" t="s">
        <v>34</v>
      </c>
      <c r="G524" s="14">
        <f>IFERROR(__xludf.DUMMYFUNCTION("IF(LEN(TRIM(E524))=0, 0, COUNTA(SPLIT(TRIM(E524), "" "")))"),748.0)</f>
        <v>748</v>
      </c>
      <c r="H524" s="14">
        <f t="shared" si="1"/>
        <v>1047</v>
      </c>
    </row>
    <row r="525" ht="75.0" customHeight="1">
      <c r="A525" s="6">
        <v>1523.0</v>
      </c>
      <c r="B525" s="6" t="s">
        <v>1781</v>
      </c>
      <c r="C525" s="6" t="s">
        <v>1362</v>
      </c>
      <c r="D525" s="11" t="s">
        <v>29</v>
      </c>
      <c r="E525" s="6" t="s">
        <v>1782</v>
      </c>
      <c r="F525" s="6" t="s">
        <v>34</v>
      </c>
      <c r="G525" s="14">
        <f>IFERROR(__xludf.DUMMYFUNCTION("IF(LEN(TRIM(E525))=0, 0, COUNTA(SPLIT(TRIM(E525), "" "")))"),717.0)</f>
        <v>717</v>
      </c>
      <c r="H525" s="14">
        <f t="shared" si="1"/>
        <v>1003</v>
      </c>
    </row>
    <row r="526" ht="75.0" customHeight="1">
      <c r="A526" s="6">
        <v>1524.0</v>
      </c>
      <c r="B526" s="6" t="s">
        <v>1784</v>
      </c>
      <c r="C526" s="6" t="s">
        <v>1362</v>
      </c>
      <c r="D526" s="11" t="s">
        <v>29</v>
      </c>
      <c r="E526" s="6" t="s">
        <v>1785</v>
      </c>
      <c r="F526" s="6" t="s">
        <v>34</v>
      </c>
      <c r="G526" s="14">
        <f>IFERROR(__xludf.DUMMYFUNCTION("IF(LEN(TRIM(E526))=0, 0, COUNTA(SPLIT(TRIM(E526), "" "")))"),687.0)</f>
        <v>687</v>
      </c>
      <c r="H526" s="14">
        <f t="shared" si="1"/>
        <v>961</v>
      </c>
    </row>
    <row r="527" ht="75.0" customHeight="1">
      <c r="A527" s="6">
        <v>1525.0</v>
      </c>
      <c r="B527" s="6" t="s">
        <v>1788</v>
      </c>
      <c r="C527" s="6" t="s">
        <v>1362</v>
      </c>
      <c r="D527" s="11" t="s">
        <v>29</v>
      </c>
      <c r="E527" s="6" t="s">
        <v>1789</v>
      </c>
      <c r="F527" s="6" t="s">
        <v>34</v>
      </c>
      <c r="G527" s="14">
        <f>IFERROR(__xludf.DUMMYFUNCTION("IF(LEN(TRIM(E527))=0, 0, COUNTA(SPLIT(TRIM(E527), "" "")))"),839.0)</f>
        <v>839</v>
      </c>
      <c r="H527" s="14">
        <f t="shared" si="1"/>
        <v>1174</v>
      </c>
    </row>
    <row r="528" ht="75.0" customHeight="1">
      <c r="A528" s="6">
        <v>1526.0</v>
      </c>
      <c r="B528" s="6" t="s">
        <v>1791</v>
      </c>
      <c r="C528" s="6" t="s">
        <v>1362</v>
      </c>
      <c r="D528" s="11" t="s">
        <v>29</v>
      </c>
      <c r="E528" s="6" t="s">
        <v>1792</v>
      </c>
      <c r="F528" s="6" t="s">
        <v>34</v>
      </c>
      <c r="G528" s="14">
        <f>IFERROR(__xludf.DUMMYFUNCTION("IF(LEN(TRIM(E528))=0, 0, COUNTA(SPLIT(TRIM(E528), "" "")))"),836.0)</f>
        <v>836</v>
      </c>
      <c r="H528" s="14">
        <f t="shared" si="1"/>
        <v>1170</v>
      </c>
    </row>
    <row r="529" ht="75.0" customHeight="1">
      <c r="A529" s="6">
        <v>1527.0</v>
      </c>
      <c r="B529" s="6" t="s">
        <v>1795</v>
      </c>
      <c r="C529" s="6" t="s">
        <v>1362</v>
      </c>
      <c r="D529" s="11" t="s">
        <v>29</v>
      </c>
      <c r="E529" s="6" t="s">
        <v>1796</v>
      </c>
      <c r="F529" s="6" t="s">
        <v>34</v>
      </c>
      <c r="G529" s="14">
        <f>IFERROR(__xludf.DUMMYFUNCTION("IF(LEN(TRIM(E529))=0, 0, COUNTA(SPLIT(TRIM(E529), "" "")))"),710.0)</f>
        <v>710</v>
      </c>
      <c r="H529" s="14">
        <f t="shared" si="1"/>
        <v>994</v>
      </c>
    </row>
    <row r="530" ht="75.0" customHeight="1">
      <c r="A530" s="6">
        <v>1528.0</v>
      </c>
      <c r="B530" s="6" t="s">
        <v>1798</v>
      </c>
      <c r="C530" s="6" t="s">
        <v>1362</v>
      </c>
      <c r="D530" s="11" t="s">
        <v>29</v>
      </c>
      <c r="E530" s="6" t="s">
        <v>1799</v>
      </c>
      <c r="F530" s="6" t="s">
        <v>34</v>
      </c>
      <c r="G530" s="14">
        <f>IFERROR(__xludf.DUMMYFUNCTION("IF(LEN(TRIM(E530))=0, 0, COUNTA(SPLIT(TRIM(E530), "" "")))"),534.0)</f>
        <v>534</v>
      </c>
      <c r="H530" s="14">
        <f t="shared" si="1"/>
        <v>747</v>
      </c>
    </row>
    <row r="531" ht="75.0" customHeight="1">
      <c r="A531" s="6">
        <v>1529.0</v>
      </c>
      <c r="B531" s="6" t="s">
        <v>1801</v>
      </c>
      <c r="C531" s="6" t="s">
        <v>1362</v>
      </c>
      <c r="D531" s="11" t="s">
        <v>29</v>
      </c>
      <c r="E531" s="6" t="s">
        <v>1803</v>
      </c>
      <c r="F531" s="6" t="s">
        <v>34</v>
      </c>
      <c r="G531" s="14">
        <f>IFERROR(__xludf.DUMMYFUNCTION("IF(LEN(TRIM(E531))=0, 0, COUNTA(SPLIT(TRIM(E531), "" "")))"),678.0)</f>
        <v>678</v>
      </c>
      <c r="H531" s="14">
        <f t="shared" si="1"/>
        <v>949</v>
      </c>
    </row>
    <row r="532" ht="75.0" customHeight="1">
      <c r="A532" s="6">
        <v>1530.0</v>
      </c>
      <c r="B532" s="6" t="s">
        <v>1804</v>
      </c>
      <c r="C532" s="6" t="s">
        <v>1362</v>
      </c>
      <c r="D532" s="11" t="s">
        <v>29</v>
      </c>
      <c r="E532" s="6" t="s">
        <v>1806</v>
      </c>
      <c r="F532" s="6" t="s">
        <v>34</v>
      </c>
      <c r="G532" s="14">
        <f>IFERROR(__xludf.DUMMYFUNCTION("IF(LEN(TRIM(E532))=0, 0, COUNTA(SPLIT(TRIM(E532), "" "")))"),701.0)</f>
        <v>701</v>
      </c>
      <c r="H532" s="14">
        <f t="shared" si="1"/>
        <v>981</v>
      </c>
    </row>
    <row r="533" ht="75.0" customHeight="1">
      <c r="A533" s="6">
        <v>1531.0</v>
      </c>
      <c r="B533" s="6" t="s">
        <v>1807</v>
      </c>
      <c r="C533" s="6" t="s">
        <v>1362</v>
      </c>
      <c r="D533" s="11" t="s">
        <v>29</v>
      </c>
      <c r="E533" s="6" t="s">
        <v>1810</v>
      </c>
      <c r="F533" s="6" t="s">
        <v>34</v>
      </c>
      <c r="G533" s="14">
        <f>IFERROR(__xludf.DUMMYFUNCTION("IF(LEN(TRIM(E533))=0, 0, COUNTA(SPLIT(TRIM(E533), "" "")))"),767.0)</f>
        <v>767</v>
      </c>
      <c r="H533" s="14">
        <f t="shared" si="1"/>
        <v>1073</v>
      </c>
    </row>
    <row r="534" ht="75.0" customHeight="1">
      <c r="A534" s="6">
        <v>1532.0</v>
      </c>
      <c r="B534" s="6" t="s">
        <v>1811</v>
      </c>
      <c r="C534" s="6" t="s">
        <v>1362</v>
      </c>
      <c r="D534" s="11" t="s">
        <v>29</v>
      </c>
      <c r="E534" s="6" t="s">
        <v>1813</v>
      </c>
      <c r="F534" s="6" t="s">
        <v>34</v>
      </c>
      <c r="G534" s="14">
        <f>IFERROR(__xludf.DUMMYFUNCTION("IF(LEN(TRIM(E534))=0, 0, COUNTA(SPLIT(TRIM(E534), "" "")))"),781.0)</f>
        <v>781</v>
      </c>
      <c r="H534" s="14">
        <f t="shared" si="1"/>
        <v>1093</v>
      </c>
    </row>
    <row r="535" ht="75.0" customHeight="1">
      <c r="A535" s="6">
        <v>1533.0</v>
      </c>
      <c r="B535" s="6" t="s">
        <v>1815</v>
      </c>
      <c r="C535" s="6" t="s">
        <v>1362</v>
      </c>
      <c r="D535" s="11" t="s">
        <v>29</v>
      </c>
      <c r="E535" s="6" t="s">
        <v>1817</v>
      </c>
      <c r="F535" s="6" t="s">
        <v>34</v>
      </c>
      <c r="G535" s="14">
        <f>IFERROR(__xludf.DUMMYFUNCTION("IF(LEN(TRIM(E535))=0, 0, COUNTA(SPLIT(TRIM(E535), "" "")))"),821.0)</f>
        <v>821</v>
      </c>
      <c r="H535" s="14">
        <f t="shared" si="1"/>
        <v>1149</v>
      </c>
    </row>
    <row r="536" ht="75.0" customHeight="1">
      <c r="A536" s="6">
        <v>1534.0</v>
      </c>
      <c r="B536" s="6" t="s">
        <v>1818</v>
      </c>
      <c r="C536" s="6" t="s">
        <v>1362</v>
      </c>
      <c r="D536" s="11" t="s">
        <v>29</v>
      </c>
      <c r="E536" s="6" t="s">
        <v>1820</v>
      </c>
      <c r="F536" s="6" t="s">
        <v>34</v>
      </c>
      <c r="G536" s="14">
        <f>IFERROR(__xludf.DUMMYFUNCTION("IF(LEN(TRIM(E536))=0, 0, COUNTA(SPLIT(TRIM(E536), "" "")))"),748.0)</f>
        <v>748</v>
      </c>
      <c r="H536" s="14">
        <f t="shared" si="1"/>
        <v>1047</v>
      </c>
    </row>
    <row r="537" ht="75.0" customHeight="1">
      <c r="A537" s="6">
        <v>1535.0</v>
      </c>
      <c r="B537" s="6" t="s">
        <v>1821</v>
      </c>
      <c r="C537" s="6" t="s">
        <v>1362</v>
      </c>
      <c r="D537" s="11" t="s">
        <v>29</v>
      </c>
      <c r="E537" s="6" t="s">
        <v>1824</v>
      </c>
      <c r="F537" s="6" t="s">
        <v>34</v>
      </c>
      <c r="G537" s="14">
        <f>IFERROR(__xludf.DUMMYFUNCTION("IF(LEN(TRIM(E537))=0, 0, COUNTA(SPLIT(TRIM(E537), "" "")))"),653.0)</f>
        <v>653</v>
      </c>
      <c r="H537" s="14">
        <f t="shared" si="1"/>
        <v>914</v>
      </c>
    </row>
    <row r="538" ht="75.0" customHeight="1">
      <c r="A538" s="6">
        <v>1536.0</v>
      </c>
      <c r="B538" s="6" t="s">
        <v>1826</v>
      </c>
      <c r="C538" s="6" t="s">
        <v>1362</v>
      </c>
      <c r="D538" s="11" t="s">
        <v>29</v>
      </c>
      <c r="E538" s="6" t="s">
        <v>1827</v>
      </c>
      <c r="F538" s="6" t="s">
        <v>34</v>
      </c>
      <c r="G538" s="14">
        <f>IFERROR(__xludf.DUMMYFUNCTION("IF(LEN(TRIM(E538))=0, 0, COUNTA(SPLIT(TRIM(E538), "" "")))"),941.0)</f>
        <v>941</v>
      </c>
      <c r="H538" s="14">
        <f t="shared" si="1"/>
        <v>1317</v>
      </c>
    </row>
    <row r="539" ht="75.0" customHeight="1">
      <c r="A539" s="6">
        <v>1537.0</v>
      </c>
      <c r="B539" s="6" t="s">
        <v>1830</v>
      </c>
      <c r="C539" s="6" t="s">
        <v>1362</v>
      </c>
      <c r="D539" s="11" t="s">
        <v>29</v>
      </c>
      <c r="E539" s="6" t="s">
        <v>1832</v>
      </c>
      <c r="F539" s="6" t="s">
        <v>34</v>
      </c>
      <c r="G539" s="14">
        <f>IFERROR(__xludf.DUMMYFUNCTION("IF(LEN(TRIM(E539))=0, 0, COUNTA(SPLIT(TRIM(E539), "" "")))"),719.0)</f>
        <v>719</v>
      </c>
      <c r="H539" s="14">
        <f t="shared" si="1"/>
        <v>1006</v>
      </c>
    </row>
    <row r="540" ht="75.0" customHeight="1">
      <c r="A540" s="6">
        <v>1538.0</v>
      </c>
      <c r="B540" s="6" t="s">
        <v>1833</v>
      </c>
      <c r="C540" s="6" t="s">
        <v>1362</v>
      </c>
      <c r="D540" s="11" t="s">
        <v>29</v>
      </c>
      <c r="E540" s="6" t="s">
        <v>1836</v>
      </c>
      <c r="F540" s="6" t="s">
        <v>34</v>
      </c>
      <c r="G540" s="14">
        <f>IFERROR(__xludf.DUMMYFUNCTION("IF(LEN(TRIM(E540))=0, 0, COUNTA(SPLIT(TRIM(E540), "" "")))"),776.0)</f>
        <v>776</v>
      </c>
      <c r="H540" s="14">
        <f t="shared" si="1"/>
        <v>1086</v>
      </c>
    </row>
    <row r="541" ht="75.0" customHeight="1">
      <c r="A541" s="6">
        <v>1539.0</v>
      </c>
      <c r="B541" s="6" t="s">
        <v>1838</v>
      </c>
      <c r="C541" s="6" t="s">
        <v>1362</v>
      </c>
      <c r="D541" s="11" t="s">
        <v>29</v>
      </c>
      <c r="E541" s="6" t="s">
        <v>1841</v>
      </c>
      <c r="F541" s="6" t="s">
        <v>34</v>
      </c>
      <c r="G541" s="14">
        <f>IFERROR(__xludf.DUMMYFUNCTION("IF(LEN(TRIM(E541))=0, 0, COUNTA(SPLIT(TRIM(E541), "" "")))"),903.0)</f>
        <v>903</v>
      </c>
      <c r="H541" s="14">
        <f t="shared" si="1"/>
        <v>1264</v>
      </c>
    </row>
    <row r="542" ht="75.0" customHeight="1">
      <c r="A542" s="6">
        <v>1540.0</v>
      </c>
      <c r="B542" s="6" t="s">
        <v>1843</v>
      </c>
      <c r="C542" s="6" t="s">
        <v>1362</v>
      </c>
      <c r="D542" s="11" t="s">
        <v>29</v>
      </c>
      <c r="E542" s="6" t="s">
        <v>1845</v>
      </c>
      <c r="F542" s="6" t="s">
        <v>34</v>
      </c>
      <c r="G542" s="14">
        <f>IFERROR(__xludf.DUMMYFUNCTION("IF(LEN(TRIM(E542))=0, 0, COUNTA(SPLIT(TRIM(E542), "" "")))"),659.0)</f>
        <v>659</v>
      </c>
      <c r="H542" s="14">
        <f t="shared" si="1"/>
        <v>922</v>
      </c>
    </row>
    <row r="543" ht="75.0" customHeight="1">
      <c r="A543" s="6">
        <v>1541.0</v>
      </c>
      <c r="B543" s="6" t="s">
        <v>1847</v>
      </c>
      <c r="C543" s="6" t="s">
        <v>1362</v>
      </c>
      <c r="D543" s="11" t="s">
        <v>29</v>
      </c>
      <c r="E543" s="6" t="s">
        <v>1849</v>
      </c>
      <c r="F543" s="6" t="s">
        <v>34</v>
      </c>
      <c r="G543" s="14">
        <f>IFERROR(__xludf.DUMMYFUNCTION("IF(LEN(TRIM(E543))=0, 0, COUNTA(SPLIT(TRIM(E543), "" "")))"),640.0)</f>
        <v>640</v>
      </c>
      <c r="H543" s="14">
        <f t="shared" si="1"/>
        <v>896</v>
      </c>
    </row>
    <row r="544" ht="75.0" customHeight="1">
      <c r="A544" s="6">
        <v>1542.0</v>
      </c>
      <c r="B544" s="6" t="s">
        <v>1851</v>
      </c>
      <c r="C544" s="6" t="s">
        <v>1362</v>
      </c>
      <c r="D544" s="11" t="s">
        <v>29</v>
      </c>
      <c r="E544" s="6" t="s">
        <v>1853</v>
      </c>
      <c r="F544" s="6" t="s">
        <v>34</v>
      </c>
      <c r="G544" s="14">
        <f>IFERROR(__xludf.DUMMYFUNCTION("IF(LEN(TRIM(E544))=0, 0, COUNTA(SPLIT(TRIM(E544), "" "")))"),794.0)</f>
        <v>794</v>
      </c>
      <c r="H544" s="14">
        <f t="shared" si="1"/>
        <v>1111</v>
      </c>
    </row>
    <row r="545" ht="75.0" customHeight="1">
      <c r="A545" s="6">
        <v>1543.0</v>
      </c>
      <c r="B545" s="6" t="s">
        <v>1855</v>
      </c>
      <c r="C545" s="6" t="s">
        <v>1362</v>
      </c>
      <c r="D545" s="11" t="s">
        <v>29</v>
      </c>
      <c r="E545" s="6" t="s">
        <v>1856</v>
      </c>
      <c r="F545" s="6" t="s">
        <v>34</v>
      </c>
      <c r="G545" s="14">
        <f>IFERROR(__xludf.DUMMYFUNCTION("IF(LEN(TRIM(E545))=0, 0, COUNTA(SPLIT(TRIM(E545), "" "")))"),669.0)</f>
        <v>669</v>
      </c>
      <c r="H545" s="14">
        <f t="shared" si="1"/>
        <v>936</v>
      </c>
    </row>
    <row r="546" ht="75.0" customHeight="1">
      <c r="A546" s="6">
        <v>1544.0</v>
      </c>
      <c r="B546" s="6" t="s">
        <v>1859</v>
      </c>
      <c r="C546" s="6" t="s">
        <v>1362</v>
      </c>
      <c r="D546" s="11" t="s">
        <v>29</v>
      </c>
      <c r="E546" s="6" t="s">
        <v>1861</v>
      </c>
      <c r="F546" s="6" t="s">
        <v>34</v>
      </c>
      <c r="G546" s="14">
        <f>IFERROR(__xludf.DUMMYFUNCTION("IF(LEN(TRIM(E546))=0, 0, COUNTA(SPLIT(TRIM(E546), "" "")))"),703.0)</f>
        <v>703</v>
      </c>
      <c r="H546" s="14">
        <f t="shared" si="1"/>
        <v>984</v>
      </c>
    </row>
    <row r="547" ht="75.0" customHeight="1">
      <c r="A547" s="6">
        <v>1545.0</v>
      </c>
      <c r="B547" s="6" t="s">
        <v>1862</v>
      </c>
      <c r="C547" s="6" t="s">
        <v>1362</v>
      </c>
      <c r="D547" s="11" t="s">
        <v>29</v>
      </c>
      <c r="E547" s="6" t="s">
        <v>1865</v>
      </c>
      <c r="F547" s="6" t="s">
        <v>34</v>
      </c>
      <c r="G547" s="14">
        <f>IFERROR(__xludf.DUMMYFUNCTION("IF(LEN(TRIM(E547))=0, 0, COUNTA(SPLIT(TRIM(E547), "" "")))"),765.0)</f>
        <v>765</v>
      </c>
      <c r="H547" s="14">
        <f t="shared" si="1"/>
        <v>1071</v>
      </c>
    </row>
    <row r="548" ht="75.0" customHeight="1">
      <c r="A548" s="6">
        <v>1546.0</v>
      </c>
      <c r="B548" s="6" t="s">
        <v>1867</v>
      </c>
      <c r="C548" s="6" t="s">
        <v>1362</v>
      </c>
      <c r="D548" s="11" t="s">
        <v>29</v>
      </c>
      <c r="E548" s="6" t="s">
        <v>1869</v>
      </c>
      <c r="F548" s="6" t="s">
        <v>34</v>
      </c>
      <c r="G548" s="14">
        <f>IFERROR(__xludf.DUMMYFUNCTION("IF(LEN(TRIM(E548))=0, 0, COUNTA(SPLIT(TRIM(E548), "" "")))"),786.0)</f>
        <v>786</v>
      </c>
      <c r="H548" s="14">
        <f t="shared" si="1"/>
        <v>1100</v>
      </c>
    </row>
    <row r="549" ht="75.0" customHeight="1">
      <c r="A549" s="6">
        <v>1547.0</v>
      </c>
      <c r="B549" s="6" t="s">
        <v>1871</v>
      </c>
      <c r="C549" s="6" t="s">
        <v>1362</v>
      </c>
      <c r="D549" s="11" t="s">
        <v>29</v>
      </c>
      <c r="E549" s="6" t="s">
        <v>1873</v>
      </c>
      <c r="F549" s="6" t="s">
        <v>34</v>
      </c>
      <c r="G549" s="14">
        <f>IFERROR(__xludf.DUMMYFUNCTION("IF(LEN(TRIM(E549))=0, 0, COUNTA(SPLIT(TRIM(E549), "" "")))"),700.0)</f>
        <v>700</v>
      </c>
      <c r="H549" s="14">
        <f t="shared" si="1"/>
        <v>980</v>
      </c>
    </row>
    <row r="550" ht="75.0" customHeight="1">
      <c r="A550" s="6">
        <v>1548.0</v>
      </c>
      <c r="B550" s="6" t="s">
        <v>1874</v>
      </c>
      <c r="C550" s="6" t="s">
        <v>1362</v>
      </c>
      <c r="D550" s="11" t="s">
        <v>29</v>
      </c>
      <c r="E550" s="6" t="s">
        <v>1876</v>
      </c>
      <c r="F550" s="6" t="s">
        <v>34</v>
      </c>
      <c r="G550" s="14">
        <f>IFERROR(__xludf.DUMMYFUNCTION("IF(LEN(TRIM(E550))=0, 0, COUNTA(SPLIT(TRIM(E550), "" "")))"),642.0)</f>
        <v>642</v>
      </c>
      <c r="H550" s="14">
        <f t="shared" si="1"/>
        <v>898</v>
      </c>
    </row>
    <row r="551" ht="75.0" customHeight="1">
      <c r="A551" s="6">
        <v>1549.0</v>
      </c>
      <c r="B551" s="6" t="s">
        <v>1878</v>
      </c>
      <c r="C551" s="6" t="s">
        <v>1362</v>
      </c>
      <c r="D551" s="11" t="s">
        <v>29</v>
      </c>
      <c r="E551" s="6" t="s">
        <v>1880</v>
      </c>
      <c r="F551" s="6" t="s">
        <v>34</v>
      </c>
      <c r="G551" s="14">
        <f>IFERROR(__xludf.DUMMYFUNCTION("IF(LEN(TRIM(E551))=0, 0, COUNTA(SPLIT(TRIM(E551), "" "")))"),700.0)</f>
        <v>700</v>
      </c>
      <c r="H551" s="14">
        <f t="shared" si="1"/>
        <v>980</v>
      </c>
    </row>
    <row r="552" ht="75.0" customHeight="1">
      <c r="A552" s="6">
        <v>1550.0</v>
      </c>
      <c r="B552" s="6" t="s">
        <v>1881</v>
      </c>
      <c r="C552" s="6" t="s">
        <v>1362</v>
      </c>
      <c r="D552" s="11" t="s">
        <v>29</v>
      </c>
      <c r="E552" s="6" t="s">
        <v>1884</v>
      </c>
      <c r="F552" s="6" t="s">
        <v>34</v>
      </c>
      <c r="G552" s="14">
        <f>IFERROR(__xludf.DUMMYFUNCTION("IF(LEN(TRIM(E552))=0, 0, COUNTA(SPLIT(TRIM(E552), "" "")))"),662.0)</f>
        <v>662</v>
      </c>
      <c r="H552" s="14">
        <f t="shared" si="1"/>
        <v>926</v>
      </c>
    </row>
    <row r="553" ht="75.0" customHeight="1">
      <c r="A553" s="6">
        <v>1551.0</v>
      </c>
      <c r="B553" s="6" t="s">
        <v>1886</v>
      </c>
      <c r="C553" s="6" t="s">
        <v>1362</v>
      </c>
      <c r="D553" s="11" t="s">
        <v>29</v>
      </c>
      <c r="E553" s="6" t="s">
        <v>1887</v>
      </c>
      <c r="F553" s="6" t="s">
        <v>34</v>
      </c>
      <c r="G553" s="14">
        <f>IFERROR(__xludf.DUMMYFUNCTION("IF(LEN(TRIM(E553))=0, 0, COUNTA(SPLIT(TRIM(E553), "" "")))"),590.0)</f>
        <v>590</v>
      </c>
      <c r="H553" s="14">
        <f t="shared" si="1"/>
        <v>826</v>
      </c>
    </row>
    <row r="554" ht="75.0" customHeight="1">
      <c r="A554" s="6">
        <v>1552.0</v>
      </c>
      <c r="B554" s="6" t="s">
        <v>1890</v>
      </c>
      <c r="C554" s="6" t="s">
        <v>1362</v>
      </c>
      <c r="D554" s="11" t="s">
        <v>29</v>
      </c>
      <c r="E554" s="6" t="s">
        <v>1892</v>
      </c>
      <c r="F554" s="6" t="s">
        <v>34</v>
      </c>
      <c r="G554" s="14">
        <f>IFERROR(__xludf.DUMMYFUNCTION("IF(LEN(TRIM(E554))=0, 0, COUNTA(SPLIT(TRIM(E554), "" "")))"),786.0)</f>
        <v>786</v>
      </c>
      <c r="H554" s="14">
        <f t="shared" si="1"/>
        <v>1100</v>
      </c>
    </row>
    <row r="555" ht="75.0" customHeight="1">
      <c r="A555" s="6">
        <v>1553.0</v>
      </c>
      <c r="B555" s="6" t="s">
        <v>1893</v>
      </c>
      <c r="C555" s="6" t="s">
        <v>1362</v>
      </c>
      <c r="D555" s="11" t="s">
        <v>29</v>
      </c>
      <c r="E555" s="6" t="s">
        <v>1896</v>
      </c>
      <c r="F555" s="6" t="s">
        <v>34</v>
      </c>
      <c r="G555" s="14">
        <f>IFERROR(__xludf.DUMMYFUNCTION("IF(LEN(TRIM(E555))=0, 0, COUNTA(SPLIT(TRIM(E555), "" "")))"),591.0)</f>
        <v>591</v>
      </c>
      <c r="H555" s="14">
        <f t="shared" si="1"/>
        <v>827</v>
      </c>
    </row>
    <row r="556" ht="75.0" customHeight="1">
      <c r="A556" s="6">
        <v>1554.0</v>
      </c>
      <c r="B556" s="6" t="s">
        <v>1897</v>
      </c>
      <c r="C556" s="6" t="s">
        <v>1362</v>
      </c>
      <c r="D556" s="11" t="s">
        <v>29</v>
      </c>
      <c r="E556" s="6" t="s">
        <v>1899</v>
      </c>
      <c r="F556" s="6" t="s">
        <v>34</v>
      </c>
      <c r="G556" s="14">
        <f>IFERROR(__xludf.DUMMYFUNCTION("IF(LEN(TRIM(E556))=0, 0, COUNTA(SPLIT(TRIM(E556), "" "")))"),759.0)</f>
        <v>759</v>
      </c>
      <c r="H556" s="14">
        <f t="shared" si="1"/>
        <v>1062</v>
      </c>
    </row>
    <row r="557" ht="75.0" customHeight="1">
      <c r="A557" s="6">
        <v>1555.0</v>
      </c>
      <c r="B557" s="6" t="s">
        <v>1900</v>
      </c>
      <c r="C557" s="6" t="s">
        <v>1362</v>
      </c>
      <c r="D557" s="11" t="s">
        <v>29</v>
      </c>
      <c r="E557" s="6" t="s">
        <v>1901</v>
      </c>
      <c r="F557" s="6" t="s">
        <v>34</v>
      </c>
      <c r="G557" s="14">
        <f>IFERROR(__xludf.DUMMYFUNCTION("IF(LEN(TRIM(E557))=0, 0, COUNTA(SPLIT(TRIM(E557), "" "")))"),609.0)</f>
        <v>609</v>
      </c>
      <c r="H557" s="14">
        <f t="shared" si="1"/>
        <v>852</v>
      </c>
    </row>
    <row r="558" ht="75.0" customHeight="1">
      <c r="A558" s="6">
        <v>1556.0</v>
      </c>
      <c r="B558" s="6" t="s">
        <v>1904</v>
      </c>
      <c r="C558" s="6" t="s">
        <v>1362</v>
      </c>
      <c r="D558" s="11" t="s">
        <v>29</v>
      </c>
      <c r="E558" s="6" t="s">
        <v>1905</v>
      </c>
      <c r="F558" s="6" t="s">
        <v>34</v>
      </c>
      <c r="G558" s="14">
        <f>IFERROR(__xludf.DUMMYFUNCTION("IF(LEN(TRIM(E558))=0, 0, COUNTA(SPLIT(TRIM(E558), "" "")))"),660.0)</f>
        <v>660</v>
      </c>
      <c r="H558" s="14">
        <f t="shared" si="1"/>
        <v>924</v>
      </c>
    </row>
    <row r="559" ht="75.0" customHeight="1">
      <c r="A559" s="6">
        <v>1557.0</v>
      </c>
      <c r="B559" s="6" t="s">
        <v>1907</v>
      </c>
      <c r="C559" s="6" t="s">
        <v>1362</v>
      </c>
      <c r="D559" s="11" t="s">
        <v>29</v>
      </c>
      <c r="E559" s="6" t="s">
        <v>1908</v>
      </c>
      <c r="F559" s="6" t="s">
        <v>34</v>
      </c>
      <c r="G559" s="14">
        <f>IFERROR(__xludf.DUMMYFUNCTION("IF(LEN(TRIM(E559))=0, 0, COUNTA(SPLIT(TRIM(E559), "" "")))"),855.0)</f>
        <v>855</v>
      </c>
      <c r="H559" s="14">
        <f t="shared" si="1"/>
        <v>1197</v>
      </c>
    </row>
    <row r="560" ht="75.0" customHeight="1">
      <c r="A560" s="6">
        <v>1558.0</v>
      </c>
      <c r="B560" s="6" t="s">
        <v>1909</v>
      </c>
      <c r="C560" s="6" t="s">
        <v>1362</v>
      </c>
      <c r="D560" s="11" t="s">
        <v>29</v>
      </c>
      <c r="E560" s="6" t="s">
        <v>1912</v>
      </c>
      <c r="F560" s="6" t="s">
        <v>34</v>
      </c>
      <c r="G560" s="14">
        <f>IFERROR(__xludf.DUMMYFUNCTION("IF(LEN(TRIM(E560))=0, 0, COUNTA(SPLIT(TRIM(E560), "" "")))"),738.0)</f>
        <v>738</v>
      </c>
      <c r="H560" s="14">
        <f t="shared" si="1"/>
        <v>1033</v>
      </c>
    </row>
    <row r="561" ht="75.0" customHeight="1">
      <c r="A561" s="6">
        <v>1559.0</v>
      </c>
      <c r="B561" s="6" t="s">
        <v>1913</v>
      </c>
      <c r="C561" s="6" t="s">
        <v>1362</v>
      </c>
      <c r="D561" s="11" t="s">
        <v>29</v>
      </c>
      <c r="E561" s="6" t="s">
        <v>1915</v>
      </c>
      <c r="F561" s="6" t="s">
        <v>34</v>
      </c>
      <c r="G561" s="14">
        <f>IFERROR(__xludf.DUMMYFUNCTION("IF(LEN(TRIM(E561))=0, 0, COUNTA(SPLIT(TRIM(E561), "" "")))"),759.0)</f>
        <v>759</v>
      </c>
      <c r="H561" s="14">
        <f t="shared" si="1"/>
        <v>1062</v>
      </c>
    </row>
    <row r="562" ht="75.0" customHeight="1">
      <c r="A562" s="6">
        <v>1560.0</v>
      </c>
      <c r="B562" s="6" t="s">
        <v>1916</v>
      </c>
      <c r="C562" s="6" t="s">
        <v>20</v>
      </c>
      <c r="D562" s="11" t="s">
        <v>19</v>
      </c>
      <c r="E562" s="6" t="s">
        <v>1917</v>
      </c>
      <c r="F562" s="6" t="s">
        <v>34</v>
      </c>
      <c r="G562" s="14">
        <f>IFERROR(__xludf.DUMMYFUNCTION("IF(LEN(TRIM(E562))=0, 0, COUNTA(SPLIT(TRIM(E562), "" "")))"),356.0)</f>
        <v>356</v>
      </c>
      <c r="H562" s="14">
        <f t="shared" si="1"/>
        <v>498</v>
      </c>
    </row>
    <row r="563" ht="75.0" customHeight="1">
      <c r="A563" s="6">
        <v>1561.0</v>
      </c>
      <c r="B563" s="6" t="s">
        <v>1918</v>
      </c>
      <c r="C563" s="6" t="s">
        <v>20</v>
      </c>
      <c r="D563" s="11" t="s">
        <v>19</v>
      </c>
      <c r="E563" s="6" t="s">
        <v>1921</v>
      </c>
      <c r="F563" s="6" t="s">
        <v>34</v>
      </c>
      <c r="G563" s="14">
        <f>IFERROR(__xludf.DUMMYFUNCTION("IF(LEN(TRIM(E563))=0, 0, COUNTA(SPLIT(TRIM(E563), "" "")))"),427.0)</f>
        <v>427</v>
      </c>
      <c r="H563" s="14">
        <f t="shared" si="1"/>
        <v>597</v>
      </c>
    </row>
    <row r="564" ht="75.0" customHeight="1">
      <c r="A564" s="6">
        <v>1562.0</v>
      </c>
      <c r="B564" s="6" t="s">
        <v>1922</v>
      </c>
      <c r="C564" s="6" t="s">
        <v>20</v>
      </c>
      <c r="D564" s="11" t="s">
        <v>19</v>
      </c>
      <c r="E564" s="6" t="s">
        <v>1923</v>
      </c>
      <c r="F564" s="6" t="s">
        <v>34</v>
      </c>
      <c r="G564" s="14">
        <f>IFERROR(__xludf.DUMMYFUNCTION("IF(LEN(TRIM(E564))=0, 0, COUNTA(SPLIT(TRIM(E564), "" "")))"),638.0)</f>
        <v>638</v>
      </c>
      <c r="H564" s="14">
        <f t="shared" si="1"/>
        <v>893</v>
      </c>
    </row>
    <row r="565" ht="75.0" customHeight="1">
      <c r="A565" s="6">
        <v>1563.0</v>
      </c>
      <c r="B565" s="6" t="s">
        <v>1925</v>
      </c>
      <c r="C565" s="6" t="s">
        <v>20</v>
      </c>
      <c r="D565" s="11" t="s">
        <v>19</v>
      </c>
      <c r="E565" s="6" t="s">
        <v>1926</v>
      </c>
      <c r="F565" s="6" t="s">
        <v>34</v>
      </c>
      <c r="G565" s="14">
        <f>IFERROR(__xludf.DUMMYFUNCTION("IF(LEN(TRIM(E565))=0, 0, COUNTA(SPLIT(TRIM(E565), "" "")))"),507.0)</f>
        <v>507</v>
      </c>
      <c r="H565" s="14">
        <f t="shared" si="1"/>
        <v>709</v>
      </c>
    </row>
    <row r="566" ht="75.0" customHeight="1">
      <c r="A566" s="6">
        <v>1564.0</v>
      </c>
      <c r="B566" s="6" t="s">
        <v>1927</v>
      </c>
      <c r="C566" s="6" t="s">
        <v>20</v>
      </c>
      <c r="D566" s="11" t="s">
        <v>19</v>
      </c>
      <c r="E566" s="6" t="s">
        <v>1930</v>
      </c>
      <c r="F566" s="6" t="s">
        <v>34</v>
      </c>
      <c r="G566" s="14">
        <f>IFERROR(__xludf.DUMMYFUNCTION("IF(LEN(TRIM(E566))=0, 0, COUNTA(SPLIT(TRIM(E566), "" "")))"),573.0)</f>
        <v>573</v>
      </c>
      <c r="H566" s="14">
        <f t="shared" si="1"/>
        <v>802</v>
      </c>
    </row>
    <row r="567" ht="75.0" customHeight="1">
      <c r="A567" s="6">
        <v>1565.0</v>
      </c>
      <c r="B567" s="6" t="s">
        <v>1931</v>
      </c>
      <c r="C567" s="6" t="s">
        <v>20</v>
      </c>
      <c r="D567" s="11" t="s">
        <v>19</v>
      </c>
      <c r="E567" s="6" t="s">
        <v>1932</v>
      </c>
      <c r="F567" s="6" t="s">
        <v>34</v>
      </c>
      <c r="G567" s="14">
        <f>IFERROR(__xludf.DUMMYFUNCTION("IF(LEN(TRIM(E567))=0, 0, COUNTA(SPLIT(TRIM(E567), "" "")))"),661.0)</f>
        <v>661</v>
      </c>
      <c r="H567" s="14">
        <f t="shared" si="1"/>
        <v>925</v>
      </c>
    </row>
    <row r="568" ht="75.0" customHeight="1">
      <c r="A568" s="6">
        <v>1566.0</v>
      </c>
      <c r="B568" s="6" t="s">
        <v>1934</v>
      </c>
      <c r="C568" s="6" t="s">
        <v>20</v>
      </c>
      <c r="D568" s="11" t="s">
        <v>19</v>
      </c>
      <c r="E568" s="6" t="s">
        <v>1935</v>
      </c>
      <c r="F568" s="6" t="s">
        <v>34</v>
      </c>
      <c r="G568" s="14">
        <f>IFERROR(__xludf.DUMMYFUNCTION("IF(LEN(TRIM(E568))=0, 0, COUNTA(SPLIT(TRIM(E568), "" "")))"),662.0)</f>
        <v>662</v>
      </c>
      <c r="H568" s="14">
        <f t="shared" si="1"/>
        <v>926</v>
      </c>
    </row>
    <row r="569" ht="75.0" customHeight="1">
      <c r="A569" s="6">
        <v>1567.0</v>
      </c>
      <c r="B569" s="6" t="s">
        <v>1937</v>
      </c>
      <c r="C569" s="6" t="s">
        <v>20</v>
      </c>
      <c r="D569" s="11" t="s">
        <v>19</v>
      </c>
      <c r="E569" s="6" t="s">
        <v>1939</v>
      </c>
      <c r="F569" s="6" t="s">
        <v>34</v>
      </c>
      <c r="G569" s="14">
        <f>IFERROR(__xludf.DUMMYFUNCTION("IF(LEN(TRIM(E569))=0, 0, COUNTA(SPLIT(TRIM(E569), "" "")))"),588.0)</f>
        <v>588</v>
      </c>
      <c r="H569" s="14">
        <f t="shared" si="1"/>
        <v>823</v>
      </c>
    </row>
    <row r="570" ht="75.0" customHeight="1">
      <c r="A570" s="6">
        <v>1568.0</v>
      </c>
      <c r="B570" s="6" t="s">
        <v>1940</v>
      </c>
      <c r="C570" s="6" t="s">
        <v>20</v>
      </c>
      <c r="D570" s="11" t="s">
        <v>19</v>
      </c>
      <c r="E570" s="6" t="s">
        <v>1941</v>
      </c>
      <c r="F570" s="6" t="s">
        <v>34</v>
      </c>
      <c r="G570" s="14">
        <f>IFERROR(__xludf.DUMMYFUNCTION("IF(LEN(TRIM(E570))=0, 0, COUNTA(SPLIT(TRIM(E570), "" "")))"),592.0)</f>
        <v>592</v>
      </c>
      <c r="H570" s="14">
        <f t="shared" si="1"/>
        <v>828</v>
      </c>
    </row>
    <row r="571" ht="75.0" customHeight="1">
      <c r="A571" s="6">
        <v>1569.0</v>
      </c>
      <c r="B571" s="6" t="s">
        <v>1943</v>
      </c>
      <c r="C571" s="6" t="s">
        <v>20</v>
      </c>
      <c r="D571" s="11" t="s">
        <v>19</v>
      </c>
      <c r="E571" s="6" t="s">
        <v>1944</v>
      </c>
      <c r="F571" s="6" t="s">
        <v>34</v>
      </c>
      <c r="G571" s="14">
        <f>IFERROR(__xludf.DUMMYFUNCTION("IF(LEN(TRIM(E571))=0, 0, COUNTA(SPLIT(TRIM(E571), "" "")))"),516.0)</f>
        <v>516</v>
      </c>
      <c r="H571" s="14">
        <f t="shared" si="1"/>
        <v>722</v>
      </c>
    </row>
    <row r="572" ht="75.0" customHeight="1">
      <c r="A572" s="6">
        <v>1570.0</v>
      </c>
      <c r="B572" s="6" t="s">
        <v>1945</v>
      </c>
      <c r="C572" s="6" t="s">
        <v>20</v>
      </c>
      <c r="D572" s="11" t="s">
        <v>19</v>
      </c>
      <c r="E572" s="6" t="s">
        <v>1946</v>
      </c>
      <c r="F572" s="6" t="s">
        <v>34</v>
      </c>
      <c r="G572" s="14">
        <f>IFERROR(__xludf.DUMMYFUNCTION("IF(LEN(TRIM(E572))=0, 0, COUNTA(SPLIT(TRIM(E572), "" "")))"),533.0)</f>
        <v>533</v>
      </c>
      <c r="H572" s="14">
        <f t="shared" si="1"/>
        <v>746</v>
      </c>
    </row>
    <row r="573" ht="75.0" customHeight="1">
      <c r="A573" s="6">
        <v>1571.0</v>
      </c>
      <c r="B573" s="6" t="s">
        <v>1949</v>
      </c>
      <c r="C573" s="6" t="s">
        <v>20</v>
      </c>
      <c r="D573" s="11" t="s">
        <v>19</v>
      </c>
      <c r="E573" s="6" t="s">
        <v>1950</v>
      </c>
      <c r="F573" s="6" t="s">
        <v>34</v>
      </c>
      <c r="G573" s="14">
        <f>IFERROR(__xludf.DUMMYFUNCTION("IF(LEN(TRIM(E573))=0, 0, COUNTA(SPLIT(TRIM(E573), "" "")))"),693.0)</f>
        <v>693</v>
      </c>
      <c r="H573" s="14">
        <f t="shared" si="1"/>
        <v>970</v>
      </c>
    </row>
    <row r="574" ht="75.0" customHeight="1">
      <c r="A574" s="6">
        <v>1572.0</v>
      </c>
      <c r="B574" s="6" t="s">
        <v>1952</v>
      </c>
      <c r="C574" s="6" t="s">
        <v>20</v>
      </c>
      <c r="D574" s="11" t="s">
        <v>19</v>
      </c>
      <c r="E574" s="6" t="s">
        <v>1953</v>
      </c>
      <c r="F574" s="6" t="s">
        <v>34</v>
      </c>
      <c r="G574" s="14">
        <f>IFERROR(__xludf.DUMMYFUNCTION("IF(LEN(TRIM(E574))=0, 0, COUNTA(SPLIT(TRIM(E574), "" "")))"),679.0)</f>
        <v>679</v>
      </c>
      <c r="H574" s="14">
        <f t="shared" si="1"/>
        <v>950</v>
      </c>
    </row>
    <row r="575" ht="75.0" customHeight="1">
      <c r="A575" s="6">
        <v>1573.0</v>
      </c>
      <c r="B575" s="6" t="s">
        <v>1954</v>
      </c>
      <c r="C575" s="6" t="s">
        <v>20</v>
      </c>
      <c r="D575" s="11" t="s">
        <v>19</v>
      </c>
      <c r="E575" s="6" t="s">
        <v>1957</v>
      </c>
      <c r="F575" s="6" t="s">
        <v>34</v>
      </c>
      <c r="G575" s="14">
        <f>IFERROR(__xludf.DUMMYFUNCTION("IF(LEN(TRIM(E575))=0, 0, COUNTA(SPLIT(TRIM(E575), "" "")))"),545.0)</f>
        <v>545</v>
      </c>
      <c r="H575" s="14">
        <f t="shared" si="1"/>
        <v>763</v>
      </c>
    </row>
    <row r="576" ht="75.0" customHeight="1">
      <c r="A576" s="6">
        <v>1574.0</v>
      </c>
      <c r="B576" s="6" t="s">
        <v>1958</v>
      </c>
      <c r="C576" s="6" t="s">
        <v>20</v>
      </c>
      <c r="D576" s="11" t="s">
        <v>19</v>
      </c>
      <c r="E576" s="6" t="s">
        <v>1959</v>
      </c>
      <c r="F576" s="6" t="s">
        <v>34</v>
      </c>
      <c r="G576" s="14">
        <f>IFERROR(__xludf.DUMMYFUNCTION("IF(LEN(TRIM(E576))=0, 0, COUNTA(SPLIT(TRIM(E576), "" "")))"),696.0)</f>
        <v>696</v>
      </c>
      <c r="H576" s="14">
        <f t="shared" si="1"/>
        <v>974</v>
      </c>
    </row>
    <row r="577" ht="75.0" customHeight="1">
      <c r="A577" s="6">
        <v>1575.0</v>
      </c>
      <c r="B577" s="6" t="s">
        <v>1961</v>
      </c>
      <c r="C577" s="6" t="s">
        <v>20</v>
      </c>
      <c r="D577" s="11" t="s">
        <v>19</v>
      </c>
      <c r="E577" s="6" t="s">
        <v>1962</v>
      </c>
      <c r="F577" s="6" t="s">
        <v>34</v>
      </c>
      <c r="G577" s="14">
        <f>IFERROR(__xludf.DUMMYFUNCTION("IF(LEN(TRIM(E577))=0, 0, COUNTA(SPLIT(TRIM(E577), "" "")))"),610.0)</f>
        <v>610</v>
      </c>
      <c r="H577" s="14">
        <f t="shared" si="1"/>
        <v>854</v>
      </c>
    </row>
    <row r="578" ht="75.0" customHeight="1">
      <c r="A578" s="6">
        <v>1576.0</v>
      </c>
      <c r="B578" s="6" t="s">
        <v>1964</v>
      </c>
      <c r="C578" s="6" t="s">
        <v>20</v>
      </c>
      <c r="D578" s="11" t="s">
        <v>19</v>
      </c>
      <c r="E578" s="6" t="s">
        <v>1966</v>
      </c>
      <c r="F578" s="6" t="s">
        <v>34</v>
      </c>
      <c r="G578" s="14">
        <f>IFERROR(__xludf.DUMMYFUNCTION("IF(LEN(TRIM(E578))=0, 0, COUNTA(SPLIT(TRIM(E578), "" "")))"),519.0)</f>
        <v>519</v>
      </c>
      <c r="H578" s="14">
        <f t="shared" si="1"/>
        <v>726</v>
      </c>
    </row>
    <row r="579" ht="75.0" customHeight="1">
      <c r="A579" s="6">
        <v>1577.0</v>
      </c>
      <c r="B579" s="6" t="s">
        <v>1967</v>
      </c>
      <c r="C579" s="6" t="s">
        <v>20</v>
      </c>
      <c r="D579" s="11" t="s">
        <v>19</v>
      </c>
      <c r="E579" s="6" t="s">
        <v>1968</v>
      </c>
      <c r="F579" s="6" t="s">
        <v>34</v>
      </c>
      <c r="G579" s="14">
        <f>IFERROR(__xludf.DUMMYFUNCTION("IF(LEN(TRIM(E579))=0, 0, COUNTA(SPLIT(TRIM(E579), "" "")))"),462.0)</f>
        <v>462</v>
      </c>
      <c r="H579" s="14">
        <f t="shared" si="1"/>
        <v>646</v>
      </c>
    </row>
    <row r="580" ht="75.0" customHeight="1">
      <c r="A580" s="6">
        <v>1578.0</v>
      </c>
      <c r="B580" s="6" t="s">
        <v>1970</v>
      </c>
      <c r="C580" s="6" t="s">
        <v>20</v>
      </c>
      <c r="D580" s="11" t="s">
        <v>19</v>
      </c>
      <c r="E580" s="6" t="s">
        <v>1971</v>
      </c>
      <c r="F580" s="6" t="s">
        <v>34</v>
      </c>
      <c r="G580" s="14">
        <f>IFERROR(__xludf.DUMMYFUNCTION("IF(LEN(TRIM(E580))=0, 0, COUNTA(SPLIT(TRIM(E580), "" "")))"),542.0)</f>
        <v>542</v>
      </c>
      <c r="H580" s="14">
        <f t="shared" si="1"/>
        <v>758</v>
      </c>
    </row>
    <row r="581" ht="75.0" customHeight="1">
      <c r="A581" s="6">
        <v>1579.0</v>
      </c>
      <c r="B581" s="6" t="s">
        <v>1972</v>
      </c>
      <c r="C581" s="6" t="s">
        <v>20</v>
      </c>
      <c r="D581" s="11" t="s">
        <v>19</v>
      </c>
      <c r="E581" s="6" t="s">
        <v>1974</v>
      </c>
      <c r="F581" s="6" t="s">
        <v>34</v>
      </c>
      <c r="G581" s="14">
        <f>IFERROR(__xludf.DUMMYFUNCTION("IF(LEN(TRIM(E581))=0, 0, COUNTA(SPLIT(TRIM(E581), "" "")))"),528.0)</f>
        <v>528</v>
      </c>
      <c r="H581" s="14">
        <f t="shared" si="1"/>
        <v>739</v>
      </c>
    </row>
    <row r="582" ht="75.0" customHeight="1">
      <c r="A582" s="6">
        <v>1580.0</v>
      </c>
      <c r="B582" s="6" t="s">
        <v>1976</v>
      </c>
      <c r="C582" s="6" t="s">
        <v>20</v>
      </c>
      <c r="D582" s="11" t="s">
        <v>19</v>
      </c>
      <c r="E582" s="6" t="s">
        <v>1977</v>
      </c>
      <c r="F582" s="6" t="s">
        <v>34</v>
      </c>
      <c r="G582" s="14">
        <f>IFERROR(__xludf.DUMMYFUNCTION("IF(LEN(TRIM(E582))=0, 0, COUNTA(SPLIT(TRIM(E582), "" "")))"),617.0)</f>
        <v>617</v>
      </c>
      <c r="H582" s="14">
        <f t="shared" si="1"/>
        <v>863</v>
      </c>
    </row>
    <row r="583" ht="75.0" customHeight="1">
      <c r="A583" s="6">
        <v>1581.0</v>
      </c>
      <c r="B583" s="6" t="s">
        <v>1979</v>
      </c>
      <c r="C583" s="6" t="s">
        <v>20</v>
      </c>
      <c r="D583" s="11" t="s">
        <v>19</v>
      </c>
      <c r="E583" s="6" t="s">
        <v>1980</v>
      </c>
      <c r="F583" s="6" t="s">
        <v>34</v>
      </c>
      <c r="G583" s="14">
        <f>IFERROR(__xludf.DUMMYFUNCTION("IF(LEN(TRIM(E583))=0, 0, COUNTA(SPLIT(TRIM(E583), "" "")))"),790.0)</f>
        <v>790</v>
      </c>
      <c r="H583" s="14">
        <f t="shared" si="1"/>
        <v>1106</v>
      </c>
    </row>
    <row r="584" ht="75.0" customHeight="1">
      <c r="A584" s="6">
        <v>1582.0</v>
      </c>
      <c r="B584" s="6" t="s">
        <v>1981</v>
      </c>
      <c r="C584" s="6" t="s">
        <v>20</v>
      </c>
      <c r="D584" s="11" t="s">
        <v>19</v>
      </c>
      <c r="E584" s="6" t="s">
        <v>1982</v>
      </c>
      <c r="F584" s="6" t="s">
        <v>34</v>
      </c>
      <c r="G584" s="14">
        <f>IFERROR(__xludf.DUMMYFUNCTION("IF(LEN(TRIM(E584))=0, 0, COUNTA(SPLIT(TRIM(E584), "" "")))"),629.0)</f>
        <v>629</v>
      </c>
      <c r="H584" s="14">
        <f t="shared" si="1"/>
        <v>880</v>
      </c>
    </row>
    <row r="585" ht="75.0" customHeight="1">
      <c r="A585" s="6">
        <v>1583.0</v>
      </c>
      <c r="B585" s="6" t="s">
        <v>1985</v>
      </c>
      <c r="C585" s="6" t="s">
        <v>20</v>
      </c>
      <c r="D585" s="11" t="s">
        <v>19</v>
      </c>
      <c r="E585" s="6" t="s">
        <v>1986</v>
      </c>
      <c r="F585" s="6" t="s">
        <v>34</v>
      </c>
      <c r="G585" s="14">
        <f>IFERROR(__xludf.DUMMYFUNCTION("IF(LEN(TRIM(E585))=0, 0, COUNTA(SPLIT(TRIM(E585), "" "")))"),504.0)</f>
        <v>504</v>
      </c>
      <c r="H585" s="14">
        <f t="shared" si="1"/>
        <v>705</v>
      </c>
    </row>
    <row r="586" ht="75.0" customHeight="1">
      <c r="A586" s="6">
        <v>1584.0</v>
      </c>
      <c r="B586" s="6" t="s">
        <v>1988</v>
      </c>
      <c r="C586" s="6" t="s">
        <v>20</v>
      </c>
      <c r="D586" s="11" t="s">
        <v>19</v>
      </c>
      <c r="E586" s="6" t="s">
        <v>1989</v>
      </c>
      <c r="F586" s="6" t="s">
        <v>34</v>
      </c>
      <c r="G586" s="14">
        <f>IFERROR(__xludf.DUMMYFUNCTION("IF(LEN(TRIM(E586))=0, 0, COUNTA(SPLIT(TRIM(E586), "" "")))"),593.0)</f>
        <v>593</v>
      </c>
      <c r="H586" s="14">
        <f t="shared" si="1"/>
        <v>830</v>
      </c>
    </row>
    <row r="587" ht="75.0" customHeight="1">
      <c r="A587" s="6">
        <v>1585.0</v>
      </c>
      <c r="B587" s="6" t="s">
        <v>1990</v>
      </c>
      <c r="C587" s="6" t="s">
        <v>20</v>
      </c>
      <c r="D587" s="11" t="s">
        <v>19</v>
      </c>
      <c r="E587" s="6" t="s">
        <v>1993</v>
      </c>
      <c r="F587" s="6" t="s">
        <v>34</v>
      </c>
      <c r="G587" s="14">
        <f>IFERROR(__xludf.DUMMYFUNCTION("IF(LEN(TRIM(E587))=0, 0, COUNTA(SPLIT(TRIM(E587), "" "")))"),532.0)</f>
        <v>532</v>
      </c>
      <c r="H587" s="14">
        <f t="shared" si="1"/>
        <v>744</v>
      </c>
    </row>
    <row r="588" ht="75.0" customHeight="1">
      <c r="A588" s="6">
        <v>1586.0</v>
      </c>
      <c r="B588" s="6" t="s">
        <v>1994</v>
      </c>
      <c r="C588" s="6" t="s">
        <v>20</v>
      </c>
      <c r="D588" s="11" t="s">
        <v>19</v>
      </c>
      <c r="E588" s="6" t="s">
        <v>1996</v>
      </c>
      <c r="F588" s="6" t="s">
        <v>34</v>
      </c>
      <c r="G588" s="14">
        <f>IFERROR(__xludf.DUMMYFUNCTION("IF(LEN(TRIM(E588))=0, 0, COUNTA(SPLIT(TRIM(E588), "" "")))"),541.0)</f>
        <v>541</v>
      </c>
      <c r="H588" s="14">
        <f t="shared" si="1"/>
        <v>757</v>
      </c>
    </row>
    <row r="589" ht="75.0" customHeight="1">
      <c r="A589" s="6">
        <v>1587.0</v>
      </c>
      <c r="B589" s="6" t="s">
        <v>1997</v>
      </c>
      <c r="C589" s="6" t="s">
        <v>20</v>
      </c>
      <c r="D589" s="11" t="s">
        <v>19</v>
      </c>
      <c r="E589" s="6" t="s">
        <v>1999</v>
      </c>
      <c r="F589" s="6" t="s">
        <v>34</v>
      </c>
      <c r="G589" s="14">
        <f>IFERROR(__xludf.DUMMYFUNCTION("IF(LEN(TRIM(E589))=0, 0, COUNTA(SPLIT(TRIM(E589), "" "")))"),558.0)</f>
        <v>558</v>
      </c>
      <c r="H589" s="14">
        <f t="shared" si="1"/>
        <v>781</v>
      </c>
    </row>
    <row r="590" ht="75.0" customHeight="1">
      <c r="A590" s="6">
        <v>1588.0</v>
      </c>
      <c r="B590" s="6" t="s">
        <v>2001</v>
      </c>
      <c r="C590" s="6" t="s">
        <v>20</v>
      </c>
      <c r="D590" s="11" t="s">
        <v>19</v>
      </c>
      <c r="E590" s="6" t="s">
        <v>2002</v>
      </c>
      <c r="F590" s="6" t="s">
        <v>34</v>
      </c>
      <c r="G590" s="14">
        <f>IFERROR(__xludf.DUMMYFUNCTION("IF(LEN(TRIM(E590))=0, 0, COUNTA(SPLIT(TRIM(E590), "" "")))"),393.0)</f>
        <v>393</v>
      </c>
      <c r="H590" s="14">
        <f t="shared" si="1"/>
        <v>550</v>
      </c>
    </row>
    <row r="591" ht="75.0" customHeight="1">
      <c r="A591" s="6">
        <v>1589.0</v>
      </c>
      <c r="B591" s="6" t="s">
        <v>2004</v>
      </c>
      <c r="C591" s="6" t="s">
        <v>20</v>
      </c>
      <c r="D591" s="11" t="s">
        <v>19</v>
      </c>
      <c r="E591" s="6" t="s">
        <v>2005</v>
      </c>
      <c r="F591" s="6" t="s">
        <v>34</v>
      </c>
      <c r="G591" s="14">
        <f>IFERROR(__xludf.DUMMYFUNCTION("IF(LEN(TRIM(E591))=0, 0, COUNTA(SPLIT(TRIM(E591), "" "")))"),504.0)</f>
        <v>504</v>
      </c>
      <c r="H591" s="14">
        <f t="shared" si="1"/>
        <v>705</v>
      </c>
    </row>
    <row r="592" ht="75.0" customHeight="1">
      <c r="A592" s="6">
        <v>1590.0</v>
      </c>
      <c r="B592" s="6" t="s">
        <v>2006</v>
      </c>
      <c r="C592" s="6" t="s">
        <v>20</v>
      </c>
      <c r="D592" s="11" t="s">
        <v>19</v>
      </c>
      <c r="E592" s="6" t="s">
        <v>2009</v>
      </c>
      <c r="F592" s="6" t="s">
        <v>34</v>
      </c>
      <c r="G592" s="14">
        <f>IFERROR(__xludf.DUMMYFUNCTION("IF(LEN(TRIM(E592))=0, 0, COUNTA(SPLIT(TRIM(E592), "" "")))"),481.0)</f>
        <v>481</v>
      </c>
      <c r="H592" s="14">
        <f t="shared" si="1"/>
        <v>673</v>
      </c>
    </row>
    <row r="593" ht="75.0" customHeight="1">
      <c r="A593" s="6">
        <v>1591.0</v>
      </c>
      <c r="B593" s="6" t="s">
        <v>2010</v>
      </c>
      <c r="C593" s="6" t="s">
        <v>20</v>
      </c>
      <c r="D593" s="11" t="s">
        <v>19</v>
      </c>
      <c r="E593" s="6" t="s">
        <v>2012</v>
      </c>
      <c r="F593" s="6" t="s">
        <v>34</v>
      </c>
      <c r="G593" s="14">
        <f>IFERROR(__xludf.DUMMYFUNCTION("IF(LEN(TRIM(E593))=0, 0, COUNTA(SPLIT(TRIM(E593), "" "")))"),683.0)</f>
        <v>683</v>
      </c>
      <c r="H593" s="14">
        <f t="shared" si="1"/>
        <v>956</v>
      </c>
    </row>
    <row r="594" ht="75.0" customHeight="1">
      <c r="A594" s="6">
        <v>1592.0</v>
      </c>
      <c r="B594" s="6" t="s">
        <v>2013</v>
      </c>
      <c r="C594" s="6" t="s">
        <v>20</v>
      </c>
      <c r="D594" s="11" t="s">
        <v>19</v>
      </c>
      <c r="E594" s="6" t="s">
        <v>2016</v>
      </c>
      <c r="F594" s="6" t="s">
        <v>34</v>
      </c>
      <c r="G594" s="14">
        <f>IFERROR(__xludf.DUMMYFUNCTION("IF(LEN(TRIM(E594))=0, 0, COUNTA(SPLIT(TRIM(E594), "" "")))"),677.0)</f>
        <v>677</v>
      </c>
      <c r="H594" s="14">
        <f t="shared" si="1"/>
        <v>947</v>
      </c>
    </row>
    <row r="595" ht="75.0" customHeight="1">
      <c r="A595" s="6">
        <v>1593.0</v>
      </c>
      <c r="B595" s="6" t="s">
        <v>2017</v>
      </c>
      <c r="C595" s="6" t="s">
        <v>20</v>
      </c>
      <c r="D595" s="11" t="s">
        <v>19</v>
      </c>
      <c r="E595" s="6" t="s">
        <v>2019</v>
      </c>
      <c r="F595" s="6" t="s">
        <v>34</v>
      </c>
      <c r="G595" s="14">
        <f>IFERROR(__xludf.DUMMYFUNCTION("IF(LEN(TRIM(E595))=0, 0, COUNTA(SPLIT(TRIM(E595), "" "")))"),741.0)</f>
        <v>741</v>
      </c>
      <c r="H595" s="14">
        <f t="shared" si="1"/>
        <v>1037</v>
      </c>
    </row>
    <row r="596" ht="75.0" customHeight="1">
      <c r="A596" s="6">
        <v>1594.0</v>
      </c>
      <c r="B596" s="6" t="s">
        <v>2020</v>
      </c>
      <c r="C596" s="6" t="s">
        <v>20</v>
      </c>
      <c r="D596" s="11" t="s">
        <v>19</v>
      </c>
      <c r="E596" s="6" t="s">
        <v>2021</v>
      </c>
      <c r="F596" s="6" t="s">
        <v>34</v>
      </c>
      <c r="G596" s="14">
        <f>IFERROR(__xludf.DUMMYFUNCTION("IF(LEN(TRIM(E596))=0, 0, COUNTA(SPLIT(TRIM(E596), "" "")))"),462.0)</f>
        <v>462</v>
      </c>
      <c r="H596" s="14">
        <f t="shared" si="1"/>
        <v>646</v>
      </c>
    </row>
    <row r="597" ht="75.0" customHeight="1">
      <c r="A597" s="6">
        <v>1595.0</v>
      </c>
      <c r="B597" s="6" t="s">
        <v>2024</v>
      </c>
      <c r="C597" s="6" t="s">
        <v>20</v>
      </c>
      <c r="D597" s="11" t="s">
        <v>19</v>
      </c>
      <c r="E597" s="6" t="s">
        <v>2025</v>
      </c>
      <c r="F597" s="6" t="s">
        <v>34</v>
      </c>
      <c r="G597" s="14">
        <f>IFERROR(__xludf.DUMMYFUNCTION("IF(LEN(TRIM(E597))=0, 0, COUNTA(SPLIT(TRIM(E597), "" "")))"),487.0)</f>
        <v>487</v>
      </c>
      <c r="H597" s="14">
        <f t="shared" si="1"/>
        <v>681</v>
      </c>
    </row>
    <row r="598" ht="75.0" customHeight="1">
      <c r="A598" s="6">
        <v>1596.0</v>
      </c>
      <c r="B598" s="6" t="s">
        <v>2027</v>
      </c>
      <c r="C598" s="6" t="s">
        <v>20</v>
      </c>
      <c r="D598" s="11" t="s">
        <v>19</v>
      </c>
      <c r="E598" s="6" t="s">
        <v>2028</v>
      </c>
      <c r="F598" s="6" t="s">
        <v>34</v>
      </c>
      <c r="G598" s="14">
        <f>IFERROR(__xludf.DUMMYFUNCTION("IF(LEN(TRIM(E598))=0, 0, COUNTA(SPLIT(TRIM(E598), "" "")))"),713.0)</f>
        <v>713</v>
      </c>
      <c r="H598" s="14">
        <f t="shared" si="1"/>
        <v>998</v>
      </c>
    </row>
    <row r="599" ht="75.0" customHeight="1">
      <c r="A599" s="6">
        <v>1597.0</v>
      </c>
      <c r="B599" s="6" t="s">
        <v>2031</v>
      </c>
      <c r="C599" s="6" t="s">
        <v>20</v>
      </c>
      <c r="D599" s="11" t="s">
        <v>19</v>
      </c>
      <c r="E599" s="6" t="s">
        <v>2032</v>
      </c>
      <c r="F599" s="6" t="s">
        <v>34</v>
      </c>
      <c r="G599" s="14">
        <f>IFERROR(__xludf.DUMMYFUNCTION("IF(LEN(TRIM(E599))=0, 0, COUNTA(SPLIT(TRIM(E599), "" "")))"),827.0)</f>
        <v>827</v>
      </c>
      <c r="H599" s="14">
        <f t="shared" si="1"/>
        <v>1157</v>
      </c>
    </row>
    <row r="600" ht="75.0" customHeight="1">
      <c r="A600" s="6">
        <v>1598.0</v>
      </c>
      <c r="B600" s="6" t="s">
        <v>2034</v>
      </c>
      <c r="C600" s="6" t="s">
        <v>20</v>
      </c>
      <c r="D600" s="11" t="s">
        <v>19</v>
      </c>
      <c r="E600" s="6" t="s">
        <v>2035</v>
      </c>
      <c r="F600" s="6" t="s">
        <v>34</v>
      </c>
      <c r="G600" s="14">
        <f>IFERROR(__xludf.DUMMYFUNCTION("IF(LEN(TRIM(E600))=0, 0, COUNTA(SPLIT(TRIM(E600), "" "")))"),556.0)</f>
        <v>556</v>
      </c>
      <c r="H600" s="14">
        <f t="shared" si="1"/>
        <v>778</v>
      </c>
    </row>
    <row r="601" ht="75.0" customHeight="1">
      <c r="A601" s="6">
        <v>1599.0</v>
      </c>
      <c r="B601" s="6" t="s">
        <v>2037</v>
      </c>
      <c r="C601" s="6" t="s">
        <v>20</v>
      </c>
      <c r="D601" s="11" t="s">
        <v>19</v>
      </c>
      <c r="E601" s="6" t="s">
        <v>2039</v>
      </c>
      <c r="F601" s="6" t="s">
        <v>34</v>
      </c>
      <c r="G601" s="14">
        <f>IFERROR(__xludf.DUMMYFUNCTION("IF(LEN(TRIM(E601))=0, 0, COUNTA(SPLIT(TRIM(E601), "" "")))"),634.0)</f>
        <v>634</v>
      </c>
      <c r="H601" s="14">
        <f t="shared" si="1"/>
        <v>887</v>
      </c>
    </row>
    <row r="602" ht="75.0" customHeight="1">
      <c r="A602" s="6">
        <v>1600.0</v>
      </c>
      <c r="B602" s="6" t="s">
        <v>2040</v>
      </c>
      <c r="C602" s="6" t="s">
        <v>20</v>
      </c>
      <c r="D602" s="11" t="s">
        <v>19</v>
      </c>
      <c r="E602" s="6" t="s">
        <v>2042</v>
      </c>
      <c r="F602" s="6" t="s">
        <v>34</v>
      </c>
      <c r="G602" s="14">
        <f>IFERROR(__xludf.DUMMYFUNCTION("IF(LEN(TRIM(E602))=0, 0, COUNTA(SPLIT(TRIM(E602), "" "")))"),564.0)</f>
        <v>564</v>
      </c>
      <c r="H602" s="14">
        <f t="shared" si="1"/>
        <v>789</v>
      </c>
    </row>
    <row r="603" ht="75.0" customHeight="1">
      <c r="A603" s="6">
        <v>1601.0</v>
      </c>
      <c r="B603" s="6" t="s">
        <v>2043</v>
      </c>
      <c r="C603" s="6" t="s">
        <v>20</v>
      </c>
      <c r="D603" s="11" t="s">
        <v>19</v>
      </c>
      <c r="E603" s="6" t="s">
        <v>2045</v>
      </c>
      <c r="F603" s="6" t="s">
        <v>34</v>
      </c>
      <c r="G603" s="14">
        <f>IFERROR(__xludf.DUMMYFUNCTION("IF(LEN(TRIM(E603))=0, 0, COUNTA(SPLIT(TRIM(E603), "" "")))"),639.0)</f>
        <v>639</v>
      </c>
      <c r="H603" s="14">
        <f t="shared" si="1"/>
        <v>894</v>
      </c>
    </row>
    <row r="604" ht="75.0" customHeight="1">
      <c r="A604" s="6">
        <v>1602.0</v>
      </c>
      <c r="B604" s="6" t="s">
        <v>2047</v>
      </c>
      <c r="C604" s="6" t="s">
        <v>20</v>
      </c>
      <c r="D604" s="11" t="s">
        <v>19</v>
      </c>
      <c r="E604" s="6" t="s">
        <v>2048</v>
      </c>
      <c r="F604" s="6" t="s">
        <v>34</v>
      </c>
      <c r="G604" s="14">
        <f>IFERROR(__xludf.DUMMYFUNCTION("IF(LEN(TRIM(E604))=0, 0, COUNTA(SPLIT(TRIM(E604), "" "")))"),589.0)</f>
        <v>589</v>
      </c>
      <c r="H604" s="14">
        <f t="shared" si="1"/>
        <v>824</v>
      </c>
    </row>
    <row r="605" ht="75.0" customHeight="1">
      <c r="A605" s="6">
        <v>1603.0</v>
      </c>
      <c r="B605" s="6" t="s">
        <v>2050</v>
      </c>
      <c r="C605" s="6" t="s">
        <v>20</v>
      </c>
      <c r="D605" s="11" t="s">
        <v>19</v>
      </c>
      <c r="E605" s="6" t="s">
        <v>2051</v>
      </c>
      <c r="F605" s="6" t="s">
        <v>34</v>
      </c>
      <c r="G605" s="14">
        <f>IFERROR(__xludf.DUMMYFUNCTION("IF(LEN(TRIM(E605))=0, 0, COUNTA(SPLIT(TRIM(E605), "" "")))"),569.0)</f>
        <v>569</v>
      </c>
      <c r="H605" s="14">
        <f t="shared" si="1"/>
        <v>796</v>
      </c>
    </row>
    <row r="606" ht="75.0" customHeight="1">
      <c r="A606" s="6">
        <v>1604.0</v>
      </c>
      <c r="B606" s="6" t="s">
        <v>2053</v>
      </c>
      <c r="C606" s="6" t="s">
        <v>20</v>
      </c>
      <c r="D606" s="11" t="s">
        <v>19</v>
      </c>
      <c r="E606" s="6" t="s">
        <v>2055</v>
      </c>
      <c r="F606" s="6" t="s">
        <v>34</v>
      </c>
      <c r="G606" s="14">
        <f>IFERROR(__xludf.DUMMYFUNCTION("IF(LEN(TRIM(E606))=0, 0, COUNTA(SPLIT(TRIM(E606), "" "")))"),676.0)</f>
        <v>676</v>
      </c>
      <c r="H606" s="14">
        <f t="shared" si="1"/>
        <v>946</v>
      </c>
    </row>
    <row r="607" ht="75.0" customHeight="1">
      <c r="A607" s="6">
        <v>1605.0</v>
      </c>
      <c r="B607" s="6" t="s">
        <v>2056</v>
      </c>
      <c r="C607" s="6" t="s">
        <v>20</v>
      </c>
      <c r="D607" s="11" t="s">
        <v>19</v>
      </c>
      <c r="E607" s="6" t="s">
        <v>2058</v>
      </c>
      <c r="F607" s="6" t="s">
        <v>34</v>
      </c>
      <c r="G607" s="14">
        <f>IFERROR(__xludf.DUMMYFUNCTION("IF(LEN(TRIM(E607))=0, 0, COUNTA(SPLIT(TRIM(E607), "" "")))"),721.0)</f>
        <v>721</v>
      </c>
      <c r="H607" s="14">
        <f t="shared" si="1"/>
        <v>1009</v>
      </c>
    </row>
    <row r="608" ht="75.0" customHeight="1">
      <c r="A608" s="6">
        <v>1606.0</v>
      </c>
      <c r="B608" s="6" t="s">
        <v>2059</v>
      </c>
      <c r="C608" s="6" t="s">
        <v>20</v>
      </c>
      <c r="D608" s="11" t="s">
        <v>19</v>
      </c>
      <c r="E608" s="6" t="s">
        <v>2060</v>
      </c>
      <c r="F608" s="6" t="s">
        <v>34</v>
      </c>
      <c r="G608" s="14">
        <f>IFERROR(__xludf.DUMMYFUNCTION("IF(LEN(TRIM(E608))=0, 0, COUNTA(SPLIT(TRIM(E608), "" "")))"),569.0)</f>
        <v>569</v>
      </c>
      <c r="H608" s="14">
        <f t="shared" si="1"/>
        <v>796</v>
      </c>
    </row>
    <row r="609" ht="75.0" customHeight="1">
      <c r="A609" s="6">
        <v>1607.0</v>
      </c>
      <c r="B609" s="6" t="s">
        <v>2063</v>
      </c>
      <c r="C609" s="6" t="s">
        <v>20</v>
      </c>
      <c r="D609" s="11" t="s">
        <v>19</v>
      </c>
      <c r="E609" s="6" t="s">
        <v>2064</v>
      </c>
      <c r="F609" s="6" t="s">
        <v>34</v>
      </c>
      <c r="G609" s="14">
        <f>IFERROR(__xludf.DUMMYFUNCTION("IF(LEN(TRIM(E609))=0, 0, COUNTA(SPLIT(TRIM(E609), "" "")))"),601.0)</f>
        <v>601</v>
      </c>
      <c r="H609" s="14">
        <f t="shared" si="1"/>
        <v>841</v>
      </c>
    </row>
    <row r="610" ht="75.0" customHeight="1">
      <c r="A610" s="6">
        <v>1608.0</v>
      </c>
      <c r="B610" s="6" t="s">
        <v>2066</v>
      </c>
      <c r="C610" s="6" t="s">
        <v>20</v>
      </c>
      <c r="D610" s="11" t="s">
        <v>19</v>
      </c>
      <c r="E610" s="6" t="s">
        <v>2067</v>
      </c>
      <c r="F610" s="6" t="s">
        <v>34</v>
      </c>
      <c r="G610" s="14">
        <f>IFERROR(__xludf.DUMMYFUNCTION("IF(LEN(TRIM(E610))=0, 0, COUNTA(SPLIT(TRIM(E610), "" "")))"),619.0)</f>
        <v>619</v>
      </c>
      <c r="H610" s="14">
        <f t="shared" si="1"/>
        <v>866</v>
      </c>
    </row>
    <row r="611" ht="75.0" customHeight="1">
      <c r="A611" s="6">
        <v>1609.0</v>
      </c>
      <c r="B611" s="6" t="s">
        <v>2070</v>
      </c>
      <c r="C611" s="6" t="s">
        <v>20</v>
      </c>
      <c r="D611" s="11" t="s">
        <v>19</v>
      </c>
      <c r="E611" s="6" t="s">
        <v>2071</v>
      </c>
      <c r="F611" s="6" t="s">
        <v>34</v>
      </c>
      <c r="G611" s="14">
        <f>IFERROR(__xludf.DUMMYFUNCTION("IF(LEN(TRIM(E611))=0, 0, COUNTA(SPLIT(TRIM(E611), "" "")))"),478.0)</f>
        <v>478</v>
      </c>
      <c r="H611" s="14">
        <f t="shared" si="1"/>
        <v>669</v>
      </c>
    </row>
    <row r="612" ht="75.0" customHeight="1">
      <c r="A612" s="6">
        <v>1610.0</v>
      </c>
      <c r="B612" s="6" t="s">
        <v>2072</v>
      </c>
      <c r="C612" s="6" t="s">
        <v>20</v>
      </c>
      <c r="D612" s="11" t="s">
        <v>19</v>
      </c>
      <c r="E612" s="6" t="s">
        <v>2074</v>
      </c>
      <c r="F612" s="6" t="s">
        <v>34</v>
      </c>
      <c r="G612" s="14">
        <f>IFERROR(__xludf.DUMMYFUNCTION("IF(LEN(TRIM(E612))=0, 0, COUNTA(SPLIT(TRIM(E612), "" "")))"),596.0)</f>
        <v>596</v>
      </c>
      <c r="H612" s="14">
        <f t="shared" si="1"/>
        <v>834</v>
      </c>
    </row>
    <row r="613" ht="75.0" customHeight="1">
      <c r="A613" s="6">
        <v>1611.0</v>
      </c>
      <c r="B613" s="6" t="s">
        <v>2075</v>
      </c>
      <c r="C613" s="6" t="s">
        <v>20</v>
      </c>
      <c r="D613" s="11" t="s">
        <v>19</v>
      </c>
      <c r="E613" s="6" t="s">
        <v>2076</v>
      </c>
      <c r="F613" s="6" t="s">
        <v>34</v>
      </c>
      <c r="G613" s="14">
        <f>IFERROR(__xludf.DUMMYFUNCTION("IF(LEN(TRIM(E613))=0, 0, COUNTA(SPLIT(TRIM(E613), "" "")))"),499.0)</f>
        <v>499</v>
      </c>
      <c r="H613" s="14">
        <f t="shared" si="1"/>
        <v>698</v>
      </c>
    </row>
    <row r="614" ht="75.0" customHeight="1">
      <c r="A614" s="6">
        <v>1612.0</v>
      </c>
      <c r="B614" s="6" t="s">
        <v>2079</v>
      </c>
      <c r="C614" s="6" t="s">
        <v>20</v>
      </c>
      <c r="D614" s="11" t="s">
        <v>19</v>
      </c>
      <c r="E614" s="6" t="s">
        <v>2080</v>
      </c>
      <c r="F614" s="6" t="s">
        <v>34</v>
      </c>
      <c r="G614" s="14">
        <f>IFERROR(__xludf.DUMMYFUNCTION("IF(LEN(TRIM(E614))=0, 0, COUNTA(SPLIT(TRIM(E614), "" "")))"),786.0)</f>
        <v>786</v>
      </c>
      <c r="H614" s="14">
        <f t="shared" si="1"/>
        <v>1100</v>
      </c>
    </row>
    <row r="615" ht="75.0" customHeight="1">
      <c r="A615" s="6">
        <v>1613.0</v>
      </c>
      <c r="B615" s="6" t="s">
        <v>2082</v>
      </c>
      <c r="C615" s="6" t="s">
        <v>20</v>
      </c>
      <c r="D615" s="11" t="s">
        <v>19</v>
      </c>
      <c r="E615" s="6" t="s">
        <v>2083</v>
      </c>
      <c r="F615" s="6" t="s">
        <v>34</v>
      </c>
      <c r="G615" s="14">
        <f>IFERROR(__xludf.DUMMYFUNCTION("IF(LEN(TRIM(E615))=0, 0, COUNTA(SPLIT(TRIM(E615), "" "")))"),555.0)</f>
        <v>555</v>
      </c>
      <c r="H615" s="14">
        <f t="shared" si="1"/>
        <v>777</v>
      </c>
    </row>
    <row r="616" ht="75.0" customHeight="1">
      <c r="A616" s="6">
        <v>1614.0</v>
      </c>
      <c r="B616" s="6" t="s">
        <v>2086</v>
      </c>
      <c r="C616" s="6" t="s">
        <v>20</v>
      </c>
      <c r="D616" s="11" t="s">
        <v>19</v>
      </c>
      <c r="E616" s="6" t="s">
        <v>2088</v>
      </c>
      <c r="F616" s="6" t="s">
        <v>34</v>
      </c>
      <c r="G616" s="14">
        <f>IFERROR(__xludf.DUMMYFUNCTION("IF(LEN(TRIM(E616))=0, 0, COUNTA(SPLIT(TRIM(E616), "" "")))"),584.0)</f>
        <v>584</v>
      </c>
      <c r="H616" s="14">
        <f t="shared" si="1"/>
        <v>817</v>
      </c>
    </row>
    <row r="617" ht="75.0" customHeight="1">
      <c r="A617" s="6">
        <v>1615.0</v>
      </c>
      <c r="B617" s="6" t="s">
        <v>2090</v>
      </c>
      <c r="C617" s="6" t="s">
        <v>20</v>
      </c>
      <c r="D617" s="11" t="s">
        <v>19</v>
      </c>
      <c r="E617" s="6" t="s">
        <v>2092</v>
      </c>
      <c r="F617" s="6" t="s">
        <v>34</v>
      </c>
      <c r="G617" s="14">
        <f>IFERROR(__xludf.DUMMYFUNCTION("IF(LEN(TRIM(E617))=0, 0, COUNTA(SPLIT(TRIM(E617), "" "")))"),646.0)</f>
        <v>646</v>
      </c>
      <c r="H617" s="14">
        <f t="shared" si="1"/>
        <v>904</v>
      </c>
    </row>
    <row r="618" ht="75.0" customHeight="1">
      <c r="A618" s="6">
        <v>1616.0</v>
      </c>
      <c r="B618" s="6" t="s">
        <v>2094</v>
      </c>
      <c r="C618" s="6" t="s">
        <v>20</v>
      </c>
      <c r="D618" s="11" t="s">
        <v>19</v>
      </c>
      <c r="E618" s="6" t="s">
        <v>2095</v>
      </c>
      <c r="F618" s="6" t="s">
        <v>34</v>
      </c>
      <c r="G618" s="14">
        <f>IFERROR(__xludf.DUMMYFUNCTION("IF(LEN(TRIM(E618))=0, 0, COUNTA(SPLIT(TRIM(E618), "" "")))"),613.0)</f>
        <v>613</v>
      </c>
      <c r="H618" s="14">
        <f t="shared" si="1"/>
        <v>858</v>
      </c>
    </row>
    <row r="619" ht="75.0" customHeight="1">
      <c r="A619" s="6">
        <v>1617.0</v>
      </c>
      <c r="B619" s="6" t="s">
        <v>2098</v>
      </c>
      <c r="C619" s="6" t="s">
        <v>20</v>
      </c>
      <c r="D619" s="11" t="s">
        <v>19</v>
      </c>
      <c r="E619" s="6" t="s">
        <v>2099</v>
      </c>
      <c r="F619" s="6" t="s">
        <v>34</v>
      </c>
      <c r="G619" s="14">
        <f>IFERROR(__xludf.DUMMYFUNCTION("IF(LEN(TRIM(E619))=0, 0, COUNTA(SPLIT(TRIM(E619), "" "")))"),548.0)</f>
        <v>548</v>
      </c>
      <c r="H619" s="14">
        <f t="shared" si="1"/>
        <v>767</v>
      </c>
    </row>
    <row r="620" ht="75.0" customHeight="1">
      <c r="A620" s="6">
        <v>1618.0</v>
      </c>
      <c r="B620" s="6" t="s">
        <v>2101</v>
      </c>
      <c r="C620" s="6" t="s">
        <v>20</v>
      </c>
      <c r="D620" s="11" t="s">
        <v>19</v>
      </c>
      <c r="E620" s="6" t="s">
        <v>2102</v>
      </c>
      <c r="F620" s="6" t="s">
        <v>34</v>
      </c>
      <c r="G620" s="14">
        <f>IFERROR(__xludf.DUMMYFUNCTION("IF(LEN(TRIM(E620))=0, 0, COUNTA(SPLIT(TRIM(E620), "" "")))"),703.0)</f>
        <v>703</v>
      </c>
      <c r="H620" s="14">
        <f t="shared" si="1"/>
        <v>984</v>
      </c>
    </row>
    <row r="621" ht="75.0" customHeight="1">
      <c r="A621" s="6">
        <v>1619.0</v>
      </c>
      <c r="B621" s="6" t="s">
        <v>2105</v>
      </c>
      <c r="C621" s="6" t="s">
        <v>20</v>
      </c>
      <c r="D621" s="11" t="s">
        <v>19</v>
      </c>
      <c r="E621" s="6" t="s">
        <v>2107</v>
      </c>
      <c r="F621" s="6" t="s">
        <v>34</v>
      </c>
      <c r="G621" s="14">
        <f>IFERROR(__xludf.DUMMYFUNCTION("IF(LEN(TRIM(E621))=0, 0, COUNTA(SPLIT(TRIM(E621), "" "")))"),713.0)</f>
        <v>713</v>
      </c>
      <c r="H621" s="14">
        <f t="shared" si="1"/>
        <v>998</v>
      </c>
    </row>
    <row r="622" ht="75.0" customHeight="1">
      <c r="A622" s="6">
        <v>1620.0</v>
      </c>
      <c r="B622" s="6" t="s">
        <v>2109</v>
      </c>
      <c r="C622" s="6" t="s">
        <v>20</v>
      </c>
      <c r="D622" s="11" t="s">
        <v>19</v>
      </c>
      <c r="E622" s="6" t="s">
        <v>2111</v>
      </c>
      <c r="F622" s="6" t="s">
        <v>34</v>
      </c>
      <c r="G622" s="14">
        <f>IFERROR(__xludf.DUMMYFUNCTION("IF(LEN(TRIM(E622))=0, 0, COUNTA(SPLIT(TRIM(E622), "" "")))"),893.0)</f>
        <v>893</v>
      </c>
      <c r="H622" s="14">
        <f t="shared" si="1"/>
        <v>1250</v>
      </c>
    </row>
    <row r="623" ht="75.0" customHeight="1">
      <c r="A623" s="6">
        <v>1621.0</v>
      </c>
      <c r="B623" s="6" t="s">
        <v>2113</v>
      </c>
      <c r="C623" s="6" t="s">
        <v>20</v>
      </c>
      <c r="D623" s="11" t="s">
        <v>19</v>
      </c>
      <c r="E623" s="6" t="s">
        <v>2116</v>
      </c>
      <c r="F623" s="6" t="s">
        <v>34</v>
      </c>
      <c r="G623" s="14">
        <f>IFERROR(__xludf.DUMMYFUNCTION("IF(LEN(TRIM(E623))=0, 0, COUNTA(SPLIT(TRIM(E623), "" "")))"),568.0)</f>
        <v>568</v>
      </c>
      <c r="H623" s="14">
        <f t="shared" si="1"/>
        <v>795</v>
      </c>
    </row>
    <row r="624" ht="75.0" customHeight="1">
      <c r="A624" s="6">
        <v>1622.0</v>
      </c>
      <c r="B624" s="6" t="s">
        <v>2117</v>
      </c>
      <c r="C624" s="6" t="s">
        <v>20</v>
      </c>
      <c r="D624" s="11" t="s">
        <v>19</v>
      </c>
      <c r="E624" s="6" t="s">
        <v>2119</v>
      </c>
      <c r="F624" s="6" t="s">
        <v>34</v>
      </c>
      <c r="G624" s="14">
        <f>IFERROR(__xludf.DUMMYFUNCTION("IF(LEN(TRIM(E624))=0, 0, COUNTA(SPLIT(TRIM(E624), "" "")))"),659.0)</f>
        <v>659</v>
      </c>
      <c r="H624" s="14">
        <f t="shared" si="1"/>
        <v>922</v>
      </c>
    </row>
    <row r="625" ht="75.0" customHeight="1">
      <c r="A625" s="6">
        <v>1623.0</v>
      </c>
      <c r="B625" s="6" t="s">
        <v>2120</v>
      </c>
      <c r="C625" s="6" t="s">
        <v>20</v>
      </c>
      <c r="D625" s="11" t="s">
        <v>19</v>
      </c>
      <c r="E625" s="6" t="s">
        <v>2123</v>
      </c>
      <c r="F625" s="6" t="s">
        <v>34</v>
      </c>
      <c r="G625" s="14">
        <f>IFERROR(__xludf.DUMMYFUNCTION("IF(LEN(TRIM(E625))=0, 0, COUNTA(SPLIT(TRIM(E625), "" "")))"),528.0)</f>
        <v>528</v>
      </c>
      <c r="H625" s="14">
        <f t="shared" si="1"/>
        <v>739</v>
      </c>
    </row>
    <row r="626" ht="75.0" customHeight="1">
      <c r="A626" s="6">
        <v>1624.0</v>
      </c>
      <c r="B626" s="6" t="s">
        <v>2125</v>
      </c>
      <c r="C626" s="6" t="s">
        <v>20</v>
      </c>
      <c r="D626" s="11" t="s">
        <v>19</v>
      </c>
      <c r="E626" s="6" t="s">
        <v>2126</v>
      </c>
      <c r="F626" s="6" t="s">
        <v>34</v>
      </c>
      <c r="G626" s="14">
        <f>IFERROR(__xludf.DUMMYFUNCTION("IF(LEN(TRIM(E626))=0, 0, COUNTA(SPLIT(TRIM(E626), "" "")))"),484.0)</f>
        <v>484</v>
      </c>
      <c r="H626" s="14">
        <f t="shared" si="1"/>
        <v>677</v>
      </c>
    </row>
    <row r="627" ht="75.0" customHeight="1">
      <c r="A627" s="6">
        <v>1625.0</v>
      </c>
      <c r="B627" s="6" t="s">
        <v>2129</v>
      </c>
      <c r="C627" s="6" t="s">
        <v>20</v>
      </c>
      <c r="D627" s="11" t="s">
        <v>19</v>
      </c>
      <c r="E627" s="6" t="s">
        <v>2130</v>
      </c>
      <c r="F627" s="6" t="s">
        <v>34</v>
      </c>
      <c r="G627" s="14">
        <f>IFERROR(__xludf.DUMMYFUNCTION("IF(LEN(TRIM(E627))=0, 0, COUNTA(SPLIT(TRIM(E627), "" "")))"),696.0)</f>
        <v>696</v>
      </c>
      <c r="H627" s="14">
        <f t="shared" si="1"/>
        <v>974</v>
      </c>
    </row>
    <row r="628" ht="75.0" customHeight="1">
      <c r="A628" s="6">
        <v>1626.0</v>
      </c>
      <c r="B628" s="6" t="s">
        <v>2132</v>
      </c>
      <c r="C628" s="6" t="s">
        <v>20</v>
      </c>
      <c r="D628" s="11" t="s">
        <v>19</v>
      </c>
      <c r="E628" s="6" t="s">
        <v>2133</v>
      </c>
      <c r="F628" s="6" t="s">
        <v>34</v>
      </c>
      <c r="G628" s="14">
        <f>IFERROR(__xludf.DUMMYFUNCTION("IF(LEN(TRIM(E628))=0, 0, COUNTA(SPLIT(TRIM(E628), "" "")))"),516.0)</f>
        <v>516</v>
      </c>
      <c r="H628" s="14">
        <f t="shared" si="1"/>
        <v>722</v>
      </c>
    </row>
    <row r="629" ht="75.0" customHeight="1">
      <c r="A629" s="6">
        <v>1627.0</v>
      </c>
      <c r="B629" s="6" t="s">
        <v>2136</v>
      </c>
      <c r="C629" s="6" t="s">
        <v>20</v>
      </c>
      <c r="D629" s="11" t="s">
        <v>19</v>
      </c>
      <c r="E629" s="6" t="s">
        <v>2137</v>
      </c>
      <c r="F629" s="6" t="s">
        <v>34</v>
      </c>
      <c r="G629" s="14">
        <f>IFERROR(__xludf.DUMMYFUNCTION("IF(LEN(TRIM(E629))=0, 0, COUNTA(SPLIT(TRIM(E629), "" "")))"),602.0)</f>
        <v>602</v>
      </c>
      <c r="H629" s="14">
        <f t="shared" si="1"/>
        <v>842</v>
      </c>
    </row>
    <row r="630" ht="75.0" customHeight="1">
      <c r="A630" s="6">
        <v>1628.0</v>
      </c>
      <c r="B630" s="6" t="s">
        <v>2139</v>
      </c>
      <c r="C630" s="6" t="s">
        <v>20</v>
      </c>
      <c r="D630" s="11" t="s">
        <v>19</v>
      </c>
      <c r="E630" s="6" t="s">
        <v>2141</v>
      </c>
      <c r="F630" s="6" t="s">
        <v>34</v>
      </c>
      <c r="G630" s="14">
        <f>IFERROR(__xludf.DUMMYFUNCTION("IF(LEN(TRIM(E630))=0, 0, COUNTA(SPLIT(TRIM(E630), "" "")))"),499.0)</f>
        <v>499</v>
      </c>
      <c r="H630" s="14">
        <f t="shared" si="1"/>
        <v>698</v>
      </c>
    </row>
    <row r="631" ht="75.0" customHeight="1">
      <c r="A631" s="6">
        <v>1629.0</v>
      </c>
      <c r="B631" s="6" t="s">
        <v>2143</v>
      </c>
      <c r="C631" s="6" t="s">
        <v>20</v>
      </c>
      <c r="D631" s="11" t="s">
        <v>19</v>
      </c>
      <c r="E631" s="6" t="s">
        <v>2145</v>
      </c>
      <c r="F631" s="6" t="s">
        <v>34</v>
      </c>
      <c r="G631" s="14">
        <f>IFERROR(__xludf.DUMMYFUNCTION("IF(LEN(TRIM(E631))=0, 0, COUNTA(SPLIT(TRIM(E631), "" "")))"),688.0)</f>
        <v>688</v>
      </c>
      <c r="H631" s="14">
        <f t="shared" si="1"/>
        <v>963</v>
      </c>
    </row>
    <row r="632" ht="75.0" customHeight="1">
      <c r="A632" s="6">
        <v>1630.0</v>
      </c>
      <c r="B632" s="6" t="s">
        <v>2147</v>
      </c>
      <c r="C632" s="6" t="s">
        <v>20</v>
      </c>
      <c r="D632" s="11" t="s">
        <v>19</v>
      </c>
      <c r="E632" s="6" t="s">
        <v>2149</v>
      </c>
      <c r="F632" s="6" t="s">
        <v>34</v>
      </c>
      <c r="G632" s="14">
        <f>IFERROR(__xludf.DUMMYFUNCTION("IF(LEN(TRIM(E632))=0, 0, COUNTA(SPLIT(TRIM(E632), "" "")))"),726.0)</f>
        <v>726</v>
      </c>
      <c r="H632" s="14">
        <f t="shared" si="1"/>
        <v>1016</v>
      </c>
    </row>
    <row r="633" ht="75.0" customHeight="1">
      <c r="A633" s="6">
        <v>1631.0</v>
      </c>
      <c r="B633" s="6" t="s">
        <v>2151</v>
      </c>
      <c r="C633" s="6" t="s">
        <v>20</v>
      </c>
      <c r="D633" s="11" t="s">
        <v>19</v>
      </c>
      <c r="E633" s="6" t="s">
        <v>2152</v>
      </c>
      <c r="F633" s="6" t="s">
        <v>34</v>
      </c>
      <c r="G633" s="14">
        <f>IFERROR(__xludf.DUMMYFUNCTION("IF(LEN(TRIM(E633))=0, 0, COUNTA(SPLIT(TRIM(E633), "" "")))"),674.0)</f>
        <v>674</v>
      </c>
      <c r="H633" s="14">
        <f t="shared" si="1"/>
        <v>943</v>
      </c>
    </row>
    <row r="634" ht="75.0" customHeight="1">
      <c r="A634" s="6">
        <v>1632.0</v>
      </c>
      <c r="B634" s="6" t="s">
        <v>2155</v>
      </c>
      <c r="C634" s="6" t="s">
        <v>20</v>
      </c>
      <c r="D634" s="11" t="s">
        <v>19</v>
      </c>
      <c r="E634" s="6" t="s">
        <v>2156</v>
      </c>
      <c r="F634" s="6" t="s">
        <v>34</v>
      </c>
      <c r="G634" s="14">
        <f>IFERROR(__xludf.DUMMYFUNCTION("IF(LEN(TRIM(E634))=0, 0, COUNTA(SPLIT(TRIM(E634), "" "")))"),491.0)</f>
        <v>491</v>
      </c>
      <c r="H634" s="14">
        <f t="shared" si="1"/>
        <v>687</v>
      </c>
    </row>
    <row r="635" ht="75.0" customHeight="1">
      <c r="A635" s="6">
        <v>1633.0</v>
      </c>
      <c r="B635" s="6" t="s">
        <v>2157</v>
      </c>
      <c r="C635" s="6" t="s">
        <v>20</v>
      </c>
      <c r="D635" s="11" t="s">
        <v>19</v>
      </c>
      <c r="E635" s="6" t="s">
        <v>2159</v>
      </c>
      <c r="F635" s="6" t="s">
        <v>34</v>
      </c>
      <c r="G635" s="14">
        <f>IFERROR(__xludf.DUMMYFUNCTION("IF(LEN(TRIM(E635))=0, 0, COUNTA(SPLIT(TRIM(E635), "" "")))"),545.0)</f>
        <v>545</v>
      </c>
      <c r="H635" s="14">
        <f t="shared" si="1"/>
        <v>763</v>
      </c>
    </row>
    <row r="636" ht="75.0" customHeight="1">
      <c r="A636" s="6">
        <v>1634.0</v>
      </c>
      <c r="B636" s="6" t="s">
        <v>2160</v>
      </c>
      <c r="C636" s="6" t="s">
        <v>20</v>
      </c>
      <c r="D636" s="11" t="s">
        <v>19</v>
      </c>
      <c r="E636" s="6" t="s">
        <v>2161</v>
      </c>
      <c r="F636" s="6" t="s">
        <v>34</v>
      </c>
      <c r="G636" s="14">
        <f>IFERROR(__xludf.DUMMYFUNCTION("IF(LEN(TRIM(E636))=0, 0, COUNTA(SPLIT(TRIM(E636), "" "")))"),545.0)</f>
        <v>545</v>
      </c>
      <c r="H636" s="14">
        <f t="shared" si="1"/>
        <v>763</v>
      </c>
    </row>
    <row r="637" ht="75.0" customHeight="1">
      <c r="A637" s="6">
        <v>1635.0</v>
      </c>
      <c r="B637" s="6" t="s">
        <v>2164</v>
      </c>
      <c r="C637" s="6" t="s">
        <v>20</v>
      </c>
      <c r="D637" s="11" t="s">
        <v>19</v>
      </c>
      <c r="E637" s="6" t="s">
        <v>2165</v>
      </c>
      <c r="F637" s="6" t="s">
        <v>34</v>
      </c>
      <c r="G637" s="14">
        <f>IFERROR(__xludf.DUMMYFUNCTION("IF(LEN(TRIM(E637))=0, 0, COUNTA(SPLIT(TRIM(E637), "" "")))"),637.0)</f>
        <v>637</v>
      </c>
      <c r="H637" s="14">
        <f t="shared" si="1"/>
        <v>891</v>
      </c>
    </row>
    <row r="638" ht="75.0" customHeight="1">
      <c r="A638" s="6">
        <v>1636.0</v>
      </c>
      <c r="B638" s="6" t="s">
        <v>2166</v>
      </c>
      <c r="C638" s="6" t="s">
        <v>20</v>
      </c>
      <c r="D638" s="11" t="s">
        <v>19</v>
      </c>
      <c r="E638" s="6" t="s">
        <v>2168</v>
      </c>
      <c r="F638" s="6" t="s">
        <v>34</v>
      </c>
      <c r="G638" s="14">
        <f>IFERROR(__xludf.DUMMYFUNCTION("IF(LEN(TRIM(E638))=0, 0, COUNTA(SPLIT(TRIM(E638), "" "")))"),716.0)</f>
        <v>716</v>
      </c>
      <c r="H638" s="14">
        <f t="shared" si="1"/>
        <v>1002</v>
      </c>
    </row>
    <row r="639" ht="75.0" customHeight="1">
      <c r="A639" s="6">
        <v>1637.0</v>
      </c>
      <c r="B639" s="6" t="s">
        <v>2169</v>
      </c>
      <c r="C639" s="6" t="s">
        <v>20</v>
      </c>
      <c r="D639" s="11" t="s">
        <v>19</v>
      </c>
      <c r="E639" s="6" t="s">
        <v>2170</v>
      </c>
      <c r="F639" s="6" t="s">
        <v>34</v>
      </c>
      <c r="G639" s="14">
        <f>IFERROR(__xludf.DUMMYFUNCTION("IF(LEN(TRIM(E639))=0, 0, COUNTA(SPLIT(TRIM(E639), "" "")))"),482.0)</f>
        <v>482</v>
      </c>
      <c r="H639" s="14">
        <f t="shared" si="1"/>
        <v>674</v>
      </c>
    </row>
    <row r="640" ht="75.0" customHeight="1">
      <c r="A640" s="6">
        <v>1638.0</v>
      </c>
      <c r="B640" s="6" t="s">
        <v>2172</v>
      </c>
      <c r="C640" s="6" t="s">
        <v>20</v>
      </c>
      <c r="D640" s="11" t="s">
        <v>19</v>
      </c>
      <c r="E640" s="6" t="s">
        <v>2174</v>
      </c>
      <c r="F640" s="6" t="s">
        <v>34</v>
      </c>
      <c r="G640" s="14">
        <f>IFERROR(__xludf.DUMMYFUNCTION("IF(LEN(TRIM(E640))=0, 0, COUNTA(SPLIT(TRIM(E640), "" "")))"),533.0)</f>
        <v>533</v>
      </c>
      <c r="H640" s="14">
        <f t="shared" si="1"/>
        <v>746</v>
      </c>
    </row>
    <row r="641" ht="75.0" customHeight="1">
      <c r="A641" s="6">
        <v>1639.0</v>
      </c>
      <c r="B641" s="6" t="s">
        <v>2175</v>
      </c>
      <c r="C641" s="6" t="s">
        <v>20</v>
      </c>
      <c r="D641" s="11" t="s">
        <v>19</v>
      </c>
      <c r="E641" s="6" t="s">
        <v>2176</v>
      </c>
      <c r="F641" s="6" t="s">
        <v>34</v>
      </c>
      <c r="G641" s="14">
        <f>IFERROR(__xludf.DUMMYFUNCTION("IF(LEN(TRIM(E641))=0, 0, COUNTA(SPLIT(TRIM(E641), "" "")))"),500.0)</f>
        <v>500</v>
      </c>
      <c r="H641" s="14">
        <f t="shared" si="1"/>
        <v>700</v>
      </c>
    </row>
    <row r="642" ht="75.0" customHeight="1">
      <c r="A642" s="6">
        <v>1640.0</v>
      </c>
      <c r="B642" s="6" t="s">
        <v>2178</v>
      </c>
      <c r="C642" s="6" t="s">
        <v>20</v>
      </c>
      <c r="D642" s="11" t="s">
        <v>19</v>
      </c>
      <c r="E642" s="6" t="s">
        <v>2179</v>
      </c>
      <c r="F642" s="6" t="s">
        <v>16</v>
      </c>
      <c r="G642" s="14">
        <f>IFERROR(__xludf.DUMMYFUNCTION("IF(LEN(TRIM(E642))=0, 0, COUNTA(SPLIT(TRIM(E642), "" "")))"),621.0)</f>
        <v>621</v>
      </c>
      <c r="H642" s="14">
        <f t="shared" si="1"/>
        <v>869</v>
      </c>
    </row>
    <row r="643" ht="75.0" customHeight="1">
      <c r="A643" s="6">
        <v>1641.0</v>
      </c>
      <c r="B643" s="6" t="s">
        <v>2181</v>
      </c>
      <c r="C643" s="6" t="s">
        <v>20</v>
      </c>
      <c r="D643" s="11" t="s">
        <v>19</v>
      </c>
      <c r="E643" s="6" t="s">
        <v>2183</v>
      </c>
      <c r="F643" s="6" t="s">
        <v>16</v>
      </c>
      <c r="G643" s="14">
        <f>IFERROR(__xludf.DUMMYFUNCTION("IF(LEN(TRIM(E643))=0, 0, COUNTA(SPLIT(TRIM(E643), "" "")))"),480.0)</f>
        <v>480</v>
      </c>
      <c r="H643" s="14">
        <f t="shared" si="1"/>
        <v>672</v>
      </c>
    </row>
    <row r="644" ht="75.0" customHeight="1">
      <c r="A644" s="6">
        <v>1642.0</v>
      </c>
      <c r="B644" s="6" t="s">
        <v>2184</v>
      </c>
      <c r="C644" s="6" t="s">
        <v>20</v>
      </c>
      <c r="D644" s="11" t="s">
        <v>19</v>
      </c>
      <c r="E644" s="6" t="s">
        <v>2186</v>
      </c>
      <c r="F644" s="6" t="s">
        <v>16</v>
      </c>
      <c r="G644" s="14">
        <f>IFERROR(__xludf.DUMMYFUNCTION("IF(LEN(TRIM(E644))=0, 0, COUNTA(SPLIT(TRIM(E644), "" "")))"),726.0)</f>
        <v>726</v>
      </c>
      <c r="H644" s="14">
        <f t="shared" si="1"/>
        <v>1016</v>
      </c>
    </row>
    <row r="645" ht="75.0" customHeight="1">
      <c r="A645" s="6">
        <v>1643.0</v>
      </c>
      <c r="B645" s="6" t="s">
        <v>2187</v>
      </c>
      <c r="C645" s="6" t="s">
        <v>20</v>
      </c>
      <c r="D645" s="11" t="s">
        <v>19</v>
      </c>
      <c r="E645" s="6" t="s">
        <v>2188</v>
      </c>
      <c r="F645" s="6" t="s">
        <v>16</v>
      </c>
      <c r="G645" s="14">
        <f>IFERROR(__xludf.DUMMYFUNCTION("IF(LEN(TRIM(E645))=0, 0, COUNTA(SPLIT(TRIM(E645), "" "")))"),565.0)</f>
        <v>565</v>
      </c>
      <c r="H645" s="14">
        <f t="shared" si="1"/>
        <v>791</v>
      </c>
    </row>
    <row r="646" ht="75.0" customHeight="1">
      <c r="A646" s="6">
        <v>1644.0</v>
      </c>
      <c r="B646" s="6" t="s">
        <v>2189</v>
      </c>
      <c r="C646" s="6" t="s">
        <v>20</v>
      </c>
      <c r="D646" s="11" t="s">
        <v>19</v>
      </c>
      <c r="E646" s="6" t="s">
        <v>2192</v>
      </c>
      <c r="F646" s="6" t="s">
        <v>16</v>
      </c>
      <c r="G646" s="14">
        <f>IFERROR(__xludf.DUMMYFUNCTION("IF(LEN(TRIM(E646))=0, 0, COUNTA(SPLIT(TRIM(E646), "" "")))"),506.0)</f>
        <v>506</v>
      </c>
      <c r="H646" s="14">
        <f t="shared" si="1"/>
        <v>708</v>
      </c>
    </row>
    <row r="647" ht="75.0" customHeight="1">
      <c r="A647" s="6">
        <v>1645.0</v>
      </c>
      <c r="B647" s="6" t="s">
        <v>2193</v>
      </c>
      <c r="C647" s="6" t="s">
        <v>20</v>
      </c>
      <c r="D647" s="11" t="s">
        <v>19</v>
      </c>
      <c r="E647" s="6" t="s">
        <v>2194</v>
      </c>
      <c r="F647" s="6" t="s">
        <v>16</v>
      </c>
      <c r="G647" s="14">
        <f>IFERROR(__xludf.DUMMYFUNCTION("IF(LEN(TRIM(E647))=0, 0, COUNTA(SPLIT(TRIM(E647), "" "")))"),629.0)</f>
        <v>629</v>
      </c>
      <c r="H647" s="14">
        <f t="shared" si="1"/>
        <v>880</v>
      </c>
    </row>
    <row r="648" ht="75.0" customHeight="1">
      <c r="A648" s="6">
        <v>1646.0</v>
      </c>
      <c r="B648" s="6" t="s">
        <v>2196</v>
      </c>
      <c r="C648" s="6" t="s">
        <v>20</v>
      </c>
      <c r="D648" s="11" t="s">
        <v>19</v>
      </c>
      <c r="E648" s="6" t="s">
        <v>2197</v>
      </c>
      <c r="F648" s="6" t="s">
        <v>16</v>
      </c>
      <c r="G648" s="14">
        <f>IFERROR(__xludf.DUMMYFUNCTION("IF(LEN(TRIM(E648))=0, 0, COUNTA(SPLIT(TRIM(E648), "" "")))"),742.0)</f>
        <v>742</v>
      </c>
      <c r="H648" s="14">
        <f t="shared" si="1"/>
        <v>1038</v>
      </c>
    </row>
    <row r="649" ht="75.0" customHeight="1">
      <c r="A649" s="6">
        <v>1647.0</v>
      </c>
      <c r="B649" s="6" t="s">
        <v>2198</v>
      </c>
      <c r="C649" s="6" t="s">
        <v>20</v>
      </c>
      <c r="D649" s="11" t="s">
        <v>19</v>
      </c>
      <c r="E649" s="6" t="s">
        <v>2201</v>
      </c>
      <c r="F649" s="6" t="s">
        <v>16</v>
      </c>
      <c r="G649" s="14">
        <f>IFERROR(__xludf.DUMMYFUNCTION("IF(LEN(TRIM(E649))=0, 0, COUNTA(SPLIT(TRIM(E649), "" "")))"),628.0)</f>
        <v>628</v>
      </c>
      <c r="H649" s="14">
        <f t="shared" si="1"/>
        <v>879</v>
      </c>
    </row>
    <row r="650" ht="75.0" customHeight="1">
      <c r="A650" s="6">
        <v>1648.0</v>
      </c>
      <c r="B650" s="6" t="s">
        <v>2202</v>
      </c>
      <c r="C650" s="6" t="s">
        <v>20</v>
      </c>
      <c r="D650" s="11" t="s">
        <v>19</v>
      </c>
      <c r="E650" s="6" t="s">
        <v>2203</v>
      </c>
      <c r="F650" s="6" t="s">
        <v>16</v>
      </c>
      <c r="G650" s="14">
        <f>IFERROR(__xludf.DUMMYFUNCTION("IF(LEN(TRIM(E650))=0, 0, COUNTA(SPLIT(TRIM(E650), "" "")))"),549.0)</f>
        <v>549</v>
      </c>
      <c r="H650" s="14">
        <f t="shared" si="1"/>
        <v>768</v>
      </c>
    </row>
    <row r="651" ht="75.0" customHeight="1">
      <c r="A651" s="6">
        <v>1649.0</v>
      </c>
      <c r="B651" s="6" t="s">
        <v>2205</v>
      </c>
      <c r="C651" s="6" t="s">
        <v>20</v>
      </c>
      <c r="D651" s="11" t="s">
        <v>19</v>
      </c>
      <c r="E651" s="6" t="s">
        <v>2206</v>
      </c>
      <c r="F651" s="6" t="s">
        <v>16</v>
      </c>
      <c r="G651" s="14">
        <f>IFERROR(__xludf.DUMMYFUNCTION("IF(LEN(TRIM(E651))=0, 0, COUNTA(SPLIT(TRIM(E651), "" "")))"),590.0)</f>
        <v>590</v>
      </c>
      <c r="H651" s="14">
        <f t="shared" si="1"/>
        <v>826</v>
      </c>
    </row>
    <row r="652" ht="75.0" customHeight="1">
      <c r="A652" s="6">
        <v>1650.0</v>
      </c>
      <c r="B652" s="6" t="s">
        <v>2208</v>
      </c>
      <c r="C652" s="6" t="s">
        <v>20</v>
      </c>
      <c r="D652" s="11" t="s">
        <v>19</v>
      </c>
      <c r="E652" s="6" t="s">
        <v>2210</v>
      </c>
      <c r="F652" s="6" t="s">
        <v>16</v>
      </c>
      <c r="G652" s="14">
        <f>IFERROR(__xludf.DUMMYFUNCTION("IF(LEN(TRIM(E652))=0, 0, COUNTA(SPLIT(TRIM(E652), "" "")))"),754.0)</f>
        <v>754</v>
      </c>
      <c r="H652" s="14">
        <f t="shared" si="1"/>
        <v>1055</v>
      </c>
    </row>
    <row r="653" ht="75.0" customHeight="1">
      <c r="A653" s="6">
        <v>1651.0</v>
      </c>
      <c r="B653" s="6" t="s">
        <v>2211</v>
      </c>
      <c r="C653" s="6" t="s">
        <v>20</v>
      </c>
      <c r="D653" s="11" t="s">
        <v>19</v>
      </c>
      <c r="E653" s="6" t="s">
        <v>2213</v>
      </c>
      <c r="F653" s="6" t="s">
        <v>16</v>
      </c>
      <c r="G653" s="14">
        <f>IFERROR(__xludf.DUMMYFUNCTION("IF(LEN(TRIM(E653))=0, 0, COUNTA(SPLIT(TRIM(E653), "" "")))"),656.0)</f>
        <v>656</v>
      </c>
      <c r="H653" s="14">
        <f t="shared" si="1"/>
        <v>918</v>
      </c>
    </row>
    <row r="654" ht="75.0" customHeight="1">
      <c r="A654" s="6">
        <v>1652.0</v>
      </c>
      <c r="B654" s="6" t="s">
        <v>2214</v>
      </c>
      <c r="C654" s="6" t="s">
        <v>20</v>
      </c>
      <c r="D654" s="11" t="s">
        <v>19</v>
      </c>
      <c r="E654" s="6" t="s">
        <v>2215</v>
      </c>
      <c r="F654" s="6" t="s">
        <v>16</v>
      </c>
      <c r="G654" s="14">
        <f>IFERROR(__xludf.DUMMYFUNCTION("IF(LEN(TRIM(E654))=0, 0, COUNTA(SPLIT(TRIM(E654), "" "")))"),754.0)</f>
        <v>754</v>
      </c>
      <c r="H654" s="14">
        <f t="shared" si="1"/>
        <v>1055</v>
      </c>
    </row>
    <row r="655" ht="75.0" customHeight="1">
      <c r="A655" s="6">
        <v>1653.0</v>
      </c>
      <c r="B655" s="6" t="s">
        <v>2217</v>
      </c>
      <c r="C655" s="6" t="s">
        <v>20</v>
      </c>
      <c r="D655" s="11" t="s">
        <v>19</v>
      </c>
      <c r="E655" s="6" t="s">
        <v>2219</v>
      </c>
      <c r="F655" s="6" t="s">
        <v>16</v>
      </c>
      <c r="G655" s="14">
        <f>IFERROR(__xludf.DUMMYFUNCTION("IF(LEN(TRIM(E655))=0, 0, COUNTA(SPLIT(TRIM(E655), "" "")))"),665.0)</f>
        <v>665</v>
      </c>
      <c r="H655" s="14">
        <f t="shared" si="1"/>
        <v>931</v>
      </c>
    </row>
    <row r="656" ht="75.0" customHeight="1">
      <c r="A656" s="6">
        <v>1654.0</v>
      </c>
      <c r="B656" s="6" t="s">
        <v>2220</v>
      </c>
      <c r="C656" s="6" t="s">
        <v>20</v>
      </c>
      <c r="D656" s="11" t="s">
        <v>19</v>
      </c>
      <c r="E656" s="6" t="s">
        <v>2222</v>
      </c>
      <c r="F656" s="6" t="s">
        <v>16</v>
      </c>
      <c r="G656" s="14">
        <f>IFERROR(__xludf.DUMMYFUNCTION("IF(LEN(TRIM(E656))=0, 0, COUNTA(SPLIT(TRIM(E656), "" "")))"),572.0)</f>
        <v>572</v>
      </c>
      <c r="H656" s="14">
        <f t="shared" si="1"/>
        <v>800</v>
      </c>
    </row>
    <row r="657" ht="75.0" customHeight="1">
      <c r="A657" s="6">
        <v>1655.0</v>
      </c>
      <c r="B657" s="6" t="s">
        <v>2223</v>
      </c>
      <c r="C657" s="6" t="s">
        <v>20</v>
      </c>
      <c r="D657" s="11" t="s">
        <v>19</v>
      </c>
      <c r="E657" s="6" t="s">
        <v>2224</v>
      </c>
      <c r="F657" s="6" t="s">
        <v>16</v>
      </c>
      <c r="G657" s="14">
        <f>IFERROR(__xludf.DUMMYFUNCTION("IF(LEN(TRIM(E657))=0, 0, COUNTA(SPLIT(TRIM(E657), "" "")))"),613.0)</f>
        <v>613</v>
      </c>
      <c r="H657" s="14">
        <f t="shared" si="1"/>
        <v>858</v>
      </c>
    </row>
    <row r="658" ht="75.0" customHeight="1">
      <c r="A658" s="6">
        <v>1656.0</v>
      </c>
      <c r="B658" s="6" t="s">
        <v>2227</v>
      </c>
      <c r="C658" s="6" t="s">
        <v>20</v>
      </c>
      <c r="D658" s="11" t="s">
        <v>19</v>
      </c>
      <c r="E658" s="6" t="s">
        <v>2228</v>
      </c>
      <c r="F658" s="6" t="s">
        <v>16</v>
      </c>
      <c r="G658" s="14">
        <f>IFERROR(__xludf.DUMMYFUNCTION("IF(LEN(TRIM(E658))=0, 0, COUNTA(SPLIT(TRIM(E658), "" "")))"),537.0)</f>
        <v>537</v>
      </c>
      <c r="H658" s="14">
        <f t="shared" si="1"/>
        <v>751</v>
      </c>
    </row>
    <row r="659" ht="75.0" customHeight="1">
      <c r="A659" s="6">
        <v>1657.0</v>
      </c>
      <c r="B659" s="6" t="s">
        <v>2229</v>
      </c>
      <c r="C659" s="6" t="s">
        <v>20</v>
      </c>
      <c r="D659" s="11" t="s">
        <v>19</v>
      </c>
      <c r="E659" s="6" t="s">
        <v>2231</v>
      </c>
      <c r="F659" s="6" t="s">
        <v>16</v>
      </c>
      <c r="G659" s="14">
        <f>IFERROR(__xludf.DUMMYFUNCTION("IF(LEN(TRIM(E659))=0, 0, COUNTA(SPLIT(TRIM(E659), "" "")))"),525.0)</f>
        <v>525</v>
      </c>
      <c r="H659" s="14">
        <f t="shared" si="1"/>
        <v>735</v>
      </c>
    </row>
    <row r="660" ht="75.0" customHeight="1">
      <c r="A660" s="6">
        <v>1658.0</v>
      </c>
      <c r="B660" s="6" t="s">
        <v>2232</v>
      </c>
      <c r="C660" s="6" t="s">
        <v>20</v>
      </c>
      <c r="D660" s="11" t="s">
        <v>19</v>
      </c>
      <c r="E660" s="6" t="s">
        <v>2233</v>
      </c>
      <c r="F660" s="6" t="s">
        <v>16</v>
      </c>
      <c r="G660" s="14">
        <f>IFERROR(__xludf.DUMMYFUNCTION("IF(LEN(TRIM(E660))=0, 0, COUNTA(SPLIT(TRIM(E660), "" "")))"),732.0)</f>
        <v>732</v>
      </c>
      <c r="H660" s="14">
        <f t="shared" si="1"/>
        <v>1024</v>
      </c>
    </row>
    <row r="661" ht="75.0" customHeight="1">
      <c r="A661" s="6">
        <v>1659.0</v>
      </c>
      <c r="B661" s="6" t="s">
        <v>2236</v>
      </c>
      <c r="C661" s="6" t="s">
        <v>20</v>
      </c>
      <c r="D661" s="11" t="s">
        <v>19</v>
      </c>
      <c r="E661" s="6" t="s">
        <v>2237</v>
      </c>
      <c r="F661" s="6" t="s">
        <v>16</v>
      </c>
      <c r="G661" s="14">
        <f>IFERROR(__xludf.DUMMYFUNCTION("IF(LEN(TRIM(E661))=0, 0, COUNTA(SPLIT(TRIM(E661), "" "")))"),694.0)</f>
        <v>694</v>
      </c>
      <c r="H661" s="14">
        <f t="shared" si="1"/>
        <v>971</v>
      </c>
    </row>
    <row r="662" ht="75.0" customHeight="1">
      <c r="A662" s="6">
        <v>1660.0</v>
      </c>
      <c r="B662" s="6" t="s">
        <v>2239</v>
      </c>
      <c r="C662" s="6" t="s">
        <v>20</v>
      </c>
      <c r="D662" s="11" t="s">
        <v>19</v>
      </c>
      <c r="E662" s="6" t="s">
        <v>2240</v>
      </c>
      <c r="F662" s="6" t="s">
        <v>16</v>
      </c>
      <c r="G662" s="14">
        <f>IFERROR(__xludf.DUMMYFUNCTION("IF(LEN(TRIM(E662))=0, 0, COUNTA(SPLIT(TRIM(E662), "" "")))"),747.0)</f>
        <v>747</v>
      </c>
      <c r="H662" s="14">
        <f t="shared" si="1"/>
        <v>1045</v>
      </c>
    </row>
    <row r="663" ht="75.0" customHeight="1">
      <c r="A663" s="6">
        <v>1661.0</v>
      </c>
      <c r="B663" s="6" t="s">
        <v>2242</v>
      </c>
      <c r="C663" s="6" t="s">
        <v>20</v>
      </c>
      <c r="D663" s="11" t="s">
        <v>19</v>
      </c>
      <c r="E663" s="6" t="s">
        <v>2244</v>
      </c>
      <c r="F663" s="6" t="s">
        <v>16</v>
      </c>
      <c r="G663" s="14">
        <f>IFERROR(__xludf.DUMMYFUNCTION("IF(LEN(TRIM(E663))=0, 0, COUNTA(SPLIT(TRIM(E663), "" "")))"),688.0)</f>
        <v>688</v>
      </c>
      <c r="H663" s="14">
        <f t="shared" si="1"/>
        <v>963</v>
      </c>
    </row>
    <row r="664" ht="75.0" customHeight="1">
      <c r="A664" s="6">
        <v>1662.0</v>
      </c>
      <c r="B664" s="6" t="s">
        <v>2245</v>
      </c>
      <c r="C664" s="6" t="s">
        <v>20</v>
      </c>
      <c r="D664" s="11" t="s">
        <v>19</v>
      </c>
      <c r="E664" s="6" t="s">
        <v>2247</v>
      </c>
      <c r="F664" s="6" t="s">
        <v>16</v>
      </c>
      <c r="G664" s="14">
        <f>IFERROR(__xludf.DUMMYFUNCTION("IF(LEN(TRIM(E664))=0, 0, COUNTA(SPLIT(TRIM(E664), "" "")))"),606.0)</f>
        <v>606</v>
      </c>
      <c r="H664" s="14">
        <f t="shared" si="1"/>
        <v>848</v>
      </c>
    </row>
    <row r="665" ht="75.0" customHeight="1">
      <c r="A665" s="6">
        <v>1663.0</v>
      </c>
      <c r="B665" s="6" t="s">
        <v>2248</v>
      </c>
      <c r="C665" s="6" t="s">
        <v>20</v>
      </c>
      <c r="D665" s="11" t="s">
        <v>19</v>
      </c>
      <c r="E665" s="6" t="s">
        <v>2249</v>
      </c>
      <c r="F665" s="6" t="s">
        <v>16</v>
      </c>
      <c r="G665" s="14">
        <f>IFERROR(__xludf.DUMMYFUNCTION("IF(LEN(TRIM(E665))=0, 0, COUNTA(SPLIT(TRIM(E665), "" "")))"),456.0)</f>
        <v>456</v>
      </c>
      <c r="H665" s="14">
        <f t="shared" si="1"/>
        <v>638</v>
      </c>
    </row>
    <row r="666" ht="75.0" customHeight="1">
      <c r="A666" s="6">
        <v>1664.0</v>
      </c>
      <c r="B666" s="6" t="s">
        <v>2252</v>
      </c>
      <c r="C666" s="6" t="s">
        <v>20</v>
      </c>
      <c r="D666" s="11" t="s">
        <v>19</v>
      </c>
      <c r="E666" s="6" t="s">
        <v>2253</v>
      </c>
      <c r="F666" s="6" t="s">
        <v>16</v>
      </c>
      <c r="G666" s="14">
        <f>IFERROR(__xludf.DUMMYFUNCTION("IF(LEN(TRIM(E666))=0, 0, COUNTA(SPLIT(TRIM(E666), "" "")))"),463.0)</f>
        <v>463</v>
      </c>
      <c r="H666" s="14">
        <f t="shared" si="1"/>
        <v>648</v>
      </c>
    </row>
    <row r="667" ht="75.0" customHeight="1">
      <c r="A667" s="6">
        <v>1665.0</v>
      </c>
      <c r="B667" s="6" t="s">
        <v>2255</v>
      </c>
      <c r="C667" s="6" t="s">
        <v>20</v>
      </c>
      <c r="D667" s="11" t="s">
        <v>19</v>
      </c>
      <c r="E667" s="6" t="s">
        <v>2256</v>
      </c>
      <c r="F667" s="6" t="s">
        <v>16</v>
      </c>
      <c r="G667" s="14">
        <f>IFERROR(__xludf.DUMMYFUNCTION("IF(LEN(TRIM(E667))=0, 0, COUNTA(SPLIT(TRIM(E667), "" "")))"),761.0)</f>
        <v>761</v>
      </c>
      <c r="H667" s="14">
        <f t="shared" si="1"/>
        <v>1065</v>
      </c>
    </row>
    <row r="668" ht="75.0" customHeight="1">
      <c r="A668" s="6">
        <v>1666.0</v>
      </c>
      <c r="B668" s="6" t="s">
        <v>2259</v>
      </c>
      <c r="C668" s="6" t="s">
        <v>20</v>
      </c>
      <c r="D668" s="11" t="s">
        <v>19</v>
      </c>
      <c r="E668" s="6" t="s">
        <v>2260</v>
      </c>
      <c r="F668" s="6" t="s">
        <v>16</v>
      </c>
      <c r="G668" s="14">
        <f>IFERROR(__xludf.DUMMYFUNCTION("IF(LEN(TRIM(E668))=0, 0, COUNTA(SPLIT(TRIM(E668), "" "")))"),577.0)</f>
        <v>577</v>
      </c>
      <c r="H668" s="14">
        <f t="shared" si="1"/>
        <v>807</v>
      </c>
    </row>
    <row r="669" ht="75.0" customHeight="1">
      <c r="A669" s="6">
        <v>1667.0</v>
      </c>
      <c r="B669" s="6" t="s">
        <v>2261</v>
      </c>
      <c r="C669" s="6" t="s">
        <v>20</v>
      </c>
      <c r="D669" s="11" t="s">
        <v>19</v>
      </c>
      <c r="E669" s="6" t="s">
        <v>2263</v>
      </c>
      <c r="F669" s="6" t="s">
        <v>16</v>
      </c>
      <c r="G669" s="14">
        <f>IFERROR(__xludf.DUMMYFUNCTION("IF(LEN(TRIM(E669))=0, 0, COUNTA(SPLIT(TRIM(E669), "" "")))"),581.0)</f>
        <v>581</v>
      </c>
      <c r="H669" s="14">
        <f t="shared" si="1"/>
        <v>813</v>
      </c>
    </row>
    <row r="670" ht="75.0" customHeight="1">
      <c r="A670" s="6">
        <v>1668.0</v>
      </c>
      <c r="B670" s="6" t="s">
        <v>2264</v>
      </c>
      <c r="C670" s="6" t="s">
        <v>20</v>
      </c>
      <c r="D670" s="11" t="s">
        <v>19</v>
      </c>
      <c r="E670" s="6" t="s">
        <v>2267</v>
      </c>
      <c r="F670" s="6" t="s">
        <v>16</v>
      </c>
      <c r="G670" s="14">
        <f>IFERROR(__xludf.DUMMYFUNCTION("IF(LEN(TRIM(E670))=0, 0, COUNTA(SPLIT(TRIM(E670), "" "")))"),776.0)</f>
        <v>776</v>
      </c>
      <c r="H670" s="14">
        <f t="shared" si="1"/>
        <v>1086</v>
      </c>
    </row>
    <row r="671" ht="75.0" customHeight="1">
      <c r="A671" s="6">
        <v>1669.0</v>
      </c>
      <c r="B671" s="6" t="s">
        <v>2268</v>
      </c>
      <c r="C671" s="6" t="s">
        <v>20</v>
      </c>
      <c r="D671" s="11" t="s">
        <v>19</v>
      </c>
      <c r="E671" s="6" t="s">
        <v>2269</v>
      </c>
      <c r="F671" s="6" t="s">
        <v>16</v>
      </c>
      <c r="G671" s="14">
        <f>IFERROR(__xludf.DUMMYFUNCTION("IF(LEN(TRIM(E671))=0, 0, COUNTA(SPLIT(TRIM(E671), "" "")))"),449.0)</f>
        <v>449</v>
      </c>
      <c r="H671" s="14">
        <f t="shared" si="1"/>
        <v>628</v>
      </c>
    </row>
    <row r="672" ht="75.0" customHeight="1">
      <c r="A672" s="6">
        <v>1670.0</v>
      </c>
      <c r="B672" s="6" t="s">
        <v>2271</v>
      </c>
      <c r="C672" s="6" t="s">
        <v>20</v>
      </c>
      <c r="D672" s="11" t="s">
        <v>19</v>
      </c>
      <c r="E672" s="6" t="s">
        <v>2272</v>
      </c>
      <c r="F672" s="6" t="s">
        <v>16</v>
      </c>
      <c r="G672" s="14">
        <f>IFERROR(__xludf.DUMMYFUNCTION("IF(LEN(TRIM(E672))=0, 0, COUNTA(SPLIT(TRIM(E672), "" "")))"),651.0)</f>
        <v>651</v>
      </c>
      <c r="H672" s="14">
        <f t="shared" si="1"/>
        <v>911</v>
      </c>
    </row>
    <row r="673" ht="75.0" customHeight="1">
      <c r="A673" s="6">
        <v>1671.0</v>
      </c>
      <c r="B673" s="6" t="s">
        <v>2275</v>
      </c>
      <c r="C673" s="6" t="s">
        <v>20</v>
      </c>
      <c r="D673" s="11" t="s">
        <v>19</v>
      </c>
      <c r="E673" s="6" t="s">
        <v>2276</v>
      </c>
      <c r="F673" s="6" t="s">
        <v>16</v>
      </c>
      <c r="G673" s="14">
        <f>IFERROR(__xludf.DUMMYFUNCTION("IF(LEN(TRIM(E673))=0, 0, COUNTA(SPLIT(TRIM(E673), "" "")))"),736.0)</f>
        <v>736</v>
      </c>
      <c r="H673" s="14">
        <f t="shared" si="1"/>
        <v>1030</v>
      </c>
    </row>
    <row r="674" ht="75.0" customHeight="1">
      <c r="A674" s="6">
        <v>1672.0</v>
      </c>
      <c r="B674" s="6" t="s">
        <v>2278</v>
      </c>
      <c r="C674" s="6" t="s">
        <v>20</v>
      </c>
      <c r="D674" s="11" t="s">
        <v>19</v>
      </c>
      <c r="E674" s="6" t="s">
        <v>2279</v>
      </c>
      <c r="F674" s="6" t="s">
        <v>16</v>
      </c>
      <c r="G674" s="14">
        <f>IFERROR(__xludf.DUMMYFUNCTION("IF(LEN(TRIM(E674))=0, 0, COUNTA(SPLIT(TRIM(E674), "" "")))"),561.0)</f>
        <v>561</v>
      </c>
      <c r="H674" s="14">
        <f t="shared" si="1"/>
        <v>785</v>
      </c>
    </row>
    <row r="675" ht="75.0" customHeight="1">
      <c r="A675" s="6">
        <v>1673.0</v>
      </c>
      <c r="B675" s="6" t="s">
        <v>2282</v>
      </c>
      <c r="C675" s="6" t="s">
        <v>20</v>
      </c>
      <c r="D675" s="11" t="s">
        <v>19</v>
      </c>
      <c r="E675" s="6" t="s">
        <v>2283</v>
      </c>
      <c r="F675" s="6" t="s">
        <v>16</v>
      </c>
      <c r="G675" s="14">
        <f>IFERROR(__xludf.DUMMYFUNCTION("IF(LEN(TRIM(E675))=0, 0, COUNTA(SPLIT(TRIM(E675), "" "")))"),532.0)</f>
        <v>532</v>
      </c>
      <c r="H675" s="14">
        <f t="shared" si="1"/>
        <v>744</v>
      </c>
    </row>
    <row r="676" ht="75.0" customHeight="1">
      <c r="A676" s="6">
        <v>1674.0</v>
      </c>
      <c r="B676" s="6" t="s">
        <v>2284</v>
      </c>
      <c r="C676" s="6" t="s">
        <v>20</v>
      </c>
      <c r="D676" s="11" t="s">
        <v>19</v>
      </c>
      <c r="E676" s="6" t="s">
        <v>2286</v>
      </c>
      <c r="F676" s="6" t="s">
        <v>16</v>
      </c>
      <c r="G676" s="14">
        <f>IFERROR(__xludf.DUMMYFUNCTION("IF(LEN(TRIM(E676))=0, 0, COUNTA(SPLIT(TRIM(E676), "" "")))"),492.0)</f>
        <v>492</v>
      </c>
      <c r="H676" s="14">
        <f t="shared" si="1"/>
        <v>688</v>
      </c>
    </row>
    <row r="677" ht="75.0" customHeight="1">
      <c r="A677" s="6">
        <v>1675.0</v>
      </c>
      <c r="B677" s="6" t="s">
        <v>2287</v>
      </c>
      <c r="C677" s="6" t="s">
        <v>20</v>
      </c>
      <c r="D677" s="11" t="s">
        <v>19</v>
      </c>
      <c r="E677" s="6" t="s">
        <v>2289</v>
      </c>
      <c r="F677" s="6" t="s">
        <v>16</v>
      </c>
      <c r="G677" s="14">
        <f>IFERROR(__xludf.DUMMYFUNCTION("IF(LEN(TRIM(E677))=0, 0, COUNTA(SPLIT(TRIM(E677), "" "")))"),622.0)</f>
        <v>622</v>
      </c>
      <c r="H677" s="14">
        <f t="shared" si="1"/>
        <v>870</v>
      </c>
    </row>
    <row r="678" ht="75.0" customHeight="1">
      <c r="A678" s="6">
        <v>1676.0</v>
      </c>
      <c r="B678" s="6" t="s">
        <v>2291</v>
      </c>
      <c r="C678" s="6" t="s">
        <v>20</v>
      </c>
      <c r="D678" s="11" t="s">
        <v>19</v>
      </c>
      <c r="E678" s="6" t="s">
        <v>2292</v>
      </c>
      <c r="F678" s="6" t="s">
        <v>16</v>
      </c>
      <c r="G678" s="14">
        <f>IFERROR(__xludf.DUMMYFUNCTION("IF(LEN(TRIM(E678))=0, 0, COUNTA(SPLIT(TRIM(E678), "" "")))"),569.0)</f>
        <v>569</v>
      </c>
      <c r="H678" s="14">
        <f t="shared" si="1"/>
        <v>796</v>
      </c>
    </row>
    <row r="679" ht="75.0" customHeight="1">
      <c r="A679" s="6">
        <v>1677.0</v>
      </c>
      <c r="B679" s="6" t="s">
        <v>2294</v>
      </c>
      <c r="C679" s="6" t="s">
        <v>20</v>
      </c>
      <c r="D679" s="11" t="s">
        <v>19</v>
      </c>
      <c r="E679" s="6" t="s">
        <v>2295</v>
      </c>
      <c r="F679" s="6" t="s">
        <v>16</v>
      </c>
      <c r="G679" s="14">
        <f>IFERROR(__xludf.DUMMYFUNCTION("IF(LEN(TRIM(E679))=0, 0, COUNTA(SPLIT(TRIM(E679), "" "")))"),609.0)</f>
        <v>609</v>
      </c>
      <c r="H679" s="14">
        <f t="shared" si="1"/>
        <v>852</v>
      </c>
    </row>
    <row r="680" ht="75.0" customHeight="1">
      <c r="A680" s="6">
        <v>1678.0</v>
      </c>
      <c r="B680" s="6" t="s">
        <v>2298</v>
      </c>
      <c r="C680" s="6" t="s">
        <v>20</v>
      </c>
      <c r="D680" s="11" t="s">
        <v>19</v>
      </c>
      <c r="E680" s="6" t="s">
        <v>2299</v>
      </c>
      <c r="F680" s="6" t="s">
        <v>16</v>
      </c>
      <c r="G680" s="14">
        <f>IFERROR(__xludf.DUMMYFUNCTION("IF(LEN(TRIM(E680))=0, 0, COUNTA(SPLIT(TRIM(E680), "" "")))"),595.0)</f>
        <v>595</v>
      </c>
      <c r="H680" s="14">
        <f t="shared" si="1"/>
        <v>833</v>
      </c>
    </row>
    <row r="681" ht="75.0" customHeight="1">
      <c r="A681" s="6">
        <v>1679.0</v>
      </c>
      <c r="B681" s="6" t="s">
        <v>2301</v>
      </c>
      <c r="C681" s="6" t="s">
        <v>20</v>
      </c>
      <c r="D681" s="11" t="s">
        <v>19</v>
      </c>
      <c r="E681" s="6" t="s">
        <v>2302</v>
      </c>
      <c r="F681" s="6" t="s">
        <v>16</v>
      </c>
      <c r="G681" s="14">
        <f>IFERROR(__xludf.DUMMYFUNCTION("IF(LEN(TRIM(E681))=0, 0, COUNTA(SPLIT(TRIM(E681), "" "")))"),616.0)</f>
        <v>616</v>
      </c>
      <c r="H681" s="14">
        <f t="shared" si="1"/>
        <v>862</v>
      </c>
    </row>
    <row r="682" ht="75.0" customHeight="1">
      <c r="A682" s="6">
        <v>1680.0</v>
      </c>
      <c r="B682" s="6" t="s">
        <v>2303</v>
      </c>
      <c r="C682" s="6" t="s">
        <v>20</v>
      </c>
      <c r="D682" s="11" t="s">
        <v>19</v>
      </c>
      <c r="E682" s="6" t="s">
        <v>2305</v>
      </c>
      <c r="F682" s="6" t="s">
        <v>16</v>
      </c>
      <c r="G682" s="14">
        <f>IFERROR(__xludf.DUMMYFUNCTION("IF(LEN(TRIM(E682))=0, 0, COUNTA(SPLIT(TRIM(E682), "" "")))"),409.0)</f>
        <v>409</v>
      </c>
      <c r="H682" s="14">
        <f t="shared" si="1"/>
        <v>572</v>
      </c>
    </row>
    <row r="683" ht="75.0" customHeight="1">
      <c r="A683" s="6">
        <v>1681.0</v>
      </c>
      <c r="B683" s="6" t="s">
        <v>2307</v>
      </c>
      <c r="C683" s="6" t="s">
        <v>20</v>
      </c>
      <c r="D683" s="11" t="s">
        <v>19</v>
      </c>
      <c r="E683" s="6" t="s">
        <v>2308</v>
      </c>
      <c r="F683" s="6" t="s">
        <v>16</v>
      </c>
      <c r="G683" s="14">
        <f>IFERROR(__xludf.DUMMYFUNCTION("IF(LEN(TRIM(E683))=0, 0, COUNTA(SPLIT(TRIM(E683), "" "")))"),565.0)</f>
        <v>565</v>
      </c>
      <c r="H683" s="14">
        <f t="shared" si="1"/>
        <v>791</v>
      </c>
    </row>
    <row r="684" ht="75.0" customHeight="1">
      <c r="A684" s="6">
        <v>1682.0</v>
      </c>
      <c r="B684" s="6" t="s">
        <v>2310</v>
      </c>
      <c r="C684" s="6" t="s">
        <v>20</v>
      </c>
      <c r="D684" s="11" t="s">
        <v>19</v>
      </c>
      <c r="E684" s="6" t="s">
        <v>2311</v>
      </c>
      <c r="F684" s="6" t="s">
        <v>16</v>
      </c>
      <c r="G684" s="14">
        <f>IFERROR(__xludf.DUMMYFUNCTION("IF(LEN(TRIM(E684))=0, 0, COUNTA(SPLIT(TRIM(E684), "" "")))"),653.0)</f>
        <v>653</v>
      </c>
      <c r="H684" s="14">
        <f t="shared" si="1"/>
        <v>914</v>
      </c>
    </row>
    <row r="685" ht="75.0" customHeight="1">
      <c r="A685" s="6">
        <v>1683.0</v>
      </c>
      <c r="B685" s="6" t="s">
        <v>2314</v>
      </c>
      <c r="C685" s="6" t="s">
        <v>20</v>
      </c>
      <c r="D685" s="11" t="s">
        <v>19</v>
      </c>
      <c r="E685" s="6" t="s">
        <v>2315</v>
      </c>
      <c r="F685" s="6" t="s">
        <v>16</v>
      </c>
      <c r="G685" s="14">
        <f>IFERROR(__xludf.DUMMYFUNCTION("IF(LEN(TRIM(E685))=0, 0, COUNTA(SPLIT(TRIM(E685), "" "")))"),670.0)</f>
        <v>670</v>
      </c>
      <c r="H685" s="14">
        <f t="shared" si="1"/>
        <v>938</v>
      </c>
    </row>
    <row r="686" ht="75.0" customHeight="1">
      <c r="A686" s="6">
        <v>1684.0</v>
      </c>
      <c r="B686" s="6" t="s">
        <v>2317</v>
      </c>
      <c r="C686" s="6" t="s">
        <v>20</v>
      </c>
      <c r="D686" s="11" t="s">
        <v>19</v>
      </c>
      <c r="E686" s="6" t="s">
        <v>2318</v>
      </c>
      <c r="F686" s="6" t="s">
        <v>16</v>
      </c>
      <c r="G686" s="14">
        <f>IFERROR(__xludf.DUMMYFUNCTION("IF(LEN(TRIM(E686))=0, 0, COUNTA(SPLIT(TRIM(E686), "" "")))"),544.0)</f>
        <v>544</v>
      </c>
      <c r="H686" s="14">
        <f t="shared" si="1"/>
        <v>761</v>
      </c>
    </row>
    <row r="687" ht="75.0" customHeight="1">
      <c r="A687" s="6">
        <v>1685.0</v>
      </c>
      <c r="B687" s="6" t="s">
        <v>2321</v>
      </c>
      <c r="C687" s="6" t="s">
        <v>20</v>
      </c>
      <c r="D687" s="11" t="s">
        <v>19</v>
      </c>
      <c r="E687" s="6" t="s">
        <v>2322</v>
      </c>
      <c r="F687" s="6" t="s">
        <v>16</v>
      </c>
      <c r="G687" s="14">
        <f>IFERROR(__xludf.DUMMYFUNCTION("IF(LEN(TRIM(E687))=0, 0, COUNTA(SPLIT(TRIM(E687), "" "")))"),589.0)</f>
        <v>589</v>
      </c>
      <c r="H687" s="14">
        <f t="shared" si="1"/>
        <v>824</v>
      </c>
    </row>
    <row r="688" ht="75.0" customHeight="1">
      <c r="A688" s="6">
        <v>1686.0</v>
      </c>
      <c r="B688" s="6" t="s">
        <v>2323</v>
      </c>
      <c r="C688" s="6" t="s">
        <v>20</v>
      </c>
      <c r="D688" s="11" t="s">
        <v>19</v>
      </c>
      <c r="E688" s="6" t="s">
        <v>2325</v>
      </c>
      <c r="F688" s="6" t="s">
        <v>16</v>
      </c>
      <c r="G688" s="14">
        <f>IFERROR(__xludf.DUMMYFUNCTION("IF(LEN(TRIM(E688))=0, 0, COUNTA(SPLIT(TRIM(E688), "" "")))"),473.0)</f>
        <v>473</v>
      </c>
      <c r="H688" s="14">
        <f t="shared" si="1"/>
        <v>662</v>
      </c>
    </row>
    <row r="689" ht="75.0" customHeight="1">
      <c r="A689" s="6">
        <v>1687.0</v>
      </c>
      <c r="B689" s="6" t="s">
        <v>2326</v>
      </c>
      <c r="C689" s="6" t="s">
        <v>20</v>
      </c>
      <c r="D689" s="11" t="s">
        <v>19</v>
      </c>
      <c r="E689" s="6" t="s">
        <v>2328</v>
      </c>
      <c r="F689" s="6" t="s">
        <v>16</v>
      </c>
      <c r="G689" s="14">
        <f>IFERROR(__xludf.DUMMYFUNCTION("IF(LEN(TRIM(E689))=0, 0, COUNTA(SPLIT(TRIM(E689), "" "")))"),687.0)</f>
        <v>687</v>
      </c>
      <c r="H689" s="14">
        <f t="shared" si="1"/>
        <v>961</v>
      </c>
    </row>
    <row r="690" ht="75.0" customHeight="1">
      <c r="A690" s="6">
        <v>1688.0</v>
      </c>
      <c r="B690" s="6" t="s">
        <v>2330</v>
      </c>
      <c r="C690" s="6" t="s">
        <v>20</v>
      </c>
      <c r="D690" s="11" t="s">
        <v>19</v>
      </c>
      <c r="E690" s="6" t="s">
        <v>2331</v>
      </c>
      <c r="F690" s="6" t="s">
        <v>16</v>
      </c>
      <c r="G690" s="14">
        <f>IFERROR(__xludf.DUMMYFUNCTION("IF(LEN(TRIM(E690))=0, 0, COUNTA(SPLIT(TRIM(E690), "" "")))"),478.0)</f>
        <v>478</v>
      </c>
      <c r="H690" s="14">
        <f t="shared" si="1"/>
        <v>669</v>
      </c>
    </row>
    <row r="691" ht="75.0" customHeight="1">
      <c r="A691" s="6">
        <v>1689.0</v>
      </c>
      <c r="B691" s="6" t="s">
        <v>2333</v>
      </c>
      <c r="C691" s="6" t="s">
        <v>20</v>
      </c>
      <c r="D691" s="11" t="s">
        <v>19</v>
      </c>
      <c r="E691" s="6" t="s">
        <v>2334</v>
      </c>
      <c r="F691" s="6" t="s">
        <v>16</v>
      </c>
      <c r="G691" s="14">
        <f>IFERROR(__xludf.DUMMYFUNCTION("IF(LEN(TRIM(E691))=0, 0, COUNTA(SPLIT(TRIM(E691), "" "")))"),563.0)</f>
        <v>563</v>
      </c>
      <c r="H691" s="14">
        <f t="shared" si="1"/>
        <v>788</v>
      </c>
    </row>
    <row r="692" ht="75.0" customHeight="1">
      <c r="A692" s="6">
        <v>1690.0</v>
      </c>
      <c r="B692" s="6" t="s">
        <v>2336</v>
      </c>
      <c r="C692" s="6" t="s">
        <v>20</v>
      </c>
      <c r="D692" s="11" t="s">
        <v>19</v>
      </c>
      <c r="E692" s="6" t="s">
        <v>2338</v>
      </c>
      <c r="F692" s="6" t="s">
        <v>16</v>
      </c>
      <c r="G692" s="14">
        <f>IFERROR(__xludf.DUMMYFUNCTION("IF(LEN(TRIM(E692))=0, 0, COUNTA(SPLIT(TRIM(E692), "" "")))"),670.0)</f>
        <v>670</v>
      </c>
      <c r="H692" s="14">
        <f t="shared" si="1"/>
        <v>938</v>
      </c>
    </row>
    <row r="693" ht="75.0" customHeight="1">
      <c r="A693" s="6">
        <v>1691.0</v>
      </c>
      <c r="B693" s="6" t="s">
        <v>2339</v>
      </c>
      <c r="C693" s="6" t="s">
        <v>20</v>
      </c>
      <c r="D693" s="11" t="s">
        <v>19</v>
      </c>
      <c r="E693" s="6" t="s">
        <v>2341</v>
      </c>
      <c r="F693" s="6" t="s">
        <v>16</v>
      </c>
      <c r="G693" s="14">
        <f>IFERROR(__xludf.DUMMYFUNCTION("IF(LEN(TRIM(E693))=0, 0, COUNTA(SPLIT(TRIM(E693), "" "")))"),539.0)</f>
        <v>539</v>
      </c>
      <c r="H693" s="14">
        <f t="shared" si="1"/>
        <v>754</v>
      </c>
    </row>
    <row r="694" ht="75.0" customHeight="1">
      <c r="A694" s="6">
        <v>1692.0</v>
      </c>
      <c r="B694" s="6" t="s">
        <v>2343</v>
      </c>
      <c r="C694" s="6" t="s">
        <v>20</v>
      </c>
      <c r="D694" s="11" t="s">
        <v>19</v>
      </c>
      <c r="E694" s="6" t="s">
        <v>2345</v>
      </c>
      <c r="F694" s="6" t="s">
        <v>16</v>
      </c>
      <c r="G694" s="14">
        <f>IFERROR(__xludf.DUMMYFUNCTION("IF(LEN(TRIM(E694))=0, 0, COUNTA(SPLIT(TRIM(E694), "" "")))"),609.0)</f>
        <v>609</v>
      </c>
      <c r="H694" s="14">
        <f t="shared" si="1"/>
        <v>852</v>
      </c>
    </row>
    <row r="695" ht="75.0" customHeight="1">
      <c r="A695" s="6">
        <v>1693.0</v>
      </c>
      <c r="B695" s="6" t="s">
        <v>2347</v>
      </c>
      <c r="C695" s="6" t="s">
        <v>20</v>
      </c>
      <c r="D695" s="11" t="s">
        <v>19</v>
      </c>
      <c r="E695" s="6" t="s">
        <v>2348</v>
      </c>
      <c r="F695" s="6" t="s">
        <v>16</v>
      </c>
      <c r="G695" s="14">
        <f>IFERROR(__xludf.DUMMYFUNCTION("IF(LEN(TRIM(E695))=0, 0, COUNTA(SPLIT(TRIM(E695), "" "")))"),646.0)</f>
        <v>646</v>
      </c>
      <c r="H695" s="14">
        <f t="shared" si="1"/>
        <v>904</v>
      </c>
    </row>
    <row r="696" ht="75.0" customHeight="1">
      <c r="A696" s="6">
        <v>1694.0</v>
      </c>
      <c r="B696" s="6" t="s">
        <v>2351</v>
      </c>
      <c r="C696" s="6" t="s">
        <v>20</v>
      </c>
      <c r="D696" s="11" t="s">
        <v>19</v>
      </c>
      <c r="E696" s="6" t="s">
        <v>2352</v>
      </c>
      <c r="F696" s="6" t="s">
        <v>16</v>
      </c>
      <c r="G696" s="14">
        <f>IFERROR(__xludf.DUMMYFUNCTION("IF(LEN(TRIM(E696))=0, 0, COUNTA(SPLIT(TRIM(E696), "" "")))"),631.0)</f>
        <v>631</v>
      </c>
      <c r="H696" s="14">
        <f t="shared" si="1"/>
        <v>883</v>
      </c>
    </row>
    <row r="697" ht="75.0" customHeight="1">
      <c r="A697" s="6">
        <v>1695.0</v>
      </c>
      <c r="B697" s="6" t="s">
        <v>2354</v>
      </c>
      <c r="C697" s="6" t="s">
        <v>20</v>
      </c>
      <c r="D697" s="11" t="s">
        <v>19</v>
      </c>
      <c r="E697" s="6" t="s">
        <v>2357</v>
      </c>
      <c r="F697" s="6" t="s">
        <v>16</v>
      </c>
      <c r="G697" s="14">
        <f>IFERROR(__xludf.DUMMYFUNCTION("IF(LEN(TRIM(E697))=0, 0, COUNTA(SPLIT(TRIM(E697), "" "")))"),671.0)</f>
        <v>671</v>
      </c>
      <c r="H697" s="14">
        <f t="shared" si="1"/>
        <v>939</v>
      </c>
    </row>
    <row r="698" ht="75.0" customHeight="1">
      <c r="A698" s="6">
        <v>1696.0</v>
      </c>
      <c r="B698" s="6" t="s">
        <v>2358</v>
      </c>
      <c r="C698" s="6" t="s">
        <v>20</v>
      </c>
      <c r="D698" s="11" t="s">
        <v>19</v>
      </c>
      <c r="E698" s="6" t="s">
        <v>2360</v>
      </c>
      <c r="F698" s="6" t="s">
        <v>16</v>
      </c>
      <c r="G698" s="14">
        <f>IFERROR(__xludf.DUMMYFUNCTION("IF(LEN(TRIM(E698))=0, 0, COUNTA(SPLIT(TRIM(E698), "" "")))"),450.0)</f>
        <v>450</v>
      </c>
      <c r="H698" s="14">
        <f t="shared" si="1"/>
        <v>630</v>
      </c>
    </row>
    <row r="699" ht="75.0" customHeight="1">
      <c r="A699" s="6">
        <v>1697.0</v>
      </c>
      <c r="B699" s="6" t="s">
        <v>2361</v>
      </c>
      <c r="C699" s="6" t="s">
        <v>20</v>
      </c>
      <c r="D699" s="11" t="s">
        <v>19</v>
      </c>
      <c r="E699" s="6" t="s">
        <v>2364</v>
      </c>
      <c r="F699" s="6" t="s">
        <v>16</v>
      </c>
      <c r="G699" s="14">
        <f>IFERROR(__xludf.DUMMYFUNCTION("IF(LEN(TRIM(E699))=0, 0, COUNTA(SPLIT(TRIM(E699), "" "")))"),630.0)</f>
        <v>630</v>
      </c>
      <c r="H699" s="14">
        <f t="shared" si="1"/>
        <v>882</v>
      </c>
    </row>
    <row r="700" ht="75.0" customHeight="1">
      <c r="A700" s="6">
        <v>1698.0</v>
      </c>
      <c r="B700" s="6" t="s">
        <v>2365</v>
      </c>
      <c r="C700" s="6" t="s">
        <v>20</v>
      </c>
      <c r="D700" s="11" t="s">
        <v>19</v>
      </c>
      <c r="E700" s="6" t="s">
        <v>2367</v>
      </c>
      <c r="F700" s="6" t="s">
        <v>16</v>
      </c>
      <c r="G700" s="14">
        <f>IFERROR(__xludf.DUMMYFUNCTION("IF(LEN(TRIM(E700))=0, 0, COUNTA(SPLIT(TRIM(E700), "" "")))"),529.0)</f>
        <v>529</v>
      </c>
      <c r="H700" s="14">
        <f t="shared" si="1"/>
        <v>740</v>
      </c>
    </row>
    <row r="701" ht="75.0" customHeight="1">
      <c r="A701" s="6">
        <v>1699.0</v>
      </c>
      <c r="B701" s="6" t="s">
        <v>2370</v>
      </c>
      <c r="C701" s="6" t="s">
        <v>20</v>
      </c>
      <c r="D701" s="11" t="s">
        <v>19</v>
      </c>
      <c r="E701" s="6" t="s">
        <v>2371</v>
      </c>
      <c r="F701" s="6" t="s">
        <v>16</v>
      </c>
      <c r="G701" s="14">
        <f>IFERROR(__xludf.DUMMYFUNCTION("IF(LEN(TRIM(E701))=0, 0, COUNTA(SPLIT(TRIM(E701), "" "")))"),727.0)</f>
        <v>727</v>
      </c>
      <c r="H701" s="14">
        <f t="shared" si="1"/>
        <v>1017</v>
      </c>
    </row>
    <row r="702" ht="75.0" customHeight="1">
      <c r="A702" s="6">
        <v>1700.0</v>
      </c>
      <c r="B702" s="6" t="s">
        <v>2373</v>
      </c>
      <c r="C702" s="6" t="s">
        <v>20</v>
      </c>
      <c r="D702" s="11" t="s">
        <v>19</v>
      </c>
      <c r="E702" s="6" t="s">
        <v>2375</v>
      </c>
      <c r="F702" s="6" t="s">
        <v>16</v>
      </c>
      <c r="G702" s="14">
        <f>IFERROR(__xludf.DUMMYFUNCTION("IF(LEN(TRIM(E702))=0, 0, COUNTA(SPLIT(TRIM(E702), "" "")))"),758.0)</f>
        <v>758</v>
      </c>
      <c r="H702" s="14">
        <f t="shared" si="1"/>
        <v>1061</v>
      </c>
    </row>
    <row r="703" ht="75.0" customHeight="1">
      <c r="A703" s="6">
        <v>1701.0</v>
      </c>
      <c r="B703" s="6" t="s">
        <v>2377</v>
      </c>
      <c r="C703" s="6" t="s">
        <v>20</v>
      </c>
      <c r="D703" s="11" t="s">
        <v>19</v>
      </c>
      <c r="E703" s="6" t="s">
        <v>2379</v>
      </c>
      <c r="F703" s="6" t="s">
        <v>16</v>
      </c>
      <c r="G703" s="14">
        <f>IFERROR(__xludf.DUMMYFUNCTION("IF(LEN(TRIM(E703))=0, 0, COUNTA(SPLIT(TRIM(E703), "" "")))"),603.0)</f>
        <v>603</v>
      </c>
      <c r="H703" s="14">
        <f t="shared" si="1"/>
        <v>844</v>
      </c>
    </row>
    <row r="704" ht="75.0" customHeight="1">
      <c r="A704" s="6">
        <v>1702.0</v>
      </c>
      <c r="B704" s="6" t="s">
        <v>2381</v>
      </c>
      <c r="C704" s="6" t="s">
        <v>20</v>
      </c>
      <c r="D704" s="11" t="s">
        <v>19</v>
      </c>
      <c r="E704" s="6" t="s">
        <v>2383</v>
      </c>
      <c r="F704" s="6" t="s">
        <v>16</v>
      </c>
      <c r="G704" s="14">
        <f>IFERROR(__xludf.DUMMYFUNCTION("IF(LEN(TRIM(E704))=0, 0, COUNTA(SPLIT(TRIM(E704), "" "")))"),586.0)</f>
        <v>586</v>
      </c>
      <c r="H704" s="14">
        <f t="shared" si="1"/>
        <v>820</v>
      </c>
    </row>
    <row r="705" ht="75.0" customHeight="1">
      <c r="A705" s="6">
        <v>1703.0</v>
      </c>
      <c r="B705" s="6" t="s">
        <v>2385</v>
      </c>
      <c r="C705" s="6" t="s">
        <v>20</v>
      </c>
      <c r="D705" s="11" t="s">
        <v>19</v>
      </c>
      <c r="E705" s="6" t="s">
        <v>2386</v>
      </c>
      <c r="F705" s="6" t="s">
        <v>16</v>
      </c>
      <c r="G705" s="14">
        <f>IFERROR(__xludf.DUMMYFUNCTION("IF(LEN(TRIM(E705))=0, 0, COUNTA(SPLIT(TRIM(E705), "" "")))"),618.0)</f>
        <v>618</v>
      </c>
      <c r="H705" s="14">
        <f t="shared" si="1"/>
        <v>865</v>
      </c>
    </row>
    <row r="706" ht="75.0" customHeight="1">
      <c r="A706" s="6">
        <v>1704.0</v>
      </c>
      <c r="B706" s="6" t="s">
        <v>2388</v>
      </c>
      <c r="C706" s="6" t="s">
        <v>20</v>
      </c>
      <c r="D706" s="11" t="s">
        <v>19</v>
      </c>
      <c r="E706" s="6" t="s">
        <v>2390</v>
      </c>
      <c r="F706" s="6" t="s">
        <v>16</v>
      </c>
      <c r="G706" s="14">
        <f>IFERROR(__xludf.DUMMYFUNCTION("IF(LEN(TRIM(E706))=0, 0, COUNTA(SPLIT(TRIM(E706), "" "")))"),558.0)</f>
        <v>558</v>
      </c>
      <c r="H706" s="14">
        <f t="shared" si="1"/>
        <v>781</v>
      </c>
    </row>
    <row r="707" ht="75.0" customHeight="1">
      <c r="A707" s="6">
        <v>1705.0</v>
      </c>
      <c r="B707" s="6" t="s">
        <v>2392</v>
      </c>
      <c r="C707" s="6" t="s">
        <v>20</v>
      </c>
      <c r="D707" s="11" t="s">
        <v>19</v>
      </c>
      <c r="E707" s="6" t="s">
        <v>2393</v>
      </c>
      <c r="F707" s="6" t="s">
        <v>16</v>
      </c>
      <c r="G707" s="14">
        <f>IFERROR(__xludf.DUMMYFUNCTION("IF(LEN(TRIM(E707))=0, 0, COUNTA(SPLIT(TRIM(E707), "" "")))"),544.0)</f>
        <v>544</v>
      </c>
      <c r="H707" s="14">
        <f t="shared" si="1"/>
        <v>761</v>
      </c>
    </row>
    <row r="708" ht="75.0" customHeight="1">
      <c r="A708" s="6">
        <v>1706.0</v>
      </c>
      <c r="B708" s="6" t="s">
        <v>2396</v>
      </c>
      <c r="C708" s="6" t="s">
        <v>20</v>
      </c>
      <c r="D708" s="11" t="s">
        <v>19</v>
      </c>
      <c r="E708" s="6" t="s">
        <v>2398</v>
      </c>
      <c r="F708" s="6" t="s">
        <v>16</v>
      </c>
      <c r="G708" s="14">
        <f>IFERROR(__xludf.DUMMYFUNCTION("IF(LEN(TRIM(E708))=0, 0, COUNTA(SPLIT(TRIM(E708), "" "")))"),527.0)</f>
        <v>527</v>
      </c>
      <c r="H708" s="14">
        <f t="shared" si="1"/>
        <v>737</v>
      </c>
    </row>
    <row r="709" ht="75.0" customHeight="1">
      <c r="A709" s="6">
        <v>1707.0</v>
      </c>
      <c r="B709" s="6" t="s">
        <v>2401</v>
      </c>
      <c r="C709" s="6" t="s">
        <v>20</v>
      </c>
      <c r="D709" s="11" t="s">
        <v>19</v>
      </c>
      <c r="E709" s="6" t="s">
        <v>2403</v>
      </c>
      <c r="F709" s="6" t="s">
        <v>16</v>
      </c>
      <c r="G709" s="14">
        <f>IFERROR(__xludf.DUMMYFUNCTION("IF(LEN(TRIM(E709))=0, 0, COUNTA(SPLIT(TRIM(E709), "" "")))"),721.0)</f>
        <v>721</v>
      </c>
      <c r="H709" s="14">
        <f t="shared" si="1"/>
        <v>1009</v>
      </c>
    </row>
    <row r="710" ht="75.0" customHeight="1">
      <c r="A710" s="6">
        <v>1708.0</v>
      </c>
      <c r="B710" s="6" t="s">
        <v>2404</v>
      </c>
      <c r="C710" s="6" t="s">
        <v>20</v>
      </c>
      <c r="D710" s="11" t="s">
        <v>19</v>
      </c>
      <c r="E710" s="6" t="s">
        <v>2407</v>
      </c>
      <c r="F710" s="6" t="s">
        <v>16</v>
      </c>
      <c r="G710" s="14">
        <f>IFERROR(__xludf.DUMMYFUNCTION("IF(LEN(TRIM(E710))=0, 0, COUNTA(SPLIT(TRIM(E710), "" "")))"),576.0)</f>
        <v>576</v>
      </c>
      <c r="H710" s="14">
        <f t="shared" si="1"/>
        <v>806</v>
      </c>
    </row>
    <row r="711" ht="75.0" customHeight="1">
      <c r="A711" s="6">
        <v>1709.0</v>
      </c>
      <c r="B711" s="6" t="s">
        <v>2408</v>
      </c>
      <c r="C711" s="6" t="s">
        <v>20</v>
      </c>
      <c r="D711" s="11" t="s">
        <v>19</v>
      </c>
      <c r="E711" s="6" t="s">
        <v>2410</v>
      </c>
      <c r="F711" s="6" t="s">
        <v>16</v>
      </c>
      <c r="G711" s="14">
        <f>IFERROR(__xludf.DUMMYFUNCTION("IF(LEN(TRIM(E711))=0, 0, COUNTA(SPLIT(TRIM(E711), "" "")))"),485.0)</f>
        <v>485</v>
      </c>
      <c r="H711" s="14">
        <f t="shared" si="1"/>
        <v>679</v>
      </c>
    </row>
    <row r="712" ht="75.0" customHeight="1">
      <c r="A712" s="6">
        <v>1710.0</v>
      </c>
      <c r="B712" s="6" t="s">
        <v>2413</v>
      </c>
      <c r="C712" s="6" t="s">
        <v>20</v>
      </c>
      <c r="D712" s="11" t="s">
        <v>19</v>
      </c>
      <c r="E712" s="6" t="s">
        <v>2414</v>
      </c>
      <c r="F712" s="6" t="s">
        <v>16</v>
      </c>
      <c r="G712" s="14">
        <f>IFERROR(__xludf.DUMMYFUNCTION("IF(LEN(TRIM(E712))=0, 0, COUNTA(SPLIT(TRIM(E712), "" "")))"),792.0)</f>
        <v>792</v>
      </c>
      <c r="H712" s="14">
        <f t="shared" si="1"/>
        <v>1108</v>
      </c>
    </row>
    <row r="713" ht="75.0" customHeight="1">
      <c r="A713" s="6">
        <v>1711.0</v>
      </c>
      <c r="B713" s="6" t="s">
        <v>2416</v>
      </c>
      <c r="C713" s="6" t="s">
        <v>20</v>
      </c>
      <c r="D713" s="11" t="s">
        <v>19</v>
      </c>
      <c r="E713" s="6" t="s">
        <v>2417</v>
      </c>
      <c r="F713" s="6" t="s">
        <v>16</v>
      </c>
      <c r="G713" s="14">
        <f>IFERROR(__xludf.DUMMYFUNCTION("IF(LEN(TRIM(E713))=0, 0, COUNTA(SPLIT(TRIM(E713), "" "")))"),593.0)</f>
        <v>593</v>
      </c>
      <c r="H713" s="14">
        <f t="shared" si="1"/>
        <v>830</v>
      </c>
    </row>
    <row r="714" ht="75.0" customHeight="1">
      <c r="A714" s="6">
        <v>1712.0</v>
      </c>
      <c r="B714" s="6" t="s">
        <v>2418</v>
      </c>
      <c r="C714" s="6" t="s">
        <v>20</v>
      </c>
      <c r="D714" s="11" t="s">
        <v>19</v>
      </c>
      <c r="E714" s="6" t="s">
        <v>2419</v>
      </c>
      <c r="F714" s="6" t="s">
        <v>16</v>
      </c>
      <c r="G714" s="14">
        <f>IFERROR(__xludf.DUMMYFUNCTION("IF(LEN(TRIM(E714))=0, 0, COUNTA(SPLIT(TRIM(E714), "" "")))"),465.0)</f>
        <v>465</v>
      </c>
      <c r="H714" s="14">
        <f t="shared" si="1"/>
        <v>651</v>
      </c>
    </row>
    <row r="715" ht="75.0" customHeight="1">
      <c r="A715" s="6">
        <v>1713.0</v>
      </c>
      <c r="B715" s="6" t="s">
        <v>2422</v>
      </c>
      <c r="C715" s="6" t="s">
        <v>20</v>
      </c>
      <c r="D715" s="11" t="s">
        <v>19</v>
      </c>
      <c r="E715" s="6" t="s">
        <v>2423</v>
      </c>
      <c r="F715" s="6" t="s">
        <v>16</v>
      </c>
      <c r="G715" s="14">
        <f>IFERROR(__xludf.DUMMYFUNCTION("IF(LEN(TRIM(E715))=0, 0, COUNTA(SPLIT(TRIM(E715), "" "")))"),574.0)</f>
        <v>574</v>
      </c>
      <c r="H715" s="14">
        <f t="shared" si="1"/>
        <v>803</v>
      </c>
    </row>
    <row r="716" ht="75.0" customHeight="1">
      <c r="A716" s="6">
        <v>1714.0</v>
      </c>
      <c r="B716" s="6" t="s">
        <v>2424</v>
      </c>
      <c r="C716" s="6" t="s">
        <v>20</v>
      </c>
      <c r="D716" s="11" t="s">
        <v>19</v>
      </c>
      <c r="E716" s="6" t="s">
        <v>2426</v>
      </c>
      <c r="F716" s="6" t="s">
        <v>16</v>
      </c>
      <c r="G716" s="14">
        <f>IFERROR(__xludf.DUMMYFUNCTION("IF(LEN(TRIM(E716))=0, 0, COUNTA(SPLIT(TRIM(E716), "" "")))"),398.0)</f>
        <v>398</v>
      </c>
      <c r="H716" s="14">
        <f t="shared" si="1"/>
        <v>557</v>
      </c>
    </row>
    <row r="717" ht="75.0" customHeight="1">
      <c r="A717" s="6">
        <v>1715.0</v>
      </c>
      <c r="B717" s="6" t="s">
        <v>2427</v>
      </c>
      <c r="C717" s="6" t="s">
        <v>20</v>
      </c>
      <c r="D717" s="11" t="s">
        <v>19</v>
      </c>
      <c r="E717" s="6" t="s">
        <v>2428</v>
      </c>
      <c r="F717" s="6" t="s">
        <v>16</v>
      </c>
      <c r="G717" s="14">
        <f>IFERROR(__xludf.DUMMYFUNCTION("IF(LEN(TRIM(E717))=0, 0, COUNTA(SPLIT(TRIM(E717), "" "")))"),730.0)</f>
        <v>730</v>
      </c>
      <c r="H717" s="14">
        <f t="shared" si="1"/>
        <v>1022</v>
      </c>
    </row>
    <row r="718" ht="75.0" customHeight="1">
      <c r="A718" s="6">
        <v>1716.0</v>
      </c>
      <c r="B718" s="6" t="s">
        <v>2431</v>
      </c>
      <c r="C718" s="6" t="s">
        <v>20</v>
      </c>
      <c r="D718" s="11" t="s">
        <v>19</v>
      </c>
      <c r="E718" s="6" t="s">
        <v>2432</v>
      </c>
      <c r="F718" s="6" t="s">
        <v>16</v>
      </c>
      <c r="G718" s="14">
        <f>IFERROR(__xludf.DUMMYFUNCTION("IF(LEN(TRIM(E718))=0, 0, COUNTA(SPLIT(TRIM(E718), "" "")))"),831.0)</f>
        <v>831</v>
      </c>
      <c r="H718" s="14">
        <f t="shared" si="1"/>
        <v>1163</v>
      </c>
    </row>
    <row r="719" ht="75.0" customHeight="1">
      <c r="A719" s="6">
        <v>1717.0</v>
      </c>
      <c r="B719" s="6" t="s">
        <v>2433</v>
      </c>
      <c r="C719" s="6" t="s">
        <v>20</v>
      </c>
      <c r="D719" s="11" t="s">
        <v>19</v>
      </c>
      <c r="E719" s="6" t="s">
        <v>2435</v>
      </c>
      <c r="F719" s="6" t="s">
        <v>16</v>
      </c>
      <c r="G719" s="14">
        <f>IFERROR(__xludf.DUMMYFUNCTION("IF(LEN(TRIM(E719))=0, 0, COUNTA(SPLIT(TRIM(E719), "" "")))"),507.0)</f>
        <v>507</v>
      </c>
      <c r="H719" s="14">
        <f t="shared" si="1"/>
        <v>709</v>
      </c>
    </row>
    <row r="720" ht="75.0" customHeight="1">
      <c r="A720" s="6">
        <v>1718.0</v>
      </c>
      <c r="B720" s="6" t="s">
        <v>2436</v>
      </c>
      <c r="C720" s="6" t="s">
        <v>20</v>
      </c>
      <c r="D720" s="11" t="s">
        <v>19</v>
      </c>
      <c r="E720" s="6" t="s">
        <v>2437</v>
      </c>
      <c r="F720" s="6" t="s">
        <v>16</v>
      </c>
      <c r="G720" s="14">
        <f>IFERROR(__xludf.DUMMYFUNCTION("IF(LEN(TRIM(E720))=0, 0, COUNTA(SPLIT(TRIM(E720), "" "")))"),621.0)</f>
        <v>621</v>
      </c>
      <c r="H720" s="14">
        <f t="shared" si="1"/>
        <v>869</v>
      </c>
    </row>
    <row r="721" ht="75.0" customHeight="1">
      <c r="A721" s="6">
        <v>1719.0</v>
      </c>
      <c r="B721" s="6" t="s">
        <v>2440</v>
      </c>
      <c r="C721" s="6" t="s">
        <v>20</v>
      </c>
      <c r="D721" s="11" t="s">
        <v>19</v>
      </c>
      <c r="E721" s="6" t="s">
        <v>2441</v>
      </c>
      <c r="F721" s="6" t="s">
        <v>16</v>
      </c>
      <c r="G721" s="14">
        <f>IFERROR(__xludf.DUMMYFUNCTION("IF(LEN(TRIM(E721))=0, 0, COUNTA(SPLIT(TRIM(E721), "" "")))"),555.0)</f>
        <v>555</v>
      </c>
      <c r="H721" s="14">
        <f t="shared" si="1"/>
        <v>777</v>
      </c>
    </row>
    <row r="722" ht="75.0" customHeight="1">
      <c r="A722" s="6">
        <v>1720.0</v>
      </c>
      <c r="B722" s="6" t="s">
        <v>2442</v>
      </c>
      <c r="C722" s="6" t="s">
        <v>427</v>
      </c>
      <c r="D722" s="11" t="s">
        <v>22</v>
      </c>
      <c r="E722" s="6" t="s">
        <v>2444</v>
      </c>
      <c r="F722" s="6" t="s">
        <v>16</v>
      </c>
      <c r="G722" s="14">
        <f>IFERROR(__xludf.DUMMYFUNCTION("IF(LEN(TRIM(E722))=0, 0, COUNTA(SPLIT(TRIM(E722), "" "")))"),597.0)</f>
        <v>597</v>
      </c>
      <c r="H722" s="14">
        <f t="shared" si="1"/>
        <v>835</v>
      </c>
    </row>
    <row r="723" ht="75.0" customHeight="1">
      <c r="A723" s="6">
        <v>1721.0</v>
      </c>
      <c r="B723" s="6" t="s">
        <v>2445</v>
      </c>
      <c r="C723" s="6" t="s">
        <v>427</v>
      </c>
      <c r="D723" s="11" t="s">
        <v>22</v>
      </c>
      <c r="E723" s="6" t="s">
        <v>2446</v>
      </c>
      <c r="F723" s="6" t="s">
        <v>34</v>
      </c>
      <c r="G723" s="14">
        <f>IFERROR(__xludf.DUMMYFUNCTION("IF(LEN(TRIM(E723))=0, 0, COUNTA(SPLIT(TRIM(E723), "" "")))"),775.0)</f>
        <v>775</v>
      </c>
      <c r="H723" s="14">
        <f t="shared" si="1"/>
        <v>1085</v>
      </c>
    </row>
    <row r="724" ht="75.0" customHeight="1">
      <c r="A724" s="6">
        <v>1722.0</v>
      </c>
      <c r="B724" s="6" t="s">
        <v>2447</v>
      </c>
      <c r="C724" s="6" t="s">
        <v>427</v>
      </c>
      <c r="D724" s="11" t="s">
        <v>22</v>
      </c>
      <c r="E724" s="6" t="s">
        <v>2450</v>
      </c>
      <c r="F724" s="6" t="s">
        <v>16</v>
      </c>
      <c r="G724" s="14">
        <f>IFERROR(__xludf.DUMMYFUNCTION("IF(LEN(TRIM(E724))=0, 0, COUNTA(SPLIT(TRIM(E724), "" "")))"),586.0)</f>
        <v>586</v>
      </c>
      <c r="H724" s="14">
        <f t="shared" si="1"/>
        <v>820</v>
      </c>
    </row>
    <row r="725" ht="75.0" customHeight="1">
      <c r="A725" s="6">
        <v>1723.0</v>
      </c>
      <c r="B725" s="6" t="s">
        <v>2451</v>
      </c>
      <c r="C725" s="6" t="s">
        <v>427</v>
      </c>
      <c r="D725" s="11" t="s">
        <v>22</v>
      </c>
      <c r="E725" s="6" t="s">
        <v>2452</v>
      </c>
      <c r="F725" s="6" t="s">
        <v>34</v>
      </c>
      <c r="G725" s="14">
        <f>IFERROR(__xludf.DUMMYFUNCTION("IF(LEN(TRIM(E725))=0, 0, COUNTA(SPLIT(TRIM(E725), "" "")))"),560.0)</f>
        <v>560</v>
      </c>
      <c r="H725" s="14">
        <f t="shared" si="1"/>
        <v>784</v>
      </c>
    </row>
    <row r="726" ht="75.0" customHeight="1">
      <c r="A726" s="6">
        <v>1724.0</v>
      </c>
      <c r="B726" s="6" t="s">
        <v>2454</v>
      </c>
      <c r="C726" s="6" t="s">
        <v>427</v>
      </c>
      <c r="D726" s="11" t="s">
        <v>22</v>
      </c>
      <c r="E726" s="6" t="s">
        <v>2455</v>
      </c>
      <c r="F726" s="6" t="s">
        <v>34</v>
      </c>
      <c r="G726" s="14">
        <f>IFERROR(__xludf.DUMMYFUNCTION("IF(LEN(TRIM(E726))=0, 0, COUNTA(SPLIT(TRIM(E726), "" "")))"),590.0)</f>
        <v>590</v>
      </c>
      <c r="H726" s="14">
        <f t="shared" si="1"/>
        <v>826</v>
      </c>
    </row>
    <row r="727" ht="75.0" customHeight="1">
      <c r="A727" s="6">
        <v>1725.0</v>
      </c>
      <c r="B727" s="6" t="s">
        <v>2456</v>
      </c>
      <c r="C727" s="6" t="s">
        <v>427</v>
      </c>
      <c r="D727" s="11" t="s">
        <v>22</v>
      </c>
      <c r="E727" s="6" t="s">
        <v>2457</v>
      </c>
      <c r="F727" s="6" t="s">
        <v>34</v>
      </c>
      <c r="G727" s="14">
        <f>IFERROR(__xludf.DUMMYFUNCTION("IF(LEN(TRIM(E727))=0, 0, COUNTA(SPLIT(TRIM(E727), "" "")))"),660.0)</f>
        <v>660</v>
      </c>
      <c r="H727" s="14">
        <f t="shared" si="1"/>
        <v>924</v>
      </c>
    </row>
    <row r="728" ht="75.0" customHeight="1">
      <c r="A728" s="6">
        <v>1726.0</v>
      </c>
      <c r="B728" s="6" t="s">
        <v>2460</v>
      </c>
      <c r="C728" s="6" t="s">
        <v>427</v>
      </c>
      <c r="D728" s="11" t="s">
        <v>22</v>
      </c>
      <c r="E728" s="6" t="s">
        <v>2461</v>
      </c>
      <c r="F728" s="6" t="s">
        <v>16</v>
      </c>
      <c r="G728" s="14">
        <f>IFERROR(__xludf.DUMMYFUNCTION("IF(LEN(TRIM(E728))=0, 0, COUNTA(SPLIT(TRIM(E728), "" "")))"),666.0)</f>
        <v>666</v>
      </c>
      <c r="H728" s="14">
        <f t="shared" si="1"/>
        <v>932</v>
      </c>
    </row>
    <row r="729" ht="75.0" customHeight="1">
      <c r="A729" s="6">
        <v>1727.0</v>
      </c>
      <c r="B729" s="6" t="s">
        <v>2462</v>
      </c>
      <c r="C729" s="6" t="s">
        <v>427</v>
      </c>
      <c r="D729" s="11" t="s">
        <v>22</v>
      </c>
      <c r="E729" s="6" t="s">
        <v>2464</v>
      </c>
      <c r="F729" s="6" t="s">
        <v>34</v>
      </c>
      <c r="G729" s="14">
        <f>IFERROR(__xludf.DUMMYFUNCTION("IF(LEN(TRIM(E729))=0, 0, COUNTA(SPLIT(TRIM(E729), "" "")))"),596.0)</f>
        <v>596</v>
      </c>
      <c r="H729" s="14">
        <f t="shared" si="1"/>
        <v>834</v>
      </c>
    </row>
    <row r="730" ht="75.0" customHeight="1">
      <c r="A730" s="6">
        <v>1728.0</v>
      </c>
      <c r="B730" s="6" t="s">
        <v>2465</v>
      </c>
      <c r="C730" s="6" t="s">
        <v>427</v>
      </c>
      <c r="D730" s="11" t="s">
        <v>22</v>
      </c>
      <c r="E730" s="6" t="s">
        <v>2466</v>
      </c>
      <c r="F730" s="6" t="s">
        <v>16</v>
      </c>
      <c r="G730" s="14">
        <f>IFERROR(__xludf.DUMMYFUNCTION("IF(LEN(TRIM(E730))=0, 0, COUNTA(SPLIT(TRIM(E730), "" "")))"),604.0)</f>
        <v>604</v>
      </c>
      <c r="H730" s="14">
        <f t="shared" si="1"/>
        <v>845</v>
      </c>
    </row>
    <row r="731" ht="75.0" customHeight="1">
      <c r="A731" s="6">
        <v>1729.0</v>
      </c>
      <c r="B731" s="6" t="s">
        <v>2468</v>
      </c>
      <c r="C731" s="6" t="s">
        <v>427</v>
      </c>
      <c r="D731" s="11" t="s">
        <v>22</v>
      </c>
      <c r="E731" s="6" t="s">
        <v>2470</v>
      </c>
      <c r="F731" s="6" t="s">
        <v>34</v>
      </c>
      <c r="G731" s="14">
        <f>IFERROR(__xludf.DUMMYFUNCTION("IF(LEN(TRIM(E731))=0, 0, COUNTA(SPLIT(TRIM(E731), "" "")))"),667.0)</f>
        <v>667</v>
      </c>
      <c r="H731" s="14">
        <f t="shared" si="1"/>
        <v>933</v>
      </c>
    </row>
    <row r="732" ht="75.0" customHeight="1">
      <c r="A732" s="6">
        <v>1730.0</v>
      </c>
      <c r="B732" s="6" t="s">
        <v>2471</v>
      </c>
      <c r="C732" s="6" t="s">
        <v>427</v>
      </c>
      <c r="D732" s="11" t="s">
        <v>22</v>
      </c>
      <c r="E732" s="6" t="s">
        <v>2473</v>
      </c>
      <c r="F732" s="6" t="s">
        <v>34</v>
      </c>
      <c r="G732" s="14">
        <f>IFERROR(__xludf.DUMMYFUNCTION("IF(LEN(TRIM(E732))=0, 0, COUNTA(SPLIT(TRIM(E732), "" "")))"),749.0)</f>
        <v>749</v>
      </c>
      <c r="H732" s="14">
        <f t="shared" si="1"/>
        <v>1048</v>
      </c>
    </row>
    <row r="733" ht="75.0" customHeight="1">
      <c r="A733" s="6">
        <v>1731.0</v>
      </c>
      <c r="B733" s="6" t="s">
        <v>2474</v>
      </c>
      <c r="C733" s="6" t="s">
        <v>427</v>
      </c>
      <c r="D733" s="11" t="s">
        <v>22</v>
      </c>
      <c r="E733" s="6" t="s">
        <v>2475</v>
      </c>
      <c r="F733" s="6" t="s">
        <v>34</v>
      </c>
      <c r="G733" s="14">
        <f>IFERROR(__xludf.DUMMYFUNCTION("IF(LEN(TRIM(E733))=0, 0, COUNTA(SPLIT(TRIM(E733), "" "")))"),755.0)</f>
        <v>755</v>
      </c>
      <c r="H733" s="14">
        <f t="shared" si="1"/>
        <v>1057</v>
      </c>
    </row>
    <row r="734" ht="75.0" customHeight="1">
      <c r="A734" s="6">
        <v>1732.0</v>
      </c>
      <c r="B734" s="6" t="s">
        <v>2476</v>
      </c>
      <c r="C734" s="6" t="s">
        <v>427</v>
      </c>
      <c r="D734" s="11" t="s">
        <v>22</v>
      </c>
      <c r="E734" s="6" t="s">
        <v>2479</v>
      </c>
      <c r="F734" s="6" t="s">
        <v>34</v>
      </c>
      <c r="G734" s="14">
        <f>IFERROR(__xludf.DUMMYFUNCTION("IF(LEN(TRIM(E734))=0, 0, COUNTA(SPLIT(TRIM(E734), "" "")))"),486.0)</f>
        <v>486</v>
      </c>
      <c r="H734" s="14">
        <f t="shared" si="1"/>
        <v>680</v>
      </c>
    </row>
    <row r="735" ht="75.0" customHeight="1">
      <c r="A735" s="6">
        <v>1733.0</v>
      </c>
      <c r="B735" s="6" t="s">
        <v>2480</v>
      </c>
      <c r="C735" s="6" t="s">
        <v>427</v>
      </c>
      <c r="D735" s="11" t="s">
        <v>22</v>
      </c>
      <c r="E735" s="6" t="s">
        <v>2481</v>
      </c>
      <c r="F735" s="6" t="s">
        <v>16</v>
      </c>
      <c r="G735" s="14">
        <f>IFERROR(__xludf.DUMMYFUNCTION("IF(LEN(TRIM(E735))=0, 0, COUNTA(SPLIT(TRIM(E735), "" "")))"),838.0)</f>
        <v>838</v>
      </c>
      <c r="H735" s="14">
        <f t="shared" si="1"/>
        <v>1173</v>
      </c>
    </row>
    <row r="736" ht="75.0" customHeight="1">
      <c r="A736" s="6">
        <v>1734.0</v>
      </c>
      <c r="B736" s="6" t="s">
        <v>2483</v>
      </c>
      <c r="C736" s="6" t="s">
        <v>427</v>
      </c>
      <c r="D736" s="11" t="s">
        <v>22</v>
      </c>
      <c r="E736" s="6" t="s">
        <v>2484</v>
      </c>
      <c r="F736" s="6" t="s">
        <v>16</v>
      </c>
      <c r="G736" s="14">
        <f>IFERROR(__xludf.DUMMYFUNCTION("IF(LEN(TRIM(E736))=0, 0, COUNTA(SPLIT(TRIM(E736), "" "")))"),766.0)</f>
        <v>766</v>
      </c>
      <c r="H736" s="14">
        <f t="shared" si="1"/>
        <v>1072</v>
      </c>
    </row>
    <row r="737" ht="75.0" customHeight="1">
      <c r="A737" s="6">
        <v>1735.0</v>
      </c>
      <c r="B737" s="6" t="s">
        <v>2486</v>
      </c>
      <c r="C737" s="6" t="s">
        <v>427</v>
      </c>
      <c r="D737" s="11" t="s">
        <v>22</v>
      </c>
      <c r="E737" s="6" t="s">
        <v>2488</v>
      </c>
      <c r="F737" s="6" t="s">
        <v>16</v>
      </c>
      <c r="G737" s="14">
        <f>IFERROR(__xludf.DUMMYFUNCTION("IF(LEN(TRIM(E737))=0, 0, COUNTA(SPLIT(TRIM(E737), "" "")))"),725.0)</f>
        <v>725</v>
      </c>
      <c r="H737" s="14">
        <f t="shared" si="1"/>
        <v>1015</v>
      </c>
    </row>
    <row r="738" ht="75.0" customHeight="1">
      <c r="A738" s="6">
        <v>1736.0</v>
      </c>
      <c r="B738" s="6" t="s">
        <v>2489</v>
      </c>
      <c r="C738" s="6" t="s">
        <v>427</v>
      </c>
      <c r="D738" s="11" t="s">
        <v>22</v>
      </c>
      <c r="E738" s="6" t="s">
        <v>2490</v>
      </c>
      <c r="F738" s="6" t="s">
        <v>34</v>
      </c>
      <c r="G738" s="14">
        <f>IFERROR(__xludf.DUMMYFUNCTION("IF(LEN(TRIM(E738))=0, 0, COUNTA(SPLIT(TRIM(E738), "" "")))"),642.0)</f>
        <v>642</v>
      </c>
      <c r="H738" s="14">
        <f t="shared" si="1"/>
        <v>898</v>
      </c>
    </row>
    <row r="739" ht="75.0" customHeight="1">
      <c r="A739" s="6">
        <v>1737.0</v>
      </c>
      <c r="B739" s="6" t="s">
        <v>2492</v>
      </c>
      <c r="C739" s="6" t="s">
        <v>427</v>
      </c>
      <c r="D739" s="11" t="s">
        <v>22</v>
      </c>
      <c r="E739" s="6" t="s">
        <v>2493</v>
      </c>
      <c r="F739" s="6" t="s">
        <v>16</v>
      </c>
      <c r="G739" s="14">
        <f>IFERROR(__xludf.DUMMYFUNCTION("IF(LEN(TRIM(E739))=0, 0, COUNTA(SPLIT(TRIM(E739), "" "")))"),709.0)</f>
        <v>709</v>
      </c>
      <c r="H739" s="14">
        <f t="shared" si="1"/>
        <v>992</v>
      </c>
    </row>
    <row r="740" ht="75.0" customHeight="1">
      <c r="A740" s="6">
        <v>1738.0</v>
      </c>
      <c r="B740" s="6" t="s">
        <v>2494</v>
      </c>
      <c r="C740" s="6" t="s">
        <v>427</v>
      </c>
      <c r="D740" s="11" t="s">
        <v>22</v>
      </c>
      <c r="E740" s="6" t="s">
        <v>2497</v>
      </c>
      <c r="F740" s="6" t="s">
        <v>16</v>
      </c>
      <c r="G740" s="14">
        <f>IFERROR(__xludf.DUMMYFUNCTION("IF(LEN(TRIM(E740))=0, 0, COUNTA(SPLIT(TRIM(E740), "" "")))"),549.0)</f>
        <v>549</v>
      </c>
      <c r="H740" s="14">
        <f t="shared" si="1"/>
        <v>768</v>
      </c>
    </row>
    <row r="741" ht="75.0" customHeight="1">
      <c r="A741" s="6">
        <v>1739.0</v>
      </c>
      <c r="B741" s="6" t="s">
        <v>2498</v>
      </c>
      <c r="C741" s="6" t="s">
        <v>427</v>
      </c>
      <c r="D741" s="11" t="s">
        <v>22</v>
      </c>
      <c r="E741" s="6" t="s">
        <v>2499</v>
      </c>
      <c r="F741" s="6" t="s">
        <v>16</v>
      </c>
      <c r="G741" s="14">
        <f>IFERROR(__xludf.DUMMYFUNCTION("IF(LEN(TRIM(E741))=0, 0, COUNTA(SPLIT(TRIM(E741), "" "")))"),753.0)</f>
        <v>753</v>
      </c>
      <c r="H741" s="14">
        <f t="shared" si="1"/>
        <v>1054</v>
      </c>
    </row>
    <row r="742" ht="75.0" customHeight="1">
      <c r="A742" s="6">
        <v>1740.0</v>
      </c>
      <c r="B742" s="6" t="s">
        <v>2501</v>
      </c>
      <c r="C742" s="6" t="s">
        <v>427</v>
      </c>
      <c r="D742" s="11" t="s">
        <v>22</v>
      </c>
      <c r="E742" s="6" t="s">
        <v>2502</v>
      </c>
      <c r="F742" s="6" t="s">
        <v>16</v>
      </c>
      <c r="G742" s="14">
        <f>IFERROR(__xludf.DUMMYFUNCTION("IF(LEN(TRIM(E742))=0, 0, COUNTA(SPLIT(TRIM(E742), "" "")))"),720.0)</f>
        <v>720</v>
      </c>
      <c r="H742" s="14">
        <f t="shared" si="1"/>
        <v>1008</v>
      </c>
    </row>
    <row r="743" ht="75.0" customHeight="1">
      <c r="A743" s="6">
        <v>1741.0</v>
      </c>
      <c r="B743" s="6" t="s">
        <v>2503</v>
      </c>
      <c r="C743" s="6" t="s">
        <v>427</v>
      </c>
      <c r="D743" s="11" t="s">
        <v>22</v>
      </c>
      <c r="E743" s="6" t="s">
        <v>2506</v>
      </c>
      <c r="F743" s="6" t="s">
        <v>16</v>
      </c>
      <c r="G743" s="14">
        <f>IFERROR(__xludf.DUMMYFUNCTION("IF(LEN(TRIM(E743))=0, 0, COUNTA(SPLIT(TRIM(E743), "" "")))"),661.0)</f>
        <v>661</v>
      </c>
      <c r="H743" s="14">
        <f t="shared" si="1"/>
        <v>925</v>
      </c>
    </row>
    <row r="744" ht="75.0" customHeight="1">
      <c r="A744" s="6">
        <v>1742.0</v>
      </c>
      <c r="B744" s="6" t="s">
        <v>2507</v>
      </c>
      <c r="C744" s="6" t="s">
        <v>427</v>
      </c>
      <c r="D744" s="11" t="s">
        <v>22</v>
      </c>
      <c r="E744" s="6" t="s">
        <v>2508</v>
      </c>
      <c r="F744" s="6" t="s">
        <v>16</v>
      </c>
      <c r="G744" s="14">
        <f>IFERROR(__xludf.DUMMYFUNCTION("IF(LEN(TRIM(E744))=0, 0, COUNTA(SPLIT(TRIM(E744), "" "")))"),558.0)</f>
        <v>558</v>
      </c>
      <c r="H744" s="14">
        <f t="shared" si="1"/>
        <v>781</v>
      </c>
    </row>
    <row r="745" ht="75.0" customHeight="1">
      <c r="A745" s="6">
        <v>1743.0</v>
      </c>
      <c r="B745" s="6" t="s">
        <v>2510</v>
      </c>
      <c r="C745" s="6" t="s">
        <v>427</v>
      </c>
      <c r="D745" s="11" t="s">
        <v>22</v>
      </c>
      <c r="E745" s="6" t="s">
        <v>2511</v>
      </c>
      <c r="F745" s="6" t="s">
        <v>16</v>
      </c>
      <c r="G745" s="14">
        <f>IFERROR(__xludf.DUMMYFUNCTION("IF(LEN(TRIM(E745))=0, 0, COUNTA(SPLIT(TRIM(E745), "" "")))"),743.0)</f>
        <v>743</v>
      </c>
      <c r="H745" s="14">
        <f t="shared" si="1"/>
        <v>1040</v>
      </c>
    </row>
    <row r="746" ht="75.0" customHeight="1">
      <c r="A746" s="6">
        <v>1744.0</v>
      </c>
      <c r="B746" s="6" t="s">
        <v>2514</v>
      </c>
      <c r="C746" s="6" t="s">
        <v>427</v>
      </c>
      <c r="D746" s="11" t="s">
        <v>22</v>
      </c>
      <c r="E746" s="6" t="s">
        <v>2515</v>
      </c>
      <c r="F746" s="6" t="s">
        <v>34</v>
      </c>
      <c r="G746" s="14">
        <f>IFERROR(__xludf.DUMMYFUNCTION("IF(LEN(TRIM(E746))=0, 0, COUNTA(SPLIT(TRIM(E746), "" "")))"),544.0)</f>
        <v>544</v>
      </c>
      <c r="H746" s="14">
        <f t="shared" si="1"/>
        <v>761</v>
      </c>
    </row>
    <row r="747" ht="75.0" customHeight="1">
      <c r="A747" s="6">
        <v>1745.0</v>
      </c>
      <c r="B747" s="6" t="s">
        <v>2517</v>
      </c>
      <c r="C747" s="6" t="s">
        <v>427</v>
      </c>
      <c r="D747" s="11" t="s">
        <v>22</v>
      </c>
      <c r="E747" s="6" t="s">
        <v>2518</v>
      </c>
      <c r="F747" s="6" t="s">
        <v>34</v>
      </c>
      <c r="G747" s="14">
        <f>IFERROR(__xludf.DUMMYFUNCTION("IF(LEN(TRIM(E747))=0, 0, COUNTA(SPLIT(TRIM(E747), "" "")))"),659.0)</f>
        <v>659</v>
      </c>
      <c r="H747" s="14">
        <f t="shared" si="1"/>
        <v>922</v>
      </c>
    </row>
    <row r="748" ht="75.0" customHeight="1">
      <c r="A748" s="6">
        <v>1746.0</v>
      </c>
      <c r="B748" s="6" t="s">
        <v>2520</v>
      </c>
      <c r="C748" s="6" t="s">
        <v>427</v>
      </c>
      <c r="D748" s="11" t="s">
        <v>22</v>
      </c>
      <c r="E748" s="6" t="s">
        <v>2522</v>
      </c>
      <c r="F748" s="6" t="s">
        <v>16</v>
      </c>
      <c r="G748" s="14">
        <f>IFERROR(__xludf.DUMMYFUNCTION("IF(LEN(TRIM(E748))=0, 0, COUNTA(SPLIT(TRIM(E748), "" "")))"),600.0)</f>
        <v>600</v>
      </c>
      <c r="H748" s="14">
        <f t="shared" si="1"/>
        <v>840</v>
      </c>
    </row>
    <row r="749" ht="75.0" customHeight="1">
      <c r="A749" s="6">
        <v>1747.0</v>
      </c>
      <c r="B749" s="6" t="s">
        <v>2523</v>
      </c>
      <c r="C749" s="6" t="s">
        <v>427</v>
      </c>
      <c r="D749" s="11" t="s">
        <v>22</v>
      </c>
      <c r="E749" s="6" t="s">
        <v>2525</v>
      </c>
      <c r="F749" s="6" t="s">
        <v>16</v>
      </c>
      <c r="G749" s="14">
        <f>IFERROR(__xludf.DUMMYFUNCTION("IF(LEN(TRIM(E749))=0, 0, COUNTA(SPLIT(TRIM(E749), "" "")))"),444.0)</f>
        <v>444</v>
      </c>
      <c r="H749" s="14">
        <f t="shared" si="1"/>
        <v>621</v>
      </c>
    </row>
    <row r="750" ht="75.0" customHeight="1">
      <c r="A750" s="6">
        <v>1748.0</v>
      </c>
      <c r="B750" s="6" t="s">
        <v>2526</v>
      </c>
      <c r="C750" s="6" t="s">
        <v>427</v>
      </c>
      <c r="D750" s="11" t="s">
        <v>22</v>
      </c>
      <c r="E750" s="6" t="s">
        <v>2529</v>
      </c>
      <c r="F750" s="6" t="s">
        <v>34</v>
      </c>
      <c r="G750" s="14">
        <f>IFERROR(__xludf.DUMMYFUNCTION("IF(LEN(TRIM(E750))=0, 0, COUNTA(SPLIT(TRIM(E750), "" "")))"),838.0)</f>
        <v>838</v>
      </c>
      <c r="H750" s="14">
        <f t="shared" si="1"/>
        <v>1173</v>
      </c>
    </row>
    <row r="751" ht="75.0" customHeight="1">
      <c r="A751" s="6">
        <v>1749.0</v>
      </c>
      <c r="B751" s="6" t="s">
        <v>2530</v>
      </c>
      <c r="C751" s="6" t="s">
        <v>427</v>
      </c>
      <c r="D751" s="11" t="s">
        <v>22</v>
      </c>
      <c r="E751" s="6" t="s">
        <v>2532</v>
      </c>
      <c r="F751" s="6" t="s">
        <v>16</v>
      </c>
      <c r="G751" s="14">
        <f>IFERROR(__xludf.DUMMYFUNCTION("IF(LEN(TRIM(E751))=0, 0, COUNTA(SPLIT(TRIM(E751), "" "")))"),742.0)</f>
        <v>742</v>
      </c>
      <c r="H751" s="14">
        <f t="shared" si="1"/>
        <v>1038</v>
      </c>
    </row>
    <row r="752" ht="75.0" customHeight="1">
      <c r="A752" s="6">
        <v>1750.0</v>
      </c>
      <c r="B752" s="6" t="s">
        <v>2533</v>
      </c>
      <c r="C752" s="6" t="s">
        <v>427</v>
      </c>
      <c r="D752" s="11" t="s">
        <v>22</v>
      </c>
      <c r="E752" s="6" t="s">
        <v>2536</v>
      </c>
      <c r="F752" s="6" t="s">
        <v>16</v>
      </c>
      <c r="G752" s="14">
        <f>IFERROR(__xludf.DUMMYFUNCTION("IF(LEN(TRIM(E752))=0, 0, COUNTA(SPLIT(TRIM(E752), "" "")))"),886.0)</f>
        <v>886</v>
      </c>
      <c r="H752" s="14">
        <f t="shared" si="1"/>
        <v>1240</v>
      </c>
    </row>
    <row r="753" ht="75.0" customHeight="1">
      <c r="A753" s="6">
        <v>1751.0</v>
      </c>
      <c r="B753" s="6" t="s">
        <v>2537</v>
      </c>
      <c r="C753" s="6" t="s">
        <v>427</v>
      </c>
      <c r="D753" s="11" t="s">
        <v>22</v>
      </c>
      <c r="E753" s="6" t="s">
        <v>2539</v>
      </c>
      <c r="F753" s="6" t="s">
        <v>34</v>
      </c>
      <c r="G753" s="14">
        <f>IFERROR(__xludf.DUMMYFUNCTION("IF(LEN(TRIM(E753))=0, 0, COUNTA(SPLIT(TRIM(E753), "" "")))"),732.0)</f>
        <v>732</v>
      </c>
      <c r="H753" s="14">
        <f t="shared" si="1"/>
        <v>1024</v>
      </c>
    </row>
    <row r="754" ht="75.0" customHeight="1">
      <c r="A754" s="6">
        <v>1752.0</v>
      </c>
      <c r="B754" s="6" t="s">
        <v>2541</v>
      </c>
      <c r="C754" s="6" t="s">
        <v>427</v>
      </c>
      <c r="D754" s="11" t="s">
        <v>22</v>
      </c>
      <c r="E754" s="6" t="s">
        <v>2543</v>
      </c>
      <c r="F754" s="6" t="s">
        <v>34</v>
      </c>
      <c r="G754" s="14">
        <f>IFERROR(__xludf.DUMMYFUNCTION("IF(LEN(TRIM(E754))=0, 0, COUNTA(SPLIT(TRIM(E754), "" "")))"),848.0)</f>
        <v>848</v>
      </c>
      <c r="H754" s="14">
        <f t="shared" si="1"/>
        <v>1187</v>
      </c>
    </row>
    <row r="755" ht="75.0" customHeight="1">
      <c r="A755" s="6">
        <v>1753.0</v>
      </c>
      <c r="B755" s="6" t="s">
        <v>2545</v>
      </c>
      <c r="C755" s="6" t="s">
        <v>427</v>
      </c>
      <c r="D755" s="11" t="s">
        <v>22</v>
      </c>
      <c r="E755" s="6" t="s">
        <v>2546</v>
      </c>
      <c r="F755" s="6" t="s">
        <v>16</v>
      </c>
      <c r="G755" s="14">
        <f>IFERROR(__xludf.DUMMYFUNCTION("IF(LEN(TRIM(E755))=0, 0, COUNTA(SPLIT(TRIM(E755), "" "")))"),517.0)</f>
        <v>517</v>
      </c>
      <c r="H755" s="14">
        <f t="shared" si="1"/>
        <v>723</v>
      </c>
    </row>
    <row r="756" ht="75.0" customHeight="1">
      <c r="A756" s="6">
        <v>1754.0</v>
      </c>
      <c r="B756" s="6" t="s">
        <v>2547</v>
      </c>
      <c r="C756" s="6" t="s">
        <v>427</v>
      </c>
      <c r="D756" s="11" t="s">
        <v>22</v>
      </c>
      <c r="E756" s="6" t="s">
        <v>2549</v>
      </c>
      <c r="F756" s="6" t="s">
        <v>16</v>
      </c>
      <c r="G756" s="14">
        <f>IFERROR(__xludf.DUMMYFUNCTION("IF(LEN(TRIM(E756))=0, 0, COUNTA(SPLIT(TRIM(E756), "" "")))"),474.0)</f>
        <v>474</v>
      </c>
      <c r="H756" s="14">
        <f t="shared" si="1"/>
        <v>663</v>
      </c>
    </row>
    <row r="757" ht="75.0" customHeight="1">
      <c r="A757" s="6">
        <v>1755.0</v>
      </c>
      <c r="B757" s="6" t="s">
        <v>2551</v>
      </c>
      <c r="C757" s="6" t="s">
        <v>427</v>
      </c>
      <c r="D757" s="11" t="s">
        <v>22</v>
      </c>
      <c r="E757" s="6" t="s">
        <v>2552</v>
      </c>
      <c r="F757" s="6" t="s">
        <v>34</v>
      </c>
      <c r="G757" s="14">
        <f>IFERROR(__xludf.DUMMYFUNCTION("IF(LEN(TRIM(E757))=0, 0, COUNTA(SPLIT(TRIM(E757), "" "")))"),734.0)</f>
        <v>734</v>
      </c>
      <c r="H757" s="14">
        <f t="shared" si="1"/>
        <v>1027</v>
      </c>
    </row>
    <row r="758" ht="75.0" customHeight="1">
      <c r="A758" s="6">
        <v>1756.0</v>
      </c>
      <c r="B758" s="6" t="s">
        <v>2554</v>
      </c>
      <c r="C758" s="6" t="s">
        <v>427</v>
      </c>
      <c r="D758" s="11" t="s">
        <v>22</v>
      </c>
      <c r="E758" s="6" t="s">
        <v>2555</v>
      </c>
      <c r="F758" s="6" t="s">
        <v>16</v>
      </c>
      <c r="G758" s="14">
        <f>IFERROR(__xludf.DUMMYFUNCTION("IF(LEN(TRIM(E758))=0, 0, COUNTA(SPLIT(TRIM(E758), "" "")))"),627.0)</f>
        <v>627</v>
      </c>
      <c r="H758" s="14">
        <f t="shared" si="1"/>
        <v>877</v>
      </c>
    </row>
    <row r="759" ht="75.0" customHeight="1">
      <c r="A759" s="6">
        <v>1757.0</v>
      </c>
      <c r="B759" s="6" t="s">
        <v>2556</v>
      </c>
      <c r="C759" s="6" t="s">
        <v>427</v>
      </c>
      <c r="D759" s="11" t="s">
        <v>22</v>
      </c>
      <c r="E759" s="6" t="s">
        <v>2559</v>
      </c>
      <c r="F759" s="6" t="s">
        <v>34</v>
      </c>
      <c r="G759" s="14">
        <f>IFERROR(__xludf.DUMMYFUNCTION("IF(LEN(TRIM(E759))=0, 0, COUNTA(SPLIT(TRIM(E759), "" "")))"),669.0)</f>
        <v>669</v>
      </c>
      <c r="H759" s="14">
        <f t="shared" si="1"/>
        <v>936</v>
      </c>
    </row>
    <row r="760" ht="75.0" customHeight="1">
      <c r="A760" s="6">
        <v>1758.0</v>
      </c>
      <c r="B760" s="6" t="s">
        <v>2560</v>
      </c>
      <c r="C760" s="6" t="s">
        <v>427</v>
      </c>
      <c r="D760" s="11" t="s">
        <v>22</v>
      </c>
      <c r="E760" s="6" t="s">
        <v>2561</v>
      </c>
      <c r="F760" s="6" t="s">
        <v>34</v>
      </c>
      <c r="G760" s="14">
        <f>IFERROR(__xludf.DUMMYFUNCTION("IF(LEN(TRIM(E760))=0, 0, COUNTA(SPLIT(TRIM(E760), "" "")))"),672.0)</f>
        <v>672</v>
      </c>
      <c r="H760" s="14">
        <f t="shared" si="1"/>
        <v>940</v>
      </c>
    </row>
    <row r="761" ht="75.0" customHeight="1">
      <c r="A761" s="6">
        <v>1759.0</v>
      </c>
      <c r="B761" s="6" t="s">
        <v>2563</v>
      </c>
      <c r="C761" s="6" t="s">
        <v>427</v>
      </c>
      <c r="D761" s="11" t="s">
        <v>22</v>
      </c>
      <c r="E761" s="6" t="s">
        <v>2564</v>
      </c>
      <c r="F761" s="6" t="s">
        <v>16</v>
      </c>
      <c r="G761" s="14">
        <f>IFERROR(__xludf.DUMMYFUNCTION("IF(LEN(TRIM(E761))=0, 0, COUNTA(SPLIT(TRIM(E761), "" "")))"),735.0)</f>
        <v>735</v>
      </c>
      <c r="H761" s="14">
        <f t="shared" si="1"/>
        <v>1029</v>
      </c>
    </row>
    <row r="762" ht="75.0" customHeight="1">
      <c r="A762" s="6">
        <v>1760.0</v>
      </c>
      <c r="B762" s="6" t="s">
        <v>2567</v>
      </c>
      <c r="C762" s="6" t="s">
        <v>427</v>
      </c>
      <c r="D762" s="11" t="s">
        <v>22</v>
      </c>
      <c r="E762" s="6" t="s">
        <v>2568</v>
      </c>
      <c r="F762" s="6" t="s">
        <v>16</v>
      </c>
      <c r="G762" s="14">
        <f>IFERROR(__xludf.DUMMYFUNCTION("IF(LEN(TRIM(E762))=0, 0, COUNTA(SPLIT(TRIM(E762), "" "")))"),792.0)</f>
        <v>792</v>
      </c>
      <c r="H762" s="14">
        <f t="shared" si="1"/>
        <v>1108</v>
      </c>
    </row>
    <row r="763" ht="75.0" customHeight="1">
      <c r="A763" s="6">
        <v>1761.0</v>
      </c>
      <c r="B763" s="6" t="s">
        <v>2569</v>
      </c>
      <c r="C763" s="6" t="s">
        <v>427</v>
      </c>
      <c r="D763" s="11" t="s">
        <v>22</v>
      </c>
      <c r="E763" s="6" t="s">
        <v>2571</v>
      </c>
      <c r="F763" s="6" t="s">
        <v>16</v>
      </c>
      <c r="G763" s="14">
        <f>IFERROR(__xludf.DUMMYFUNCTION("IF(LEN(TRIM(E763))=0, 0, COUNTA(SPLIT(TRIM(E763), "" "")))"),752.0)</f>
        <v>752</v>
      </c>
      <c r="H763" s="14">
        <f t="shared" si="1"/>
        <v>1052</v>
      </c>
    </row>
    <row r="764" ht="75.0" customHeight="1">
      <c r="A764" s="6">
        <v>1762.0</v>
      </c>
      <c r="B764" s="6" t="s">
        <v>2572</v>
      </c>
      <c r="C764" s="6" t="s">
        <v>427</v>
      </c>
      <c r="D764" s="11" t="s">
        <v>22</v>
      </c>
      <c r="E764" s="6" t="s">
        <v>2575</v>
      </c>
      <c r="F764" s="6" t="s">
        <v>34</v>
      </c>
      <c r="G764" s="14">
        <f>IFERROR(__xludf.DUMMYFUNCTION("IF(LEN(TRIM(E764))=0, 0, COUNTA(SPLIT(TRIM(E764), "" "")))"),646.0)</f>
        <v>646</v>
      </c>
      <c r="H764" s="14">
        <f t="shared" si="1"/>
        <v>904</v>
      </c>
    </row>
    <row r="765" ht="75.0" customHeight="1">
      <c r="A765" s="6">
        <v>1763.0</v>
      </c>
      <c r="B765" s="6" t="s">
        <v>2576</v>
      </c>
      <c r="C765" s="6" t="s">
        <v>427</v>
      </c>
      <c r="D765" s="11" t="s">
        <v>22</v>
      </c>
      <c r="E765" s="6" t="s">
        <v>2577</v>
      </c>
      <c r="F765" s="6" t="s">
        <v>16</v>
      </c>
      <c r="G765" s="14">
        <f>IFERROR(__xludf.DUMMYFUNCTION("IF(LEN(TRIM(E765))=0, 0, COUNTA(SPLIT(TRIM(E765), "" "")))"),521.0)</f>
        <v>521</v>
      </c>
      <c r="H765" s="14">
        <f t="shared" si="1"/>
        <v>729</v>
      </c>
    </row>
    <row r="766" ht="75.0" customHeight="1">
      <c r="A766" s="6">
        <v>1764.0</v>
      </c>
      <c r="B766" s="6" t="s">
        <v>2579</v>
      </c>
      <c r="C766" s="6" t="s">
        <v>427</v>
      </c>
      <c r="D766" s="11" t="s">
        <v>22</v>
      </c>
      <c r="E766" s="6" t="s">
        <v>2580</v>
      </c>
      <c r="F766" s="6" t="s">
        <v>16</v>
      </c>
      <c r="G766" s="14">
        <f>IFERROR(__xludf.DUMMYFUNCTION("IF(LEN(TRIM(E766))=0, 0, COUNTA(SPLIT(TRIM(E766), "" "")))"),685.0)</f>
        <v>685</v>
      </c>
      <c r="H766" s="14">
        <f t="shared" si="1"/>
        <v>959</v>
      </c>
    </row>
    <row r="767" ht="75.0" customHeight="1">
      <c r="A767" s="6">
        <v>1765.0</v>
      </c>
      <c r="B767" s="6" t="s">
        <v>2583</v>
      </c>
      <c r="C767" s="6" t="s">
        <v>427</v>
      </c>
      <c r="D767" s="11" t="s">
        <v>22</v>
      </c>
      <c r="E767" s="6" t="s">
        <v>2584</v>
      </c>
      <c r="F767" s="6" t="s">
        <v>16</v>
      </c>
      <c r="G767" s="14">
        <f>IFERROR(__xludf.DUMMYFUNCTION("IF(LEN(TRIM(E767))=0, 0, COUNTA(SPLIT(TRIM(E767), "" "")))"),467.0)</f>
        <v>467</v>
      </c>
      <c r="H767" s="14">
        <f t="shared" si="1"/>
        <v>653</v>
      </c>
    </row>
    <row r="768" ht="75.0" customHeight="1">
      <c r="A768" s="6">
        <v>1766.0</v>
      </c>
      <c r="B768" s="6" t="s">
        <v>2586</v>
      </c>
      <c r="C768" s="6" t="s">
        <v>427</v>
      </c>
      <c r="D768" s="11" t="s">
        <v>22</v>
      </c>
      <c r="E768" s="6" t="s">
        <v>2587</v>
      </c>
      <c r="F768" s="6" t="s">
        <v>34</v>
      </c>
      <c r="G768" s="14">
        <f>IFERROR(__xludf.DUMMYFUNCTION("IF(LEN(TRIM(E768))=0, 0, COUNTA(SPLIT(TRIM(E768), "" "")))"),608.0)</f>
        <v>608</v>
      </c>
      <c r="H768" s="14">
        <f t="shared" si="1"/>
        <v>851</v>
      </c>
    </row>
    <row r="769" ht="75.0" customHeight="1">
      <c r="A769" s="6">
        <v>1767.0</v>
      </c>
      <c r="B769" s="6" t="s">
        <v>2588</v>
      </c>
      <c r="C769" s="6" t="s">
        <v>427</v>
      </c>
      <c r="D769" s="11" t="s">
        <v>22</v>
      </c>
      <c r="E769" s="6" t="s">
        <v>2591</v>
      </c>
      <c r="F769" s="6" t="s">
        <v>34</v>
      </c>
      <c r="G769" s="14">
        <f>IFERROR(__xludf.DUMMYFUNCTION("IF(LEN(TRIM(E769))=0, 0, COUNTA(SPLIT(TRIM(E769), "" "")))"),794.0)</f>
        <v>794</v>
      </c>
      <c r="H769" s="14">
        <f t="shared" si="1"/>
        <v>1111</v>
      </c>
    </row>
    <row r="770" ht="75.0" customHeight="1">
      <c r="A770" s="6">
        <v>1768.0</v>
      </c>
      <c r="B770" s="6" t="s">
        <v>2593</v>
      </c>
      <c r="C770" s="6" t="s">
        <v>427</v>
      </c>
      <c r="D770" s="11" t="s">
        <v>22</v>
      </c>
      <c r="E770" s="6" t="s">
        <v>2594</v>
      </c>
      <c r="F770" s="6" t="s">
        <v>34</v>
      </c>
      <c r="G770" s="14">
        <f>IFERROR(__xludf.DUMMYFUNCTION("IF(LEN(TRIM(E770))=0, 0, COUNTA(SPLIT(TRIM(E770), "" "")))"),600.0)</f>
        <v>600</v>
      </c>
      <c r="H770" s="14">
        <f t="shared" si="1"/>
        <v>840</v>
      </c>
    </row>
    <row r="771" ht="75.0" customHeight="1">
      <c r="A771" s="6">
        <v>1769.0</v>
      </c>
      <c r="B771" s="6" t="s">
        <v>2596</v>
      </c>
      <c r="C771" s="6" t="s">
        <v>427</v>
      </c>
      <c r="D771" s="11" t="s">
        <v>22</v>
      </c>
      <c r="E771" s="6" t="s">
        <v>2598</v>
      </c>
      <c r="F771" s="6" t="s">
        <v>34</v>
      </c>
      <c r="G771" s="14">
        <f>IFERROR(__xludf.DUMMYFUNCTION("IF(LEN(TRIM(E771))=0, 0, COUNTA(SPLIT(TRIM(E771), "" "")))"),555.0)</f>
        <v>555</v>
      </c>
      <c r="H771" s="14">
        <f t="shared" si="1"/>
        <v>777</v>
      </c>
    </row>
    <row r="772" ht="75.0" customHeight="1">
      <c r="A772" s="6">
        <v>1770.0</v>
      </c>
      <c r="B772" s="6" t="s">
        <v>2600</v>
      </c>
      <c r="C772" s="6" t="s">
        <v>427</v>
      </c>
      <c r="D772" s="11" t="s">
        <v>22</v>
      </c>
      <c r="E772" s="6" t="s">
        <v>2601</v>
      </c>
      <c r="F772" s="6" t="s">
        <v>16</v>
      </c>
      <c r="G772" s="14">
        <f>IFERROR(__xludf.DUMMYFUNCTION("IF(LEN(TRIM(E772))=0, 0, COUNTA(SPLIT(TRIM(E772), "" "")))"),514.0)</f>
        <v>514</v>
      </c>
      <c r="H772" s="14">
        <f t="shared" si="1"/>
        <v>719</v>
      </c>
    </row>
    <row r="773" ht="75.0" customHeight="1">
      <c r="A773" s="6">
        <v>1771.0</v>
      </c>
      <c r="B773" s="6" t="s">
        <v>2603</v>
      </c>
      <c r="C773" s="6" t="s">
        <v>427</v>
      </c>
      <c r="D773" s="11" t="s">
        <v>22</v>
      </c>
      <c r="E773" s="6" t="s">
        <v>2605</v>
      </c>
      <c r="F773" s="6" t="s">
        <v>16</v>
      </c>
      <c r="G773" s="14">
        <f>IFERROR(__xludf.DUMMYFUNCTION("IF(LEN(TRIM(E773))=0, 0, COUNTA(SPLIT(TRIM(E773), "" "")))"),554.0)</f>
        <v>554</v>
      </c>
      <c r="H773" s="14">
        <f t="shared" si="1"/>
        <v>775</v>
      </c>
    </row>
    <row r="774" ht="75.0" customHeight="1">
      <c r="A774" s="6">
        <v>1772.0</v>
      </c>
      <c r="B774" s="6" t="s">
        <v>2607</v>
      </c>
      <c r="C774" s="6" t="s">
        <v>427</v>
      </c>
      <c r="D774" s="11" t="s">
        <v>22</v>
      </c>
      <c r="E774" s="6" t="s">
        <v>2608</v>
      </c>
      <c r="F774" s="6" t="s">
        <v>34</v>
      </c>
      <c r="G774" s="14">
        <f>IFERROR(__xludf.DUMMYFUNCTION("IF(LEN(TRIM(E774))=0, 0, COUNTA(SPLIT(TRIM(E774), "" "")))"),698.0)</f>
        <v>698</v>
      </c>
      <c r="H774" s="14">
        <f t="shared" si="1"/>
        <v>977</v>
      </c>
    </row>
    <row r="775" ht="75.0" customHeight="1">
      <c r="A775" s="6">
        <v>1773.0</v>
      </c>
      <c r="B775" s="6" t="s">
        <v>2610</v>
      </c>
      <c r="C775" s="6" t="s">
        <v>427</v>
      </c>
      <c r="D775" s="11" t="s">
        <v>22</v>
      </c>
      <c r="E775" s="6" t="s">
        <v>2612</v>
      </c>
      <c r="F775" s="6" t="s">
        <v>34</v>
      </c>
      <c r="G775" s="14">
        <f>IFERROR(__xludf.DUMMYFUNCTION("IF(LEN(TRIM(E775))=0, 0, COUNTA(SPLIT(TRIM(E775), "" "")))"),453.0)</f>
        <v>453</v>
      </c>
      <c r="H775" s="14">
        <f t="shared" si="1"/>
        <v>634</v>
      </c>
    </row>
    <row r="776" ht="75.0" customHeight="1">
      <c r="A776" s="6">
        <v>1774.0</v>
      </c>
      <c r="B776" s="6" t="s">
        <v>2614</v>
      </c>
      <c r="C776" s="6" t="s">
        <v>427</v>
      </c>
      <c r="D776" s="11" t="s">
        <v>22</v>
      </c>
      <c r="E776" s="6" t="s">
        <v>2615</v>
      </c>
      <c r="F776" s="6" t="s">
        <v>16</v>
      </c>
      <c r="G776" s="14">
        <f>IFERROR(__xludf.DUMMYFUNCTION("IF(LEN(TRIM(E776))=0, 0, COUNTA(SPLIT(TRIM(E776), "" "")))"),474.0)</f>
        <v>474</v>
      </c>
      <c r="H776" s="14">
        <f t="shared" si="1"/>
        <v>663</v>
      </c>
    </row>
    <row r="777" ht="75.0" customHeight="1">
      <c r="A777" s="6">
        <v>1775.0</v>
      </c>
      <c r="B777" s="6" t="s">
        <v>2617</v>
      </c>
      <c r="C777" s="6" t="s">
        <v>427</v>
      </c>
      <c r="D777" s="11" t="s">
        <v>22</v>
      </c>
      <c r="E777" s="6" t="s">
        <v>2620</v>
      </c>
      <c r="F777" s="6" t="s">
        <v>16</v>
      </c>
      <c r="G777" s="14">
        <f>IFERROR(__xludf.DUMMYFUNCTION("IF(LEN(TRIM(E777))=0, 0, COUNTA(SPLIT(TRIM(E777), "" "")))"),824.0)</f>
        <v>824</v>
      </c>
      <c r="H777" s="14">
        <f t="shared" si="1"/>
        <v>1153</v>
      </c>
    </row>
    <row r="778" ht="75.0" customHeight="1">
      <c r="A778" s="6">
        <v>1776.0</v>
      </c>
      <c r="B778" s="6" t="s">
        <v>2621</v>
      </c>
      <c r="C778" s="6" t="s">
        <v>427</v>
      </c>
      <c r="D778" s="11" t="s">
        <v>22</v>
      </c>
      <c r="E778" s="6" t="s">
        <v>2624</v>
      </c>
      <c r="F778" s="6" t="s">
        <v>16</v>
      </c>
      <c r="G778" s="14">
        <f>IFERROR(__xludf.DUMMYFUNCTION("IF(LEN(TRIM(E778))=0, 0, COUNTA(SPLIT(TRIM(E778), "" "")))"),772.0)</f>
        <v>772</v>
      </c>
      <c r="H778" s="14">
        <f t="shared" si="1"/>
        <v>1080</v>
      </c>
    </row>
    <row r="779" ht="75.0" customHeight="1">
      <c r="A779" s="6">
        <v>1777.0</v>
      </c>
      <c r="B779" s="6" t="s">
        <v>2626</v>
      </c>
      <c r="C779" s="6" t="s">
        <v>427</v>
      </c>
      <c r="D779" s="11" t="s">
        <v>22</v>
      </c>
      <c r="E779" s="6" t="s">
        <v>2628</v>
      </c>
      <c r="F779" s="6" t="s">
        <v>34</v>
      </c>
      <c r="G779" s="14">
        <f>IFERROR(__xludf.DUMMYFUNCTION("IF(LEN(TRIM(E779))=0, 0, COUNTA(SPLIT(TRIM(E779), "" "")))"),746.0)</f>
        <v>746</v>
      </c>
      <c r="H779" s="14">
        <f t="shared" si="1"/>
        <v>1044</v>
      </c>
    </row>
    <row r="780" ht="75.0" customHeight="1">
      <c r="A780" s="6">
        <v>1778.0</v>
      </c>
      <c r="B780" s="6" t="s">
        <v>2630</v>
      </c>
      <c r="C780" s="6" t="s">
        <v>427</v>
      </c>
      <c r="D780" s="11" t="s">
        <v>22</v>
      </c>
      <c r="E780" s="6" t="s">
        <v>2632</v>
      </c>
      <c r="F780" s="6" t="s">
        <v>34</v>
      </c>
      <c r="G780" s="14">
        <f>IFERROR(__xludf.DUMMYFUNCTION("IF(LEN(TRIM(E780))=0, 0, COUNTA(SPLIT(TRIM(E780), "" "")))"),641.0)</f>
        <v>641</v>
      </c>
      <c r="H780" s="14">
        <f t="shared" si="1"/>
        <v>897</v>
      </c>
    </row>
    <row r="781" ht="75.0" customHeight="1">
      <c r="A781" s="6">
        <v>1779.0</v>
      </c>
      <c r="B781" s="6" t="s">
        <v>2635</v>
      </c>
      <c r="C781" s="6" t="s">
        <v>427</v>
      </c>
      <c r="D781" s="11" t="s">
        <v>22</v>
      </c>
      <c r="E781" s="6" t="s">
        <v>2636</v>
      </c>
      <c r="F781" s="6" t="s">
        <v>16</v>
      </c>
      <c r="G781" s="14">
        <f>IFERROR(__xludf.DUMMYFUNCTION("IF(LEN(TRIM(E781))=0, 0, COUNTA(SPLIT(TRIM(E781), "" "")))"),649.0)</f>
        <v>649</v>
      </c>
      <c r="H781" s="14">
        <f t="shared" si="1"/>
        <v>908</v>
      </c>
    </row>
    <row r="782" ht="75.0" customHeight="1">
      <c r="A782" s="6">
        <v>1780.0</v>
      </c>
      <c r="B782" s="6" t="s">
        <v>2638</v>
      </c>
      <c r="C782" s="6" t="s">
        <v>427</v>
      </c>
      <c r="D782" s="11" t="s">
        <v>22</v>
      </c>
      <c r="E782" s="6" t="s">
        <v>2641</v>
      </c>
      <c r="F782" s="6" t="s">
        <v>16</v>
      </c>
      <c r="G782" s="14">
        <f>IFERROR(__xludf.DUMMYFUNCTION("IF(LEN(TRIM(E782))=0, 0, COUNTA(SPLIT(TRIM(E782), "" "")))"),678.0)</f>
        <v>678</v>
      </c>
      <c r="H782" s="14">
        <f t="shared" si="1"/>
        <v>949</v>
      </c>
    </row>
    <row r="783" ht="75.0" customHeight="1">
      <c r="A783" s="6">
        <v>1781.0</v>
      </c>
      <c r="B783" s="6" t="s">
        <v>2642</v>
      </c>
      <c r="C783" s="6" t="s">
        <v>427</v>
      </c>
      <c r="D783" s="11" t="s">
        <v>22</v>
      </c>
      <c r="E783" s="6" t="s">
        <v>2644</v>
      </c>
      <c r="F783" s="6" t="s">
        <v>34</v>
      </c>
      <c r="G783" s="14">
        <f>IFERROR(__xludf.DUMMYFUNCTION("IF(LEN(TRIM(E783))=0, 0, COUNTA(SPLIT(TRIM(E783), "" "")))"),512.0)</f>
        <v>512</v>
      </c>
      <c r="H783" s="14">
        <f t="shared" si="1"/>
        <v>716</v>
      </c>
    </row>
    <row r="784" ht="75.0" customHeight="1">
      <c r="A784" s="6">
        <v>1782.0</v>
      </c>
      <c r="B784" s="6" t="s">
        <v>2646</v>
      </c>
      <c r="C784" s="6" t="s">
        <v>427</v>
      </c>
      <c r="D784" s="11" t="s">
        <v>22</v>
      </c>
      <c r="E784" s="6" t="s">
        <v>2648</v>
      </c>
      <c r="F784" s="6" t="s">
        <v>34</v>
      </c>
      <c r="G784" s="14">
        <f>IFERROR(__xludf.DUMMYFUNCTION("IF(LEN(TRIM(E784))=0, 0, COUNTA(SPLIT(TRIM(E784), "" "")))"),557.0)</f>
        <v>557</v>
      </c>
      <c r="H784" s="14">
        <f t="shared" si="1"/>
        <v>779</v>
      </c>
    </row>
    <row r="785" ht="75.0" customHeight="1">
      <c r="A785" s="6">
        <v>1783.0</v>
      </c>
      <c r="B785" s="6" t="s">
        <v>2650</v>
      </c>
      <c r="C785" s="6" t="s">
        <v>427</v>
      </c>
      <c r="D785" s="11" t="s">
        <v>22</v>
      </c>
      <c r="E785" s="6" t="s">
        <v>2652</v>
      </c>
      <c r="F785" s="6" t="s">
        <v>34</v>
      </c>
      <c r="G785" s="14">
        <f>IFERROR(__xludf.DUMMYFUNCTION("IF(LEN(TRIM(E785))=0, 0, COUNTA(SPLIT(TRIM(E785), "" "")))"),688.0)</f>
        <v>688</v>
      </c>
      <c r="H785" s="14">
        <f t="shared" si="1"/>
        <v>963</v>
      </c>
    </row>
    <row r="786" ht="75.0" customHeight="1">
      <c r="A786" s="6">
        <v>1784.0</v>
      </c>
      <c r="B786" s="6" t="s">
        <v>2654</v>
      </c>
      <c r="C786" s="6" t="s">
        <v>427</v>
      </c>
      <c r="D786" s="11" t="s">
        <v>22</v>
      </c>
      <c r="E786" s="6" t="s">
        <v>2656</v>
      </c>
      <c r="F786" s="6" t="s">
        <v>16</v>
      </c>
      <c r="G786" s="14">
        <f>IFERROR(__xludf.DUMMYFUNCTION("IF(LEN(TRIM(E786))=0, 0, COUNTA(SPLIT(TRIM(E786), "" "")))"),628.0)</f>
        <v>628</v>
      </c>
      <c r="H786" s="14">
        <f t="shared" si="1"/>
        <v>879</v>
      </c>
    </row>
    <row r="787" ht="75.0" customHeight="1">
      <c r="A787" s="6">
        <v>1785.0</v>
      </c>
      <c r="B787" s="6" t="s">
        <v>2657</v>
      </c>
      <c r="C787" s="6" t="s">
        <v>427</v>
      </c>
      <c r="D787" s="11" t="s">
        <v>22</v>
      </c>
      <c r="E787" s="6" t="s">
        <v>2660</v>
      </c>
      <c r="F787" s="6" t="s">
        <v>34</v>
      </c>
      <c r="G787" s="14">
        <f>IFERROR(__xludf.DUMMYFUNCTION("IF(LEN(TRIM(E787))=0, 0, COUNTA(SPLIT(TRIM(E787), "" "")))"),724.0)</f>
        <v>724</v>
      </c>
      <c r="H787" s="14">
        <f t="shared" si="1"/>
        <v>1013</v>
      </c>
    </row>
    <row r="788" ht="75.0" customHeight="1">
      <c r="A788" s="6">
        <v>1786.0</v>
      </c>
      <c r="B788" s="6" t="s">
        <v>2662</v>
      </c>
      <c r="C788" s="6" t="s">
        <v>427</v>
      </c>
      <c r="D788" s="11" t="s">
        <v>22</v>
      </c>
      <c r="E788" s="6" t="s">
        <v>2663</v>
      </c>
      <c r="F788" s="6" t="s">
        <v>16</v>
      </c>
      <c r="G788" s="14">
        <f>IFERROR(__xludf.DUMMYFUNCTION("IF(LEN(TRIM(E788))=0, 0, COUNTA(SPLIT(TRIM(E788), "" "")))"),581.0)</f>
        <v>581</v>
      </c>
      <c r="H788" s="14">
        <f t="shared" si="1"/>
        <v>813</v>
      </c>
    </row>
    <row r="789" ht="75.0" customHeight="1">
      <c r="A789" s="6">
        <v>1787.0</v>
      </c>
      <c r="B789" s="6" t="s">
        <v>2666</v>
      </c>
      <c r="C789" s="6" t="s">
        <v>427</v>
      </c>
      <c r="D789" s="11" t="s">
        <v>22</v>
      </c>
      <c r="E789" s="6" t="s">
        <v>2667</v>
      </c>
      <c r="F789" s="6" t="s">
        <v>34</v>
      </c>
      <c r="G789" s="14">
        <f>IFERROR(__xludf.DUMMYFUNCTION("IF(LEN(TRIM(E789))=0, 0, COUNTA(SPLIT(TRIM(E789), "" "")))"),688.0)</f>
        <v>688</v>
      </c>
      <c r="H789" s="14">
        <f t="shared" si="1"/>
        <v>963</v>
      </c>
    </row>
    <row r="790" ht="75.0" customHeight="1">
      <c r="A790" s="6">
        <v>1788.0</v>
      </c>
      <c r="B790" s="6" t="s">
        <v>2669</v>
      </c>
      <c r="C790" s="6" t="s">
        <v>427</v>
      </c>
      <c r="D790" s="11" t="s">
        <v>22</v>
      </c>
      <c r="E790" s="6" t="s">
        <v>2671</v>
      </c>
      <c r="F790" s="6" t="s">
        <v>16</v>
      </c>
      <c r="G790" s="14">
        <f>IFERROR(__xludf.DUMMYFUNCTION("IF(LEN(TRIM(E790))=0, 0, COUNTA(SPLIT(TRIM(E790), "" "")))"),679.0)</f>
        <v>679</v>
      </c>
      <c r="H790" s="14">
        <f t="shared" si="1"/>
        <v>950</v>
      </c>
    </row>
    <row r="791" ht="75.0" customHeight="1">
      <c r="A791" s="6">
        <v>1789.0</v>
      </c>
      <c r="B791" s="6" t="s">
        <v>2673</v>
      </c>
      <c r="C791" s="6" t="s">
        <v>427</v>
      </c>
      <c r="D791" s="11" t="s">
        <v>22</v>
      </c>
      <c r="E791" s="6" t="s">
        <v>2674</v>
      </c>
      <c r="F791" s="6" t="s">
        <v>16</v>
      </c>
      <c r="G791" s="14">
        <f>IFERROR(__xludf.DUMMYFUNCTION("IF(LEN(TRIM(E791))=0, 0, COUNTA(SPLIT(TRIM(E791), "" "")))"),467.0)</f>
        <v>467</v>
      </c>
      <c r="H791" s="14">
        <f t="shared" si="1"/>
        <v>653</v>
      </c>
    </row>
    <row r="792" ht="75.0" customHeight="1">
      <c r="A792" s="6">
        <v>1790.0</v>
      </c>
      <c r="B792" s="6" t="s">
        <v>2675</v>
      </c>
      <c r="C792" s="6" t="s">
        <v>427</v>
      </c>
      <c r="D792" s="11" t="s">
        <v>22</v>
      </c>
      <c r="E792" s="6" t="s">
        <v>2677</v>
      </c>
      <c r="F792" s="6" t="s">
        <v>34</v>
      </c>
      <c r="G792" s="14">
        <f>IFERROR(__xludf.DUMMYFUNCTION("IF(LEN(TRIM(E792))=0, 0, COUNTA(SPLIT(TRIM(E792), "" "")))"),585.0)</f>
        <v>585</v>
      </c>
      <c r="H792" s="14">
        <f t="shared" si="1"/>
        <v>819</v>
      </c>
    </row>
    <row r="793" ht="75.0" customHeight="1">
      <c r="A793" s="6">
        <v>1791.0</v>
      </c>
      <c r="B793" s="6" t="s">
        <v>2678</v>
      </c>
      <c r="C793" s="6" t="s">
        <v>427</v>
      </c>
      <c r="D793" s="11" t="s">
        <v>22</v>
      </c>
      <c r="E793" s="6" t="s">
        <v>2679</v>
      </c>
      <c r="F793" s="6" t="s">
        <v>34</v>
      </c>
      <c r="G793" s="14">
        <f>IFERROR(__xludf.DUMMYFUNCTION("IF(LEN(TRIM(E793))=0, 0, COUNTA(SPLIT(TRIM(E793), "" "")))"),696.0)</f>
        <v>696</v>
      </c>
      <c r="H793" s="14">
        <f t="shared" si="1"/>
        <v>974</v>
      </c>
    </row>
    <row r="794" ht="75.0" customHeight="1">
      <c r="A794" s="6">
        <v>1792.0</v>
      </c>
      <c r="B794" s="6" t="s">
        <v>2681</v>
      </c>
      <c r="C794" s="6" t="s">
        <v>427</v>
      </c>
      <c r="D794" s="11" t="s">
        <v>22</v>
      </c>
      <c r="E794" s="6" t="s">
        <v>2683</v>
      </c>
      <c r="F794" s="6" t="s">
        <v>16</v>
      </c>
      <c r="G794" s="14">
        <f>IFERROR(__xludf.DUMMYFUNCTION("IF(LEN(TRIM(E794))=0, 0, COUNTA(SPLIT(TRIM(E794), "" "")))"),483.0)</f>
        <v>483</v>
      </c>
      <c r="H794" s="14">
        <f t="shared" si="1"/>
        <v>676</v>
      </c>
    </row>
    <row r="795" ht="75.0" customHeight="1">
      <c r="A795" s="6">
        <v>1793.0</v>
      </c>
      <c r="B795" s="6" t="s">
        <v>2684</v>
      </c>
      <c r="C795" s="6" t="s">
        <v>427</v>
      </c>
      <c r="D795" s="11" t="s">
        <v>22</v>
      </c>
      <c r="E795" s="6" t="s">
        <v>2686</v>
      </c>
      <c r="F795" s="6" t="s">
        <v>16</v>
      </c>
      <c r="G795" s="14">
        <f>IFERROR(__xludf.DUMMYFUNCTION("IF(LEN(TRIM(E795))=0, 0, COUNTA(SPLIT(TRIM(E795), "" "")))"),714.0)</f>
        <v>714</v>
      </c>
      <c r="H795" s="14">
        <f t="shared" si="1"/>
        <v>999</v>
      </c>
    </row>
    <row r="796" ht="75.0" customHeight="1">
      <c r="A796" s="6">
        <v>1794.0</v>
      </c>
      <c r="B796" s="6" t="s">
        <v>2687</v>
      </c>
      <c r="C796" s="6" t="s">
        <v>427</v>
      </c>
      <c r="D796" s="11" t="s">
        <v>22</v>
      </c>
      <c r="E796" s="6" t="s">
        <v>2688</v>
      </c>
      <c r="F796" s="6" t="s">
        <v>16</v>
      </c>
      <c r="G796" s="14">
        <f>IFERROR(__xludf.DUMMYFUNCTION("IF(LEN(TRIM(E796))=0, 0, COUNTA(SPLIT(TRIM(E796), "" "")))"),543.0)</f>
        <v>543</v>
      </c>
      <c r="H796" s="14">
        <f t="shared" si="1"/>
        <v>760</v>
      </c>
    </row>
    <row r="797" ht="75.0" customHeight="1">
      <c r="A797" s="6">
        <v>1795.0</v>
      </c>
      <c r="B797" s="6" t="s">
        <v>2691</v>
      </c>
      <c r="C797" s="6" t="s">
        <v>427</v>
      </c>
      <c r="D797" s="11" t="s">
        <v>22</v>
      </c>
      <c r="E797" s="6" t="s">
        <v>2692</v>
      </c>
      <c r="F797" s="6" t="s">
        <v>16</v>
      </c>
      <c r="G797" s="14">
        <f>IFERROR(__xludf.DUMMYFUNCTION("IF(LEN(TRIM(E797))=0, 0, COUNTA(SPLIT(TRIM(E797), "" "")))"),850.0)</f>
        <v>850</v>
      </c>
      <c r="H797" s="14">
        <f t="shared" si="1"/>
        <v>1190</v>
      </c>
    </row>
    <row r="798" ht="75.0" customHeight="1">
      <c r="A798" s="6">
        <v>1796.0</v>
      </c>
      <c r="B798" s="6" t="s">
        <v>2693</v>
      </c>
      <c r="C798" s="6" t="s">
        <v>427</v>
      </c>
      <c r="D798" s="11" t="s">
        <v>22</v>
      </c>
      <c r="E798" s="6" t="s">
        <v>2695</v>
      </c>
      <c r="F798" s="6" t="s">
        <v>16</v>
      </c>
      <c r="G798" s="14">
        <f>IFERROR(__xludf.DUMMYFUNCTION("IF(LEN(TRIM(E798))=0, 0, COUNTA(SPLIT(TRIM(E798), "" "")))"),579.0)</f>
        <v>579</v>
      </c>
      <c r="H798" s="14">
        <f t="shared" si="1"/>
        <v>810</v>
      </c>
    </row>
    <row r="799" ht="75.0" customHeight="1">
      <c r="A799" s="6">
        <v>1797.0</v>
      </c>
      <c r="B799" s="6" t="s">
        <v>2696</v>
      </c>
      <c r="C799" s="6" t="s">
        <v>427</v>
      </c>
      <c r="D799" s="11" t="s">
        <v>22</v>
      </c>
      <c r="E799" s="6" t="s">
        <v>2697</v>
      </c>
      <c r="F799" s="6" t="s">
        <v>34</v>
      </c>
      <c r="G799" s="14">
        <f>IFERROR(__xludf.DUMMYFUNCTION("IF(LEN(TRIM(E799))=0, 0, COUNTA(SPLIT(TRIM(E799), "" "")))"),524.0)</f>
        <v>524</v>
      </c>
      <c r="H799" s="14">
        <f t="shared" si="1"/>
        <v>733</v>
      </c>
    </row>
    <row r="800" ht="75.0" customHeight="1">
      <c r="A800" s="6">
        <v>1798.0</v>
      </c>
      <c r="B800" s="6" t="s">
        <v>2699</v>
      </c>
      <c r="C800" s="6" t="s">
        <v>427</v>
      </c>
      <c r="D800" s="11" t="s">
        <v>22</v>
      </c>
      <c r="E800" s="6" t="s">
        <v>2701</v>
      </c>
      <c r="F800" s="6" t="s">
        <v>16</v>
      </c>
      <c r="G800" s="14">
        <f>IFERROR(__xludf.DUMMYFUNCTION("IF(LEN(TRIM(E800))=0, 0, COUNTA(SPLIT(TRIM(E800), "" "")))"),600.0)</f>
        <v>600</v>
      </c>
      <c r="H800" s="14">
        <f t="shared" si="1"/>
        <v>840</v>
      </c>
    </row>
    <row r="801" ht="75.0" customHeight="1">
      <c r="A801" s="6">
        <v>1799.0</v>
      </c>
      <c r="B801" s="6" t="s">
        <v>2702</v>
      </c>
      <c r="C801" s="6" t="s">
        <v>427</v>
      </c>
      <c r="D801" s="11" t="s">
        <v>22</v>
      </c>
      <c r="E801" s="6" t="s">
        <v>2703</v>
      </c>
      <c r="F801" s="6" t="s">
        <v>16</v>
      </c>
      <c r="G801" s="14">
        <f>IFERROR(__xludf.DUMMYFUNCTION("IF(LEN(TRIM(E801))=0, 0, COUNTA(SPLIT(TRIM(E801), "" "")))"),666.0)</f>
        <v>666</v>
      </c>
      <c r="H801" s="14">
        <f t="shared" si="1"/>
        <v>932</v>
      </c>
    </row>
    <row r="802" ht="75.0" customHeight="1">
      <c r="A802" s="6">
        <v>1800.0</v>
      </c>
      <c r="B802" s="6" t="s">
        <v>2705</v>
      </c>
      <c r="C802" s="6" t="s">
        <v>427</v>
      </c>
      <c r="D802" s="11" t="s">
        <v>22</v>
      </c>
      <c r="E802" s="6" t="s">
        <v>2706</v>
      </c>
      <c r="F802" s="6" t="s">
        <v>34</v>
      </c>
      <c r="G802" s="14">
        <f>IFERROR(__xludf.DUMMYFUNCTION("IF(LEN(TRIM(E802))=0, 0, COUNTA(SPLIT(TRIM(E802), "" "")))"),542.0)</f>
        <v>542</v>
      </c>
      <c r="H802" s="14">
        <f t="shared" si="1"/>
        <v>758</v>
      </c>
    </row>
    <row r="803" ht="75.0" customHeight="1">
      <c r="A803" s="6">
        <v>1801.0</v>
      </c>
      <c r="B803" s="6" t="s">
        <v>2707</v>
      </c>
      <c r="C803" s="6" t="s">
        <v>427</v>
      </c>
      <c r="D803" s="11" t="s">
        <v>22</v>
      </c>
      <c r="E803" s="6" t="s">
        <v>2708</v>
      </c>
      <c r="F803" s="6" t="s">
        <v>34</v>
      </c>
      <c r="G803" s="14">
        <f>IFERROR(__xludf.DUMMYFUNCTION("IF(LEN(TRIM(E803))=0, 0, COUNTA(SPLIT(TRIM(E803), "" "")))"),470.0)</f>
        <v>470</v>
      </c>
      <c r="H803" s="14">
        <f t="shared" si="1"/>
        <v>658</v>
      </c>
    </row>
    <row r="804" ht="75.0" customHeight="1">
      <c r="A804" s="6">
        <v>1802.0</v>
      </c>
      <c r="B804" s="6" t="s">
        <v>2710</v>
      </c>
      <c r="C804" s="6" t="s">
        <v>427</v>
      </c>
      <c r="D804" s="11" t="s">
        <v>22</v>
      </c>
      <c r="E804" s="6" t="s">
        <v>2712</v>
      </c>
      <c r="F804" s="6" t="s">
        <v>16</v>
      </c>
      <c r="G804" s="14">
        <f>IFERROR(__xludf.DUMMYFUNCTION("IF(LEN(TRIM(E804))=0, 0, COUNTA(SPLIT(TRIM(E804), "" "")))"),468.0)</f>
        <v>468</v>
      </c>
      <c r="H804" s="14">
        <f t="shared" si="1"/>
        <v>655</v>
      </c>
    </row>
    <row r="805" ht="75.0" customHeight="1">
      <c r="A805" s="6">
        <v>1803.0</v>
      </c>
      <c r="B805" s="6" t="s">
        <v>2713</v>
      </c>
      <c r="C805" s="6" t="s">
        <v>427</v>
      </c>
      <c r="D805" s="11" t="s">
        <v>22</v>
      </c>
      <c r="E805" s="6" t="s">
        <v>2714</v>
      </c>
      <c r="F805" s="6" t="s">
        <v>16</v>
      </c>
      <c r="G805" s="14">
        <f>IFERROR(__xludf.DUMMYFUNCTION("IF(LEN(TRIM(E805))=0, 0, COUNTA(SPLIT(TRIM(E805), "" "")))"),471.0)</f>
        <v>471</v>
      </c>
      <c r="H805" s="14">
        <f t="shared" si="1"/>
        <v>659</v>
      </c>
    </row>
    <row r="806" ht="75.0" customHeight="1">
      <c r="A806" s="6">
        <v>1804.0</v>
      </c>
      <c r="B806" s="6" t="s">
        <v>2716</v>
      </c>
      <c r="C806" s="6" t="s">
        <v>427</v>
      </c>
      <c r="D806" s="11" t="s">
        <v>22</v>
      </c>
      <c r="E806" s="6" t="s">
        <v>2717</v>
      </c>
      <c r="F806" s="6" t="s">
        <v>16</v>
      </c>
      <c r="G806" s="14">
        <f>IFERROR(__xludf.DUMMYFUNCTION("IF(LEN(TRIM(E806))=0, 0, COUNTA(SPLIT(TRIM(E806), "" "")))"),804.0)</f>
        <v>804</v>
      </c>
      <c r="H806" s="14">
        <f t="shared" si="1"/>
        <v>1125</v>
      </c>
    </row>
    <row r="807" ht="75.0" customHeight="1">
      <c r="A807" s="6">
        <v>1805.0</v>
      </c>
      <c r="B807" s="6" t="s">
        <v>2718</v>
      </c>
      <c r="C807" s="6" t="s">
        <v>427</v>
      </c>
      <c r="D807" s="11" t="s">
        <v>22</v>
      </c>
      <c r="E807" s="6" t="s">
        <v>2720</v>
      </c>
      <c r="F807" s="6" t="s">
        <v>34</v>
      </c>
      <c r="G807" s="14">
        <f>IFERROR(__xludf.DUMMYFUNCTION("IF(LEN(TRIM(E807))=0, 0, COUNTA(SPLIT(TRIM(E807), "" "")))"),526.0)</f>
        <v>526</v>
      </c>
      <c r="H807" s="14">
        <f t="shared" si="1"/>
        <v>736</v>
      </c>
    </row>
    <row r="808" ht="75.0" customHeight="1">
      <c r="A808" s="6">
        <v>1806.0</v>
      </c>
      <c r="B808" s="6" t="s">
        <v>2722</v>
      </c>
      <c r="C808" s="6" t="s">
        <v>427</v>
      </c>
      <c r="D808" s="11" t="s">
        <v>22</v>
      </c>
      <c r="E808" s="6" t="s">
        <v>2723</v>
      </c>
      <c r="F808" s="6" t="s">
        <v>16</v>
      </c>
      <c r="G808" s="14">
        <f>IFERROR(__xludf.DUMMYFUNCTION("IF(LEN(TRIM(E808))=0, 0, COUNTA(SPLIT(TRIM(E808), "" "")))"),662.0)</f>
        <v>662</v>
      </c>
      <c r="H808" s="14">
        <f t="shared" si="1"/>
        <v>926</v>
      </c>
    </row>
    <row r="809" ht="75.0" customHeight="1">
      <c r="A809" s="6">
        <v>1807.0</v>
      </c>
      <c r="B809" s="6" t="s">
        <v>2724</v>
      </c>
      <c r="C809" s="6" t="s">
        <v>427</v>
      </c>
      <c r="D809" s="11" t="s">
        <v>22</v>
      </c>
      <c r="E809" s="6" t="s">
        <v>2726</v>
      </c>
      <c r="F809" s="6" t="s">
        <v>16</v>
      </c>
      <c r="G809" s="14">
        <f>IFERROR(__xludf.DUMMYFUNCTION("IF(LEN(TRIM(E809))=0, 0, COUNTA(SPLIT(TRIM(E809), "" "")))"),575.0)</f>
        <v>575</v>
      </c>
      <c r="H809" s="14">
        <f t="shared" si="1"/>
        <v>805</v>
      </c>
    </row>
    <row r="810" ht="75.0" customHeight="1">
      <c r="A810" s="6">
        <v>1808.0</v>
      </c>
      <c r="B810" s="6" t="s">
        <v>2727</v>
      </c>
      <c r="C810" s="6" t="s">
        <v>427</v>
      </c>
      <c r="D810" s="11" t="s">
        <v>22</v>
      </c>
      <c r="E810" s="6" t="s">
        <v>2728</v>
      </c>
      <c r="F810" s="6" t="s">
        <v>16</v>
      </c>
      <c r="G810" s="14">
        <f>IFERROR(__xludf.DUMMYFUNCTION("IF(LEN(TRIM(E810))=0, 0, COUNTA(SPLIT(TRIM(E810), "" "")))"),811.0)</f>
        <v>811</v>
      </c>
      <c r="H810" s="14">
        <f t="shared" si="1"/>
        <v>1135</v>
      </c>
    </row>
    <row r="811" ht="75.0" customHeight="1">
      <c r="A811" s="6">
        <v>1809.0</v>
      </c>
      <c r="B811" s="6" t="s">
        <v>2731</v>
      </c>
      <c r="C811" s="6" t="s">
        <v>427</v>
      </c>
      <c r="D811" s="11" t="s">
        <v>22</v>
      </c>
      <c r="E811" s="6" t="s">
        <v>2732</v>
      </c>
      <c r="F811" s="6" t="s">
        <v>16</v>
      </c>
      <c r="G811" s="14">
        <f>IFERROR(__xludf.DUMMYFUNCTION("IF(LEN(TRIM(E811))=0, 0, COUNTA(SPLIT(TRIM(E811), "" "")))"),912.0)</f>
        <v>912</v>
      </c>
      <c r="H811" s="14">
        <f t="shared" si="1"/>
        <v>1276</v>
      </c>
    </row>
    <row r="812" ht="75.0" customHeight="1">
      <c r="A812" s="6">
        <v>1810.0</v>
      </c>
      <c r="B812" s="6" t="s">
        <v>2734</v>
      </c>
      <c r="C812" s="6" t="s">
        <v>427</v>
      </c>
      <c r="D812" s="11" t="s">
        <v>22</v>
      </c>
      <c r="E812" s="6" t="s">
        <v>2735</v>
      </c>
      <c r="F812" s="6" t="s">
        <v>34</v>
      </c>
      <c r="G812" s="14">
        <f>IFERROR(__xludf.DUMMYFUNCTION("IF(LEN(TRIM(E812))=0, 0, COUNTA(SPLIT(TRIM(E812), "" "")))"),799.0)</f>
        <v>799</v>
      </c>
      <c r="H812" s="14">
        <f t="shared" si="1"/>
        <v>1118</v>
      </c>
    </row>
    <row r="813" ht="75.0" customHeight="1">
      <c r="A813" s="6">
        <v>1811.0</v>
      </c>
      <c r="B813" s="6" t="s">
        <v>2736</v>
      </c>
      <c r="C813" s="6" t="s">
        <v>427</v>
      </c>
      <c r="D813" s="11" t="s">
        <v>22</v>
      </c>
      <c r="E813" s="6" t="s">
        <v>2738</v>
      </c>
      <c r="F813" s="6" t="s">
        <v>16</v>
      </c>
      <c r="G813" s="14">
        <f>IFERROR(__xludf.DUMMYFUNCTION("IF(LEN(TRIM(E813))=0, 0, COUNTA(SPLIT(TRIM(E813), "" "")))"),660.0)</f>
        <v>660</v>
      </c>
      <c r="H813" s="14">
        <f t="shared" si="1"/>
        <v>924</v>
      </c>
    </row>
    <row r="814" ht="75.0" customHeight="1">
      <c r="A814" s="6">
        <v>1812.0</v>
      </c>
      <c r="B814" s="6" t="s">
        <v>2740</v>
      </c>
      <c r="C814" s="6" t="s">
        <v>427</v>
      </c>
      <c r="D814" s="11" t="s">
        <v>22</v>
      </c>
      <c r="E814" s="6" t="s">
        <v>2741</v>
      </c>
      <c r="F814" s="6" t="s">
        <v>16</v>
      </c>
      <c r="G814" s="14">
        <f>IFERROR(__xludf.DUMMYFUNCTION("IF(LEN(TRIM(E814))=0, 0, COUNTA(SPLIT(TRIM(E814), "" "")))"),477.0)</f>
        <v>477</v>
      </c>
      <c r="H814" s="14">
        <f t="shared" si="1"/>
        <v>667</v>
      </c>
    </row>
    <row r="815" ht="75.0" customHeight="1">
      <c r="A815" s="6">
        <v>1813.0</v>
      </c>
      <c r="B815" s="6" t="s">
        <v>2743</v>
      </c>
      <c r="C815" s="6" t="s">
        <v>427</v>
      </c>
      <c r="D815" s="11" t="s">
        <v>22</v>
      </c>
      <c r="E815" s="6" t="s">
        <v>2744</v>
      </c>
      <c r="F815" s="6" t="s">
        <v>34</v>
      </c>
      <c r="G815" s="14">
        <f>IFERROR(__xludf.DUMMYFUNCTION("IF(LEN(TRIM(E815))=0, 0, COUNTA(SPLIT(TRIM(E815), "" "")))"),559.0)</f>
        <v>559</v>
      </c>
      <c r="H815" s="14">
        <f t="shared" si="1"/>
        <v>782</v>
      </c>
    </row>
    <row r="816" ht="75.0" customHeight="1">
      <c r="A816" s="6">
        <v>1814.0</v>
      </c>
      <c r="B816" s="6" t="s">
        <v>2745</v>
      </c>
      <c r="C816" s="6" t="s">
        <v>427</v>
      </c>
      <c r="D816" s="11" t="s">
        <v>22</v>
      </c>
      <c r="E816" s="6" t="s">
        <v>2746</v>
      </c>
      <c r="F816" s="6" t="s">
        <v>16</v>
      </c>
      <c r="G816" s="14">
        <f>IFERROR(__xludf.DUMMYFUNCTION("IF(LEN(TRIM(E816))=0, 0, COUNTA(SPLIT(TRIM(E816), "" "")))"),626.0)</f>
        <v>626</v>
      </c>
      <c r="H816" s="14">
        <f t="shared" si="1"/>
        <v>876</v>
      </c>
    </row>
    <row r="817" ht="75.0" customHeight="1">
      <c r="A817" s="6">
        <v>1815.0</v>
      </c>
      <c r="B817" s="6" t="s">
        <v>2749</v>
      </c>
      <c r="C817" s="6" t="s">
        <v>427</v>
      </c>
      <c r="D817" s="11" t="s">
        <v>22</v>
      </c>
      <c r="E817" s="6" t="s">
        <v>2750</v>
      </c>
      <c r="F817" s="6" t="s">
        <v>16</v>
      </c>
      <c r="G817" s="14">
        <f>IFERROR(__xludf.DUMMYFUNCTION("IF(LEN(TRIM(E817))=0, 0, COUNTA(SPLIT(TRIM(E817), "" "")))"),669.0)</f>
        <v>669</v>
      </c>
      <c r="H817" s="14">
        <f t="shared" si="1"/>
        <v>936</v>
      </c>
    </row>
    <row r="818" ht="75.0" customHeight="1">
      <c r="A818" s="6">
        <v>1816.0</v>
      </c>
      <c r="B818" s="6" t="s">
        <v>2752</v>
      </c>
      <c r="C818" s="6" t="s">
        <v>427</v>
      </c>
      <c r="D818" s="11" t="s">
        <v>22</v>
      </c>
      <c r="E818" s="6" t="s">
        <v>2753</v>
      </c>
      <c r="F818" s="6" t="s">
        <v>34</v>
      </c>
      <c r="G818" s="14">
        <f>IFERROR(__xludf.DUMMYFUNCTION("IF(LEN(TRIM(E818))=0, 0, COUNTA(SPLIT(TRIM(E818), "" "")))"),626.0)</f>
        <v>626</v>
      </c>
      <c r="H818" s="14">
        <f t="shared" si="1"/>
        <v>876</v>
      </c>
    </row>
    <row r="819" ht="75.0" customHeight="1">
      <c r="A819" s="6">
        <v>1817.0</v>
      </c>
      <c r="B819" s="6" t="s">
        <v>2755</v>
      </c>
      <c r="C819" s="6" t="s">
        <v>427</v>
      </c>
      <c r="D819" s="11" t="s">
        <v>22</v>
      </c>
      <c r="E819" s="6" t="s">
        <v>2757</v>
      </c>
      <c r="F819" s="6" t="s">
        <v>34</v>
      </c>
      <c r="G819" s="14">
        <f>IFERROR(__xludf.DUMMYFUNCTION("IF(LEN(TRIM(E819))=0, 0, COUNTA(SPLIT(TRIM(E819), "" "")))"),589.0)</f>
        <v>589</v>
      </c>
      <c r="H819" s="14">
        <f t="shared" si="1"/>
        <v>824</v>
      </c>
    </row>
    <row r="820" ht="75.0" customHeight="1">
      <c r="A820" s="6">
        <v>1818.0</v>
      </c>
      <c r="B820" s="6" t="s">
        <v>2758</v>
      </c>
      <c r="C820" s="6" t="s">
        <v>427</v>
      </c>
      <c r="D820" s="11" t="s">
        <v>22</v>
      </c>
      <c r="E820" s="6" t="s">
        <v>2760</v>
      </c>
      <c r="F820" s="6" t="s">
        <v>16</v>
      </c>
      <c r="G820" s="14">
        <f>IFERROR(__xludf.DUMMYFUNCTION("IF(LEN(TRIM(E820))=0, 0, COUNTA(SPLIT(TRIM(E820), "" "")))"),799.0)</f>
        <v>799</v>
      </c>
      <c r="H820" s="14">
        <f t="shared" si="1"/>
        <v>1118</v>
      </c>
    </row>
    <row r="821" ht="75.0" customHeight="1">
      <c r="A821" s="6">
        <v>1819.0</v>
      </c>
      <c r="B821" s="6" t="s">
        <v>2761</v>
      </c>
      <c r="C821" s="6" t="s">
        <v>427</v>
      </c>
      <c r="D821" s="11" t="s">
        <v>22</v>
      </c>
      <c r="E821" s="6" t="s">
        <v>2763</v>
      </c>
      <c r="F821" s="6" t="s">
        <v>16</v>
      </c>
      <c r="G821" s="14">
        <f>IFERROR(__xludf.DUMMYFUNCTION("IF(LEN(TRIM(E821))=0, 0, COUNTA(SPLIT(TRIM(E821), "" "")))"),524.0)</f>
        <v>524</v>
      </c>
      <c r="H821" s="14">
        <f t="shared" si="1"/>
        <v>733</v>
      </c>
    </row>
    <row r="822" ht="75.0" customHeight="1">
      <c r="A822" s="6">
        <v>1820.0</v>
      </c>
      <c r="B822" s="6" t="s">
        <v>2765</v>
      </c>
      <c r="C822" s="6" t="s">
        <v>427</v>
      </c>
      <c r="D822" s="11" t="s">
        <v>22</v>
      </c>
      <c r="E822" s="6" t="s">
        <v>2766</v>
      </c>
      <c r="F822" s="6" t="s">
        <v>16</v>
      </c>
      <c r="G822" s="14">
        <f>IFERROR(__xludf.DUMMYFUNCTION("IF(LEN(TRIM(E822))=0, 0, COUNTA(SPLIT(TRIM(E822), "" "")))"),699.0)</f>
        <v>699</v>
      </c>
      <c r="H822" s="14">
        <f t="shared" si="1"/>
        <v>978</v>
      </c>
    </row>
    <row r="823" ht="75.0" customHeight="1">
      <c r="A823" s="6">
        <v>1821.0</v>
      </c>
      <c r="B823" s="6" t="s">
        <v>2768</v>
      </c>
      <c r="C823" s="6" t="s">
        <v>427</v>
      </c>
      <c r="D823" s="11" t="s">
        <v>22</v>
      </c>
      <c r="E823" s="6" t="s">
        <v>2769</v>
      </c>
      <c r="F823" s="6" t="s">
        <v>16</v>
      </c>
      <c r="G823" s="14">
        <f>IFERROR(__xludf.DUMMYFUNCTION("IF(LEN(TRIM(E823))=0, 0, COUNTA(SPLIT(TRIM(E823), "" "")))"),621.0)</f>
        <v>621</v>
      </c>
      <c r="H823" s="14">
        <f t="shared" si="1"/>
        <v>869</v>
      </c>
    </row>
    <row r="824" ht="75.0" customHeight="1">
      <c r="A824" s="6">
        <v>1822.0</v>
      </c>
      <c r="B824" s="6" t="s">
        <v>2770</v>
      </c>
      <c r="C824" s="6" t="s">
        <v>427</v>
      </c>
      <c r="D824" s="11" t="s">
        <v>22</v>
      </c>
      <c r="E824" s="6" t="s">
        <v>2773</v>
      </c>
      <c r="F824" s="6" t="s">
        <v>16</v>
      </c>
      <c r="G824" s="14">
        <f>IFERROR(__xludf.DUMMYFUNCTION("IF(LEN(TRIM(E824))=0, 0, COUNTA(SPLIT(TRIM(E824), "" "")))"),715.0)</f>
        <v>715</v>
      </c>
      <c r="H824" s="14">
        <f t="shared" si="1"/>
        <v>1001</v>
      </c>
    </row>
    <row r="825" ht="75.0" customHeight="1">
      <c r="A825" s="6">
        <v>1823.0</v>
      </c>
      <c r="B825" s="6" t="s">
        <v>2774</v>
      </c>
      <c r="C825" s="6" t="s">
        <v>427</v>
      </c>
      <c r="D825" s="11" t="s">
        <v>22</v>
      </c>
      <c r="E825" s="6" t="s">
        <v>2776</v>
      </c>
      <c r="F825" s="6" t="s">
        <v>16</v>
      </c>
      <c r="G825" s="14">
        <f>IFERROR(__xludf.DUMMYFUNCTION("IF(LEN(TRIM(E825))=0, 0, COUNTA(SPLIT(TRIM(E825), "" "")))"),705.0)</f>
        <v>705</v>
      </c>
      <c r="H825" s="14">
        <f t="shared" si="1"/>
        <v>987</v>
      </c>
    </row>
    <row r="826" ht="75.0" customHeight="1">
      <c r="A826" s="6">
        <v>1824.0</v>
      </c>
      <c r="B826" s="6" t="s">
        <v>2777</v>
      </c>
      <c r="C826" s="6" t="s">
        <v>427</v>
      </c>
      <c r="D826" s="11" t="s">
        <v>22</v>
      </c>
      <c r="E826" s="6" t="s">
        <v>2779</v>
      </c>
      <c r="F826" s="6" t="s">
        <v>34</v>
      </c>
      <c r="G826" s="14">
        <f>IFERROR(__xludf.DUMMYFUNCTION("IF(LEN(TRIM(E826))=0, 0, COUNTA(SPLIT(TRIM(E826), "" "")))"),619.0)</f>
        <v>619</v>
      </c>
      <c r="H826" s="14">
        <f t="shared" si="1"/>
        <v>866</v>
      </c>
    </row>
    <row r="827" ht="75.0" customHeight="1">
      <c r="A827" s="6">
        <v>1825.0</v>
      </c>
      <c r="B827" s="6" t="s">
        <v>2781</v>
      </c>
      <c r="C827" s="6" t="s">
        <v>427</v>
      </c>
      <c r="D827" s="11" t="s">
        <v>22</v>
      </c>
      <c r="E827" s="6" t="s">
        <v>2782</v>
      </c>
      <c r="F827" s="6" t="s">
        <v>16</v>
      </c>
      <c r="G827" s="14">
        <f>IFERROR(__xludf.DUMMYFUNCTION("IF(LEN(TRIM(E827))=0, 0, COUNTA(SPLIT(TRIM(E827), "" "")))"),561.0)</f>
        <v>561</v>
      </c>
      <c r="H827" s="14">
        <f t="shared" si="1"/>
        <v>785</v>
      </c>
    </row>
    <row r="828" ht="75.0" customHeight="1">
      <c r="A828" s="6">
        <v>1826.0</v>
      </c>
      <c r="B828" s="6" t="s">
        <v>2784</v>
      </c>
      <c r="C828" s="6" t="s">
        <v>427</v>
      </c>
      <c r="D828" s="11" t="s">
        <v>22</v>
      </c>
      <c r="E828" s="6" t="s">
        <v>2785</v>
      </c>
      <c r="F828" s="6" t="s">
        <v>34</v>
      </c>
      <c r="G828" s="14">
        <f>IFERROR(__xludf.DUMMYFUNCTION("IF(LEN(TRIM(E828))=0, 0, COUNTA(SPLIT(TRIM(E828), "" "")))"),723.0)</f>
        <v>723</v>
      </c>
      <c r="H828" s="14">
        <f t="shared" si="1"/>
        <v>1012</v>
      </c>
    </row>
    <row r="829" ht="75.0" customHeight="1">
      <c r="A829" s="6">
        <v>1827.0</v>
      </c>
      <c r="B829" s="6" t="s">
        <v>2788</v>
      </c>
      <c r="C829" s="6" t="s">
        <v>427</v>
      </c>
      <c r="D829" s="11" t="s">
        <v>22</v>
      </c>
      <c r="E829" s="6" t="s">
        <v>2789</v>
      </c>
      <c r="F829" s="6" t="s">
        <v>16</v>
      </c>
      <c r="G829" s="14">
        <f>IFERROR(__xludf.DUMMYFUNCTION("IF(LEN(TRIM(E829))=0, 0, COUNTA(SPLIT(TRIM(E829), "" "")))"),649.0)</f>
        <v>649</v>
      </c>
      <c r="H829" s="14">
        <f t="shared" si="1"/>
        <v>908</v>
      </c>
    </row>
    <row r="830" ht="75.0" customHeight="1">
      <c r="A830" s="6">
        <v>1828.0</v>
      </c>
      <c r="B830" s="6" t="s">
        <v>2791</v>
      </c>
      <c r="C830" s="6" t="s">
        <v>427</v>
      </c>
      <c r="D830" s="11" t="s">
        <v>22</v>
      </c>
      <c r="E830" s="6" t="s">
        <v>2792</v>
      </c>
      <c r="F830" s="6" t="s">
        <v>16</v>
      </c>
      <c r="G830" s="14">
        <f>IFERROR(__xludf.DUMMYFUNCTION("IF(LEN(TRIM(E830))=0, 0, COUNTA(SPLIT(TRIM(E830), "" "")))"),543.0)</f>
        <v>543</v>
      </c>
      <c r="H830" s="14">
        <f t="shared" si="1"/>
        <v>760</v>
      </c>
    </row>
    <row r="831" ht="75.0" customHeight="1">
      <c r="A831" s="6">
        <v>1829.0</v>
      </c>
      <c r="B831" s="6" t="s">
        <v>2793</v>
      </c>
      <c r="C831" s="6" t="s">
        <v>427</v>
      </c>
      <c r="D831" s="11" t="s">
        <v>22</v>
      </c>
      <c r="E831" s="6" t="s">
        <v>2796</v>
      </c>
      <c r="F831" s="6" t="s">
        <v>16</v>
      </c>
      <c r="G831" s="14">
        <f>IFERROR(__xludf.DUMMYFUNCTION("IF(LEN(TRIM(E831))=0, 0, COUNTA(SPLIT(TRIM(E831), "" "")))"),652.0)</f>
        <v>652</v>
      </c>
      <c r="H831" s="14">
        <f t="shared" si="1"/>
        <v>912</v>
      </c>
    </row>
    <row r="832" ht="75.0" customHeight="1">
      <c r="A832" s="6">
        <v>1830.0</v>
      </c>
      <c r="B832" s="6" t="s">
        <v>2797</v>
      </c>
      <c r="C832" s="6" t="s">
        <v>427</v>
      </c>
      <c r="D832" s="11" t="s">
        <v>22</v>
      </c>
      <c r="E832" s="6" t="s">
        <v>2799</v>
      </c>
      <c r="F832" s="6" t="s">
        <v>16</v>
      </c>
      <c r="G832" s="14">
        <f>IFERROR(__xludf.DUMMYFUNCTION("IF(LEN(TRIM(E832))=0, 0, COUNTA(SPLIT(TRIM(E832), "" "")))"),793.0)</f>
        <v>793</v>
      </c>
      <c r="H832" s="14">
        <f t="shared" si="1"/>
        <v>1110</v>
      </c>
    </row>
    <row r="833" ht="75.0" customHeight="1">
      <c r="A833" s="6">
        <v>1831.0</v>
      </c>
      <c r="B833" s="6" t="s">
        <v>2800</v>
      </c>
      <c r="C833" s="6" t="s">
        <v>427</v>
      </c>
      <c r="D833" s="11" t="s">
        <v>22</v>
      </c>
      <c r="E833" s="6" t="s">
        <v>2801</v>
      </c>
      <c r="F833" s="6" t="s">
        <v>34</v>
      </c>
      <c r="G833" s="14">
        <f>IFERROR(__xludf.DUMMYFUNCTION("IF(LEN(TRIM(E833))=0, 0, COUNTA(SPLIT(TRIM(E833), "" "")))"),458.0)</f>
        <v>458</v>
      </c>
      <c r="H833" s="14">
        <f t="shared" si="1"/>
        <v>641</v>
      </c>
    </row>
    <row r="834" ht="75.0" customHeight="1">
      <c r="A834" s="6">
        <v>1832.0</v>
      </c>
      <c r="B834" s="6" t="s">
        <v>2804</v>
      </c>
      <c r="C834" s="6" t="s">
        <v>427</v>
      </c>
      <c r="D834" s="11" t="s">
        <v>22</v>
      </c>
      <c r="E834" s="6" t="s">
        <v>2805</v>
      </c>
      <c r="F834" s="6" t="s">
        <v>16</v>
      </c>
      <c r="G834" s="14">
        <f>IFERROR(__xludf.DUMMYFUNCTION("IF(LEN(TRIM(E834))=0, 0, COUNTA(SPLIT(TRIM(E834), "" "")))"),621.0)</f>
        <v>621</v>
      </c>
      <c r="H834" s="14">
        <f t="shared" si="1"/>
        <v>869</v>
      </c>
    </row>
    <row r="835" ht="75.0" customHeight="1">
      <c r="A835" s="6">
        <v>1833.0</v>
      </c>
      <c r="B835" s="6" t="s">
        <v>2807</v>
      </c>
      <c r="C835" s="6" t="s">
        <v>427</v>
      </c>
      <c r="D835" s="11" t="s">
        <v>22</v>
      </c>
      <c r="E835" s="6" t="s">
        <v>2808</v>
      </c>
      <c r="F835" s="6" t="s">
        <v>16</v>
      </c>
      <c r="G835" s="14">
        <f>IFERROR(__xludf.DUMMYFUNCTION("IF(LEN(TRIM(E835))=0, 0, COUNTA(SPLIT(TRIM(E835), "" "")))"),809.0)</f>
        <v>809</v>
      </c>
      <c r="H835" s="14">
        <f t="shared" si="1"/>
        <v>1132</v>
      </c>
    </row>
    <row r="836" ht="75.0" customHeight="1">
      <c r="A836" s="6">
        <v>1834.0</v>
      </c>
      <c r="B836" s="6" t="s">
        <v>2811</v>
      </c>
      <c r="C836" s="6" t="s">
        <v>427</v>
      </c>
      <c r="D836" s="11" t="s">
        <v>22</v>
      </c>
      <c r="E836" s="6" t="s">
        <v>2812</v>
      </c>
      <c r="F836" s="6" t="s">
        <v>34</v>
      </c>
      <c r="G836" s="14">
        <f>IFERROR(__xludf.DUMMYFUNCTION("IF(LEN(TRIM(E836))=0, 0, COUNTA(SPLIT(TRIM(E836), "" "")))"),697.0)</f>
        <v>697</v>
      </c>
      <c r="H836" s="14">
        <f t="shared" si="1"/>
        <v>975</v>
      </c>
    </row>
    <row r="837" ht="75.0" customHeight="1">
      <c r="A837" s="6">
        <v>1835.0</v>
      </c>
      <c r="B837" s="6" t="s">
        <v>2814</v>
      </c>
      <c r="C837" s="6" t="s">
        <v>427</v>
      </c>
      <c r="D837" s="11" t="s">
        <v>22</v>
      </c>
      <c r="E837" s="6" t="s">
        <v>2815</v>
      </c>
      <c r="F837" s="6" t="s">
        <v>34</v>
      </c>
      <c r="G837" s="14">
        <f>IFERROR(__xludf.DUMMYFUNCTION("IF(LEN(TRIM(E837))=0, 0, COUNTA(SPLIT(TRIM(E837), "" "")))"),755.0)</f>
        <v>755</v>
      </c>
      <c r="H837" s="14">
        <f t="shared" si="1"/>
        <v>1057</v>
      </c>
    </row>
    <row r="838" ht="75.0" customHeight="1">
      <c r="A838" s="6">
        <v>1836.0</v>
      </c>
      <c r="B838" s="6" t="s">
        <v>2818</v>
      </c>
      <c r="C838" s="6" t="s">
        <v>427</v>
      </c>
      <c r="D838" s="11" t="s">
        <v>22</v>
      </c>
      <c r="E838" s="6" t="s">
        <v>2819</v>
      </c>
      <c r="F838" s="6" t="s">
        <v>16</v>
      </c>
      <c r="G838" s="14">
        <f>IFERROR(__xludf.DUMMYFUNCTION("IF(LEN(TRIM(E838))=0, 0, COUNTA(SPLIT(TRIM(E838), "" "")))"),670.0)</f>
        <v>670</v>
      </c>
      <c r="H838" s="14">
        <f t="shared" si="1"/>
        <v>938</v>
      </c>
    </row>
    <row r="839" ht="75.0" customHeight="1">
      <c r="A839" s="6">
        <v>1837.0</v>
      </c>
      <c r="B839" s="6" t="s">
        <v>2821</v>
      </c>
      <c r="C839" s="6" t="s">
        <v>427</v>
      </c>
      <c r="D839" s="11" t="s">
        <v>22</v>
      </c>
      <c r="E839" s="6" t="s">
        <v>2822</v>
      </c>
      <c r="F839" s="6" t="s">
        <v>16</v>
      </c>
      <c r="G839" s="14">
        <f>IFERROR(__xludf.DUMMYFUNCTION("IF(LEN(TRIM(E839))=0, 0, COUNTA(SPLIT(TRIM(E839), "" "")))"),493.0)</f>
        <v>493</v>
      </c>
      <c r="H839" s="14">
        <f t="shared" si="1"/>
        <v>690</v>
      </c>
    </row>
    <row r="840" ht="75.0" customHeight="1">
      <c r="A840" s="6">
        <v>1838.0</v>
      </c>
      <c r="B840" s="6" t="s">
        <v>2824</v>
      </c>
      <c r="C840" s="6" t="s">
        <v>427</v>
      </c>
      <c r="D840" s="11" t="s">
        <v>22</v>
      </c>
      <c r="E840" s="6" t="s">
        <v>2826</v>
      </c>
      <c r="F840" s="6" t="s">
        <v>34</v>
      </c>
      <c r="G840" s="14">
        <f>IFERROR(__xludf.DUMMYFUNCTION("IF(LEN(TRIM(E840))=0, 0, COUNTA(SPLIT(TRIM(E840), "" "")))"),413.0)</f>
        <v>413</v>
      </c>
      <c r="H840" s="14">
        <f t="shared" si="1"/>
        <v>578</v>
      </c>
    </row>
    <row r="841" ht="75.0" customHeight="1">
      <c r="A841" s="6">
        <v>1839.0</v>
      </c>
      <c r="B841" s="6" t="s">
        <v>2828</v>
      </c>
      <c r="C841" s="6" t="s">
        <v>427</v>
      </c>
      <c r="D841" s="11" t="s">
        <v>22</v>
      </c>
      <c r="E841" s="6" t="s">
        <v>2829</v>
      </c>
      <c r="F841" s="6" t="s">
        <v>16</v>
      </c>
      <c r="G841" s="14">
        <f>IFERROR(__xludf.DUMMYFUNCTION("IF(LEN(TRIM(E841))=0, 0, COUNTA(SPLIT(TRIM(E841), "" "")))"),622.0)</f>
        <v>622</v>
      </c>
      <c r="H841" s="14">
        <f t="shared" si="1"/>
        <v>870</v>
      </c>
    </row>
    <row r="842" ht="75.0" customHeight="1">
      <c r="A842" s="6">
        <v>1840.0</v>
      </c>
      <c r="B842" s="6" t="s">
        <v>2831</v>
      </c>
      <c r="C842" s="6" t="s">
        <v>427</v>
      </c>
      <c r="D842" s="11" t="s">
        <v>22</v>
      </c>
      <c r="E842" s="6" t="s">
        <v>2833</v>
      </c>
      <c r="F842" s="6" t="s">
        <v>16</v>
      </c>
      <c r="G842" s="14">
        <f>IFERROR(__xludf.DUMMYFUNCTION("IF(LEN(TRIM(E842))=0, 0, COUNTA(SPLIT(TRIM(E842), "" "")))"),425.0)</f>
        <v>425</v>
      </c>
      <c r="H842" s="14">
        <f t="shared" si="1"/>
        <v>595</v>
      </c>
    </row>
    <row r="843" ht="75.0" customHeight="1">
      <c r="A843" s="6">
        <v>1841.0</v>
      </c>
      <c r="B843" s="6" t="s">
        <v>2835</v>
      </c>
      <c r="C843" s="6" t="s">
        <v>427</v>
      </c>
      <c r="D843" s="11" t="s">
        <v>22</v>
      </c>
      <c r="E843" s="6" t="s">
        <v>2836</v>
      </c>
      <c r="F843" s="6" t="s">
        <v>16</v>
      </c>
      <c r="G843" s="14">
        <f>IFERROR(__xludf.DUMMYFUNCTION("IF(LEN(TRIM(E843))=0, 0, COUNTA(SPLIT(TRIM(E843), "" "")))"),477.0)</f>
        <v>477</v>
      </c>
      <c r="H843" s="14">
        <f t="shared" si="1"/>
        <v>667</v>
      </c>
    </row>
    <row r="844" ht="75.0" customHeight="1">
      <c r="A844" s="6">
        <v>1842.0</v>
      </c>
      <c r="B844" s="6" t="s">
        <v>2838</v>
      </c>
      <c r="C844" s="6" t="s">
        <v>427</v>
      </c>
      <c r="D844" s="11" t="s">
        <v>22</v>
      </c>
      <c r="E844" s="6" t="s">
        <v>2840</v>
      </c>
      <c r="F844" s="6" t="s">
        <v>34</v>
      </c>
      <c r="G844" s="14">
        <f>IFERROR(__xludf.DUMMYFUNCTION("IF(LEN(TRIM(E844))=0, 0, COUNTA(SPLIT(TRIM(E844), "" "")))"),671.0)</f>
        <v>671</v>
      </c>
      <c r="H844" s="14">
        <f t="shared" si="1"/>
        <v>939</v>
      </c>
    </row>
    <row r="845" ht="75.0" customHeight="1">
      <c r="A845" s="6">
        <v>1843.0</v>
      </c>
      <c r="B845" s="6" t="s">
        <v>2842</v>
      </c>
      <c r="C845" s="6" t="s">
        <v>427</v>
      </c>
      <c r="D845" s="11" t="s">
        <v>22</v>
      </c>
      <c r="E845" s="6" t="s">
        <v>2843</v>
      </c>
      <c r="F845" s="6" t="s">
        <v>16</v>
      </c>
      <c r="G845" s="14">
        <f>IFERROR(__xludf.DUMMYFUNCTION("IF(LEN(TRIM(E845))=0, 0, COUNTA(SPLIT(TRIM(E845), "" "")))"),592.0)</f>
        <v>592</v>
      </c>
      <c r="H845" s="14">
        <f t="shared" si="1"/>
        <v>828</v>
      </c>
    </row>
    <row r="846" ht="75.0" customHeight="1">
      <c r="A846" s="6">
        <v>1844.0</v>
      </c>
      <c r="B846" s="6" t="s">
        <v>2845</v>
      </c>
      <c r="C846" s="6" t="s">
        <v>427</v>
      </c>
      <c r="D846" s="11" t="s">
        <v>22</v>
      </c>
      <c r="E846" s="6" t="s">
        <v>2847</v>
      </c>
      <c r="F846" s="6" t="s">
        <v>16</v>
      </c>
      <c r="G846" s="14">
        <f>IFERROR(__xludf.DUMMYFUNCTION("IF(LEN(TRIM(E846))=0, 0, COUNTA(SPLIT(TRIM(E846), "" "")))"),602.0)</f>
        <v>602</v>
      </c>
      <c r="H846" s="14">
        <f t="shared" si="1"/>
        <v>842</v>
      </c>
    </row>
    <row r="847" ht="75.0" customHeight="1">
      <c r="A847" s="6">
        <v>1845.0</v>
      </c>
      <c r="B847" s="6" t="s">
        <v>2848</v>
      </c>
      <c r="C847" s="6" t="s">
        <v>427</v>
      </c>
      <c r="D847" s="11" t="s">
        <v>22</v>
      </c>
      <c r="E847" s="6" t="s">
        <v>2850</v>
      </c>
      <c r="F847" s="6" t="s">
        <v>16</v>
      </c>
      <c r="G847" s="14">
        <f>IFERROR(__xludf.DUMMYFUNCTION("IF(LEN(TRIM(E847))=0, 0, COUNTA(SPLIT(TRIM(E847), "" "")))"),582.0)</f>
        <v>582</v>
      </c>
      <c r="H847" s="14">
        <f t="shared" si="1"/>
        <v>814</v>
      </c>
    </row>
    <row r="848" ht="75.0" customHeight="1">
      <c r="A848" s="6">
        <v>1846.0</v>
      </c>
      <c r="B848" s="6" t="s">
        <v>2851</v>
      </c>
      <c r="C848" s="6" t="s">
        <v>427</v>
      </c>
      <c r="D848" s="11" t="s">
        <v>22</v>
      </c>
      <c r="E848" s="6" t="s">
        <v>2854</v>
      </c>
      <c r="F848" s="6" t="s">
        <v>34</v>
      </c>
      <c r="G848" s="14">
        <f>IFERROR(__xludf.DUMMYFUNCTION("IF(LEN(TRIM(E848))=0, 0, COUNTA(SPLIT(TRIM(E848), "" "")))"),722.0)</f>
        <v>722</v>
      </c>
      <c r="H848" s="14">
        <f t="shared" si="1"/>
        <v>1010</v>
      </c>
    </row>
    <row r="849" ht="75.0" customHeight="1">
      <c r="A849" s="6">
        <v>1847.0</v>
      </c>
      <c r="B849" s="6" t="s">
        <v>2855</v>
      </c>
      <c r="C849" s="6" t="s">
        <v>427</v>
      </c>
      <c r="D849" s="11" t="s">
        <v>22</v>
      </c>
      <c r="E849" s="6" t="s">
        <v>2857</v>
      </c>
      <c r="F849" s="6" t="s">
        <v>34</v>
      </c>
      <c r="G849" s="14">
        <f>IFERROR(__xludf.DUMMYFUNCTION("IF(LEN(TRIM(E849))=0, 0, COUNTA(SPLIT(TRIM(E849), "" "")))"),760.0)</f>
        <v>760</v>
      </c>
      <c r="H849" s="14">
        <f t="shared" si="1"/>
        <v>1064</v>
      </c>
    </row>
    <row r="850" ht="75.0" customHeight="1">
      <c r="A850" s="6">
        <v>1848.0</v>
      </c>
      <c r="B850" s="6" t="s">
        <v>2859</v>
      </c>
      <c r="C850" s="6" t="s">
        <v>427</v>
      </c>
      <c r="D850" s="11" t="s">
        <v>22</v>
      </c>
      <c r="E850" s="6" t="s">
        <v>2861</v>
      </c>
      <c r="F850" s="6" t="s">
        <v>16</v>
      </c>
      <c r="G850" s="14">
        <f>IFERROR(__xludf.DUMMYFUNCTION("IF(LEN(TRIM(E850))=0, 0, COUNTA(SPLIT(TRIM(E850), "" "")))"),578.0)</f>
        <v>578</v>
      </c>
      <c r="H850" s="14">
        <f t="shared" si="1"/>
        <v>809</v>
      </c>
    </row>
    <row r="851" ht="75.0" customHeight="1">
      <c r="A851" s="6">
        <v>1849.0</v>
      </c>
      <c r="B851" s="6" t="s">
        <v>2863</v>
      </c>
      <c r="C851" s="6" t="s">
        <v>427</v>
      </c>
      <c r="D851" s="11" t="s">
        <v>22</v>
      </c>
      <c r="E851" s="6" t="s">
        <v>2864</v>
      </c>
      <c r="F851" s="6" t="s">
        <v>16</v>
      </c>
      <c r="G851" s="14">
        <f>IFERROR(__xludf.DUMMYFUNCTION("IF(LEN(TRIM(E851))=0, 0, COUNTA(SPLIT(TRIM(E851), "" "")))"),550.0)</f>
        <v>550</v>
      </c>
      <c r="H851" s="14">
        <f t="shared" si="1"/>
        <v>770</v>
      </c>
    </row>
    <row r="852" ht="75.0" customHeight="1">
      <c r="A852" s="6">
        <v>1850.0</v>
      </c>
      <c r="B852" s="6" t="s">
        <v>2867</v>
      </c>
      <c r="C852" s="6" t="s">
        <v>427</v>
      </c>
      <c r="D852" s="11" t="s">
        <v>22</v>
      </c>
      <c r="E852" s="6" t="s">
        <v>2868</v>
      </c>
      <c r="F852" s="6" t="s">
        <v>16</v>
      </c>
      <c r="G852" s="14">
        <f>IFERROR(__xludf.DUMMYFUNCTION("IF(LEN(TRIM(E852))=0, 0, COUNTA(SPLIT(TRIM(E852), "" "")))"),700.0)</f>
        <v>700</v>
      </c>
      <c r="H852" s="14">
        <f t="shared" si="1"/>
        <v>980</v>
      </c>
    </row>
    <row r="853" ht="75.0" customHeight="1">
      <c r="A853" s="6">
        <v>1851.0</v>
      </c>
      <c r="B853" s="6" t="s">
        <v>2870</v>
      </c>
      <c r="C853" s="6" t="s">
        <v>427</v>
      </c>
      <c r="D853" s="11" t="s">
        <v>22</v>
      </c>
      <c r="E853" s="6" t="s">
        <v>2872</v>
      </c>
      <c r="F853" s="6" t="s">
        <v>34</v>
      </c>
      <c r="G853" s="14">
        <f>IFERROR(__xludf.DUMMYFUNCTION("IF(LEN(TRIM(E853))=0, 0, COUNTA(SPLIT(TRIM(E853), "" "")))"),773.0)</f>
        <v>773</v>
      </c>
      <c r="H853" s="14">
        <f t="shared" si="1"/>
        <v>1082</v>
      </c>
    </row>
    <row r="854" ht="75.0" customHeight="1">
      <c r="A854" s="6">
        <v>1852.0</v>
      </c>
      <c r="B854" s="6" t="s">
        <v>2874</v>
      </c>
      <c r="C854" s="6" t="s">
        <v>427</v>
      </c>
      <c r="D854" s="11" t="s">
        <v>22</v>
      </c>
      <c r="E854" s="6" t="s">
        <v>2876</v>
      </c>
      <c r="F854" s="6" t="s">
        <v>34</v>
      </c>
      <c r="G854" s="14">
        <f>IFERROR(__xludf.DUMMYFUNCTION("IF(LEN(TRIM(E854))=0, 0, COUNTA(SPLIT(TRIM(E854), "" "")))"),498.0)</f>
        <v>498</v>
      </c>
      <c r="H854" s="14">
        <f t="shared" si="1"/>
        <v>697</v>
      </c>
    </row>
    <row r="855" ht="75.0" customHeight="1">
      <c r="A855" s="6">
        <v>1853.0</v>
      </c>
      <c r="B855" s="6" t="s">
        <v>2877</v>
      </c>
      <c r="C855" s="6" t="s">
        <v>427</v>
      </c>
      <c r="D855" s="11" t="s">
        <v>22</v>
      </c>
      <c r="E855" s="6" t="s">
        <v>2880</v>
      </c>
      <c r="F855" s="6" t="s">
        <v>34</v>
      </c>
      <c r="G855" s="14">
        <f>IFERROR(__xludf.DUMMYFUNCTION("IF(LEN(TRIM(E855))=0, 0, COUNTA(SPLIT(TRIM(E855), "" "")))"),713.0)</f>
        <v>713</v>
      </c>
      <c r="H855" s="14">
        <f t="shared" si="1"/>
        <v>998</v>
      </c>
    </row>
    <row r="856" ht="75.0" customHeight="1">
      <c r="A856" s="6">
        <v>1854.0</v>
      </c>
      <c r="B856" s="6" t="s">
        <v>2881</v>
      </c>
      <c r="C856" s="6" t="s">
        <v>427</v>
      </c>
      <c r="D856" s="11" t="s">
        <v>22</v>
      </c>
      <c r="E856" s="6" t="s">
        <v>2883</v>
      </c>
      <c r="F856" s="6" t="s">
        <v>34</v>
      </c>
      <c r="G856" s="14">
        <f>IFERROR(__xludf.DUMMYFUNCTION("IF(LEN(TRIM(E856))=0, 0, COUNTA(SPLIT(TRIM(E856), "" "")))"),612.0)</f>
        <v>612</v>
      </c>
      <c r="H856" s="14">
        <f t="shared" si="1"/>
        <v>856</v>
      </c>
    </row>
    <row r="857" ht="75.0" customHeight="1">
      <c r="A857" s="6">
        <v>1855.0</v>
      </c>
      <c r="B857" s="6" t="s">
        <v>2884</v>
      </c>
      <c r="C857" s="6" t="s">
        <v>427</v>
      </c>
      <c r="D857" s="11" t="s">
        <v>22</v>
      </c>
      <c r="E857" s="6" t="s">
        <v>2887</v>
      </c>
      <c r="F857" s="6" t="s">
        <v>34</v>
      </c>
      <c r="G857" s="14">
        <f>IFERROR(__xludf.DUMMYFUNCTION("IF(LEN(TRIM(E857))=0, 0, COUNTA(SPLIT(TRIM(E857), "" "")))"),777.0)</f>
        <v>777</v>
      </c>
      <c r="H857" s="14">
        <f t="shared" si="1"/>
        <v>1087</v>
      </c>
    </row>
    <row r="858" ht="75.0" customHeight="1">
      <c r="A858" s="6">
        <v>1856.0</v>
      </c>
      <c r="B858" s="6" t="s">
        <v>2888</v>
      </c>
      <c r="C858" s="6" t="s">
        <v>427</v>
      </c>
      <c r="D858" s="11" t="s">
        <v>22</v>
      </c>
      <c r="E858" s="6" t="s">
        <v>2890</v>
      </c>
      <c r="F858" s="6" t="s">
        <v>34</v>
      </c>
      <c r="G858" s="14">
        <f>IFERROR(__xludf.DUMMYFUNCTION("IF(LEN(TRIM(E858))=0, 0, COUNTA(SPLIT(TRIM(E858), "" "")))"),810.0)</f>
        <v>810</v>
      </c>
      <c r="H858" s="14">
        <f t="shared" si="1"/>
        <v>1134</v>
      </c>
    </row>
    <row r="859" ht="75.0" customHeight="1">
      <c r="A859" s="6">
        <v>1857.0</v>
      </c>
      <c r="B859" s="6" t="s">
        <v>2891</v>
      </c>
      <c r="C859" s="6" t="s">
        <v>427</v>
      </c>
      <c r="D859" s="11" t="s">
        <v>22</v>
      </c>
      <c r="E859" s="6" t="s">
        <v>2892</v>
      </c>
      <c r="F859" s="6" t="s">
        <v>34</v>
      </c>
      <c r="G859" s="14">
        <f>IFERROR(__xludf.DUMMYFUNCTION("IF(LEN(TRIM(E859))=0, 0, COUNTA(SPLIT(TRIM(E859), "" "")))"),559.0)</f>
        <v>559</v>
      </c>
      <c r="H859" s="14">
        <f t="shared" si="1"/>
        <v>782</v>
      </c>
    </row>
    <row r="860" ht="75.0" customHeight="1">
      <c r="A860" s="6">
        <v>1858.0</v>
      </c>
      <c r="B860" s="6" t="s">
        <v>2894</v>
      </c>
      <c r="C860" s="6" t="s">
        <v>427</v>
      </c>
      <c r="D860" s="11" t="s">
        <v>22</v>
      </c>
      <c r="E860" s="6" t="s">
        <v>2896</v>
      </c>
      <c r="F860" s="6" t="s">
        <v>34</v>
      </c>
      <c r="G860" s="14">
        <f>IFERROR(__xludf.DUMMYFUNCTION("IF(LEN(TRIM(E860))=0, 0, COUNTA(SPLIT(TRIM(E860), "" "")))"),757.0)</f>
        <v>757</v>
      </c>
      <c r="H860" s="14">
        <f t="shared" si="1"/>
        <v>1059</v>
      </c>
    </row>
    <row r="861" ht="75.0" customHeight="1">
      <c r="A861" s="6">
        <v>1859.0</v>
      </c>
      <c r="B861" s="6" t="s">
        <v>2897</v>
      </c>
      <c r="C861" s="6" t="s">
        <v>427</v>
      </c>
      <c r="D861" s="11" t="s">
        <v>22</v>
      </c>
      <c r="E861" s="6" t="s">
        <v>2899</v>
      </c>
      <c r="F861" s="6" t="s">
        <v>34</v>
      </c>
      <c r="G861" s="14">
        <f>IFERROR(__xludf.DUMMYFUNCTION("IF(LEN(TRIM(E861))=0, 0, COUNTA(SPLIT(TRIM(E861), "" "")))"),678.0)</f>
        <v>678</v>
      </c>
      <c r="H861" s="14">
        <f t="shared" si="1"/>
        <v>949</v>
      </c>
    </row>
    <row r="862" ht="75.0" customHeight="1">
      <c r="A862" s="6">
        <v>1860.0</v>
      </c>
      <c r="B862" s="6" t="s">
        <v>2900</v>
      </c>
      <c r="C862" s="6" t="s">
        <v>427</v>
      </c>
      <c r="D862" s="11" t="s">
        <v>22</v>
      </c>
      <c r="E862" s="6" t="s">
        <v>2901</v>
      </c>
      <c r="F862" s="6" t="s">
        <v>34</v>
      </c>
      <c r="G862" s="14">
        <f>IFERROR(__xludf.DUMMYFUNCTION("IF(LEN(TRIM(E862))=0, 0, COUNTA(SPLIT(TRIM(E862), "" "")))"),565.0)</f>
        <v>565</v>
      </c>
      <c r="H862" s="14">
        <f t="shared" si="1"/>
        <v>791</v>
      </c>
    </row>
    <row r="863" ht="75.0" customHeight="1">
      <c r="A863" s="6">
        <v>1861.0</v>
      </c>
      <c r="B863" s="6" t="s">
        <v>2902</v>
      </c>
      <c r="C863" s="6" t="s">
        <v>427</v>
      </c>
      <c r="D863" s="11" t="s">
        <v>22</v>
      </c>
      <c r="E863" s="6" t="s">
        <v>2905</v>
      </c>
      <c r="F863" s="6" t="s">
        <v>34</v>
      </c>
      <c r="G863" s="14">
        <f>IFERROR(__xludf.DUMMYFUNCTION("IF(LEN(TRIM(E863))=0, 0, COUNTA(SPLIT(TRIM(E863), "" "")))"),564.0)</f>
        <v>564</v>
      </c>
      <c r="H863" s="14">
        <f t="shared" si="1"/>
        <v>789</v>
      </c>
    </row>
    <row r="864" ht="75.0" customHeight="1">
      <c r="A864" s="6">
        <v>1862.0</v>
      </c>
      <c r="B864" s="6" t="s">
        <v>2906</v>
      </c>
      <c r="C864" s="6" t="s">
        <v>427</v>
      </c>
      <c r="D864" s="11" t="s">
        <v>22</v>
      </c>
      <c r="E864" s="6" t="s">
        <v>2907</v>
      </c>
      <c r="F864" s="6" t="s">
        <v>34</v>
      </c>
      <c r="G864" s="14">
        <f>IFERROR(__xludf.DUMMYFUNCTION("IF(LEN(TRIM(E864))=0, 0, COUNTA(SPLIT(TRIM(E864), "" "")))"),565.0)</f>
        <v>565</v>
      </c>
      <c r="H864" s="14">
        <f t="shared" si="1"/>
        <v>791</v>
      </c>
    </row>
    <row r="865" ht="75.0" customHeight="1">
      <c r="A865" s="6">
        <v>1863.0</v>
      </c>
      <c r="B865" s="6" t="s">
        <v>2909</v>
      </c>
      <c r="C865" s="6" t="s">
        <v>427</v>
      </c>
      <c r="D865" s="11" t="s">
        <v>22</v>
      </c>
      <c r="E865" s="6" t="s">
        <v>2910</v>
      </c>
      <c r="F865" s="6" t="s">
        <v>34</v>
      </c>
      <c r="G865" s="14">
        <f>IFERROR(__xludf.DUMMYFUNCTION("IF(LEN(TRIM(E865))=0, 0, COUNTA(SPLIT(TRIM(E865), "" "")))"),711.0)</f>
        <v>711</v>
      </c>
      <c r="H865" s="14">
        <f t="shared" si="1"/>
        <v>995</v>
      </c>
    </row>
    <row r="866" ht="75.0" customHeight="1">
      <c r="A866" s="6">
        <v>1864.0</v>
      </c>
      <c r="B866" s="6" t="s">
        <v>2911</v>
      </c>
      <c r="C866" s="6" t="s">
        <v>427</v>
      </c>
      <c r="D866" s="11" t="s">
        <v>22</v>
      </c>
      <c r="E866" s="6" t="s">
        <v>2914</v>
      </c>
      <c r="F866" s="6" t="s">
        <v>34</v>
      </c>
      <c r="G866" s="14">
        <f>IFERROR(__xludf.DUMMYFUNCTION("IF(LEN(TRIM(E866))=0, 0, COUNTA(SPLIT(TRIM(E866), "" "")))"),622.0)</f>
        <v>622</v>
      </c>
      <c r="H866" s="14">
        <f t="shared" si="1"/>
        <v>870</v>
      </c>
    </row>
    <row r="867" ht="75.0" customHeight="1">
      <c r="A867" s="6">
        <v>1865.0</v>
      </c>
      <c r="B867" s="6" t="s">
        <v>2915</v>
      </c>
      <c r="C867" s="6" t="s">
        <v>427</v>
      </c>
      <c r="D867" s="11" t="s">
        <v>22</v>
      </c>
      <c r="E867" s="6" t="s">
        <v>2916</v>
      </c>
      <c r="F867" s="6" t="s">
        <v>34</v>
      </c>
      <c r="G867" s="14">
        <f>IFERROR(__xludf.DUMMYFUNCTION("IF(LEN(TRIM(E867))=0, 0, COUNTA(SPLIT(TRIM(E867), "" "")))"),758.0)</f>
        <v>758</v>
      </c>
      <c r="H867" s="14">
        <f t="shared" si="1"/>
        <v>1061</v>
      </c>
    </row>
    <row r="868" ht="75.0" customHeight="1">
      <c r="A868" s="6">
        <v>1866.0</v>
      </c>
      <c r="B868" s="6" t="s">
        <v>2918</v>
      </c>
      <c r="C868" s="6" t="s">
        <v>427</v>
      </c>
      <c r="D868" s="11" t="s">
        <v>22</v>
      </c>
      <c r="E868" s="6" t="s">
        <v>2919</v>
      </c>
      <c r="F868" s="6" t="s">
        <v>34</v>
      </c>
      <c r="G868" s="14">
        <f>IFERROR(__xludf.DUMMYFUNCTION("IF(LEN(TRIM(E868))=0, 0, COUNTA(SPLIT(TRIM(E868), "" "")))"),732.0)</f>
        <v>732</v>
      </c>
      <c r="H868" s="14">
        <f t="shared" si="1"/>
        <v>1024</v>
      </c>
    </row>
    <row r="869" ht="75.0" customHeight="1">
      <c r="A869" s="6">
        <v>1867.0</v>
      </c>
      <c r="B869" s="6" t="s">
        <v>2921</v>
      </c>
      <c r="C869" s="6" t="s">
        <v>427</v>
      </c>
      <c r="D869" s="11" t="s">
        <v>22</v>
      </c>
      <c r="E869" s="6" t="s">
        <v>2923</v>
      </c>
      <c r="F869" s="6" t="s">
        <v>34</v>
      </c>
      <c r="G869" s="14">
        <f>IFERROR(__xludf.DUMMYFUNCTION("IF(LEN(TRIM(E869))=0, 0, COUNTA(SPLIT(TRIM(E869), "" "")))"),806.0)</f>
        <v>806</v>
      </c>
      <c r="H869" s="14">
        <f t="shared" si="1"/>
        <v>1128</v>
      </c>
    </row>
    <row r="870" ht="75.0" customHeight="1">
      <c r="A870" s="6">
        <v>1868.0</v>
      </c>
      <c r="B870" s="6" t="s">
        <v>2924</v>
      </c>
      <c r="C870" s="6" t="s">
        <v>427</v>
      </c>
      <c r="D870" s="11" t="s">
        <v>22</v>
      </c>
      <c r="E870" s="6" t="s">
        <v>2926</v>
      </c>
      <c r="F870" s="6" t="s">
        <v>34</v>
      </c>
      <c r="G870" s="14">
        <f>IFERROR(__xludf.DUMMYFUNCTION("IF(LEN(TRIM(E870))=0, 0, COUNTA(SPLIT(TRIM(E870), "" "")))"),646.0)</f>
        <v>646</v>
      </c>
      <c r="H870" s="14">
        <f t="shared" si="1"/>
        <v>904</v>
      </c>
    </row>
    <row r="871" ht="75.0" customHeight="1">
      <c r="A871" s="6">
        <v>1869.0</v>
      </c>
      <c r="B871" s="6" t="s">
        <v>2927</v>
      </c>
      <c r="C871" s="6" t="s">
        <v>427</v>
      </c>
      <c r="D871" s="11" t="s">
        <v>22</v>
      </c>
      <c r="E871" s="6" t="s">
        <v>2928</v>
      </c>
      <c r="F871" s="6" t="s">
        <v>34</v>
      </c>
      <c r="G871" s="14">
        <f>IFERROR(__xludf.DUMMYFUNCTION("IF(LEN(TRIM(E871))=0, 0, COUNTA(SPLIT(TRIM(E871), "" "")))"),646.0)</f>
        <v>646</v>
      </c>
      <c r="H871" s="14">
        <f t="shared" si="1"/>
        <v>904</v>
      </c>
    </row>
    <row r="872" ht="75.0" customHeight="1">
      <c r="A872" s="6">
        <v>1870.0</v>
      </c>
      <c r="B872" s="6" t="s">
        <v>2931</v>
      </c>
      <c r="C872" s="6" t="s">
        <v>427</v>
      </c>
      <c r="D872" s="11" t="s">
        <v>22</v>
      </c>
      <c r="E872" s="6" t="s">
        <v>2932</v>
      </c>
      <c r="F872" s="6" t="s">
        <v>34</v>
      </c>
      <c r="G872" s="14">
        <f>IFERROR(__xludf.DUMMYFUNCTION("IF(LEN(TRIM(E872))=0, 0, COUNTA(SPLIT(TRIM(E872), "" "")))"),661.0)</f>
        <v>661</v>
      </c>
      <c r="H872" s="14">
        <f t="shared" si="1"/>
        <v>925</v>
      </c>
    </row>
    <row r="873" ht="75.0" customHeight="1">
      <c r="A873" s="6">
        <v>1871.0</v>
      </c>
      <c r="B873" s="6" t="s">
        <v>2934</v>
      </c>
      <c r="C873" s="6" t="s">
        <v>427</v>
      </c>
      <c r="D873" s="11" t="s">
        <v>22</v>
      </c>
      <c r="E873" s="6" t="s">
        <v>2935</v>
      </c>
      <c r="F873" s="6" t="s">
        <v>34</v>
      </c>
      <c r="G873" s="14">
        <f>IFERROR(__xludf.DUMMYFUNCTION("IF(LEN(TRIM(E873))=0, 0, COUNTA(SPLIT(TRIM(E873), "" "")))"),472.0)</f>
        <v>472</v>
      </c>
      <c r="H873" s="14">
        <f t="shared" si="1"/>
        <v>660</v>
      </c>
    </row>
    <row r="874" ht="75.0" customHeight="1">
      <c r="A874" s="6">
        <v>1872.0</v>
      </c>
      <c r="B874" s="6" t="s">
        <v>2936</v>
      </c>
      <c r="C874" s="6" t="s">
        <v>427</v>
      </c>
      <c r="D874" s="11" t="s">
        <v>22</v>
      </c>
      <c r="E874" s="6" t="s">
        <v>2937</v>
      </c>
      <c r="F874" s="6" t="s">
        <v>34</v>
      </c>
      <c r="G874" s="14">
        <f>IFERROR(__xludf.DUMMYFUNCTION("IF(LEN(TRIM(E874))=0, 0, COUNTA(SPLIT(TRIM(E874), "" "")))"),710.0)</f>
        <v>710</v>
      </c>
      <c r="H874" s="14">
        <f t="shared" si="1"/>
        <v>994</v>
      </c>
    </row>
    <row r="875" ht="75.0" customHeight="1">
      <c r="A875" s="6">
        <v>1873.0</v>
      </c>
      <c r="B875" s="6" t="s">
        <v>2940</v>
      </c>
      <c r="C875" s="6" t="s">
        <v>427</v>
      </c>
      <c r="D875" s="11" t="s">
        <v>22</v>
      </c>
      <c r="E875" s="6" t="s">
        <v>2941</v>
      </c>
      <c r="F875" s="6" t="s">
        <v>34</v>
      </c>
      <c r="G875" s="14">
        <f>IFERROR(__xludf.DUMMYFUNCTION("IF(LEN(TRIM(E875))=0, 0, COUNTA(SPLIT(TRIM(E875), "" "")))"),490.0)</f>
        <v>490</v>
      </c>
      <c r="H875" s="14">
        <f t="shared" si="1"/>
        <v>686</v>
      </c>
    </row>
    <row r="876" ht="75.0" customHeight="1">
      <c r="A876" s="6">
        <v>1874.0</v>
      </c>
      <c r="B876" s="6" t="s">
        <v>2943</v>
      </c>
      <c r="C876" s="6" t="s">
        <v>427</v>
      </c>
      <c r="D876" s="11" t="s">
        <v>22</v>
      </c>
      <c r="E876" s="6" t="s">
        <v>2944</v>
      </c>
      <c r="F876" s="6" t="s">
        <v>34</v>
      </c>
      <c r="G876" s="14">
        <f>IFERROR(__xludf.DUMMYFUNCTION("IF(LEN(TRIM(E876))=0, 0, COUNTA(SPLIT(TRIM(E876), "" "")))"),705.0)</f>
        <v>705</v>
      </c>
      <c r="H876" s="14">
        <f t="shared" si="1"/>
        <v>987</v>
      </c>
    </row>
    <row r="877" ht="75.0" customHeight="1">
      <c r="A877" s="6">
        <v>1875.0</v>
      </c>
      <c r="B877" s="6" t="s">
        <v>2945</v>
      </c>
      <c r="C877" s="6" t="s">
        <v>427</v>
      </c>
      <c r="D877" s="11" t="s">
        <v>22</v>
      </c>
      <c r="E877" s="6" t="s">
        <v>2946</v>
      </c>
      <c r="F877" s="6" t="s">
        <v>34</v>
      </c>
      <c r="G877" s="14">
        <f>IFERROR(__xludf.DUMMYFUNCTION("IF(LEN(TRIM(E877))=0, 0, COUNTA(SPLIT(TRIM(E877), "" "")))"),508.0)</f>
        <v>508</v>
      </c>
      <c r="H877" s="14">
        <f t="shared" si="1"/>
        <v>711</v>
      </c>
    </row>
    <row r="878" ht="75.0" customHeight="1">
      <c r="A878" s="6">
        <v>1876.0</v>
      </c>
      <c r="B878" s="6" t="s">
        <v>2949</v>
      </c>
      <c r="C878" s="6" t="s">
        <v>427</v>
      </c>
      <c r="D878" s="11" t="s">
        <v>22</v>
      </c>
      <c r="E878" s="6" t="s">
        <v>2950</v>
      </c>
      <c r="F878" s="6" t="s">
        <v>34</v>
      </c>
      <c r="G878" s="14">
        <f>IFERROR(__xludf.DUMMYFUNCTION("IF(LEN(TRIM(E878))=0, 0, COUNTA(SPLIT(TRIM(E878), "" "")))"),581.0)</f>
        <v>581</v>
      </c>
      <c r="H878" s="14">
        <f t="shared" si="1"/>
        <v>813</v>
      </c>
    </row>
    <row r="879" ht="75.0" customHeight="1">
      <c r="A879" s="6">
        <v>1877.0</v>
      </c>
      <c r="B879" s="6" t="s">
        <v>2951</v>
      </c>
      <c r="C879" s="6" t="s">
        <v>427</v>
      </c>
      <c r="D879" s="11" t="s">
        <v>22</v>
      </c>
      <c r="E879" s="6" t="s">
        <v>2952</v>
      </c>
      <c r="F879" s="6" t="s">
        <v>34</v>
      </c>
      <c r="G879" s="14">
        <f>IFERROR(__xludf.DUMMYFUNCTION("IF(LEN(TRIM(E879))=0, 0, COUNTA(SPLIT(TRIM(E879), "" "")))"),586.0)</f>
        <v>586</v>
      </c>
      <c r="H879" s="14">
        <f t="shared" si="1"/>
        <v>820</v>
      </c>
    </row>
    <row r="880" ht="75.0" customHeight="1">
      <c r="A880" s="6">
        <v>1878.0</v>
      </c>
      <c r="B880" s="6" t="s">
        <v>2954</v>
      </c>
      <c r="C880" s="6" t="s">
        <v>427</v>
      </c>
      <c r="D880" s="11" t="s">
        <v>22</v>
      </c>
      <c r="E880" s="6" t="s">
        <v>2955</v>
      </c>
      <c r="F880" s="6" t="s">
        <v>34</v>
      </c>
      <c r="G880" s="14">
        <f>IFERROR(__xludf.DUMMYFUNCTION("IF(LEN(TRIM(E880))=0, 0, COUNTA(SPLIT(TRIM(E880), "" "")))"),550.0)</f>
        <v>550</v>
      </c>
      <c r="H880" s="14">
        <f t="shared" si="1"/>
        <v>770</v>
      </c>
    </row>
    <row r="881" ht="75.0" customHeight="1">
      <c r="A881" s="6">
        <v>1879.0</v>
      </c>
      <c r="B881" s="6" t="s">
        <v>2956</v>
      </c>
      <c r="C881" s="6" t="s">
        <v>427</v>
      </c>
      <c r="D881" s="11" t="s">
        <v>22</v>
      </c>
      <c r="E881" s="6" t="s">
        <v>2957</v>
      </c>
      <c r="F881" s="6" t="s">
        <v>34</v>
      </c>
      <c r="G881" s="14">
        <f>IFERROR(__xludf.DUMMYFUNCTION("IF(LEN(TRIM(E881))=0, 0, COUNTA(SPLIT(TRIM(E881), "" "")))"),705.0)</f>
        <v>705</v>
      </c>
      <c r="H881" s="14">
        <f t="shared" si="1"/>
        <v>987</v>
      </c>
    </row>
    <row r="882" ht="75.0" customHeight="1">
      <c r="A882" s="6">
        <v>1880.0</v>
      </c>
      <c r="B882" s="6" t="s">
        <v>2960</v>
      </c>
      <c r="C882" s="6" t="s">
        <v>565</v>
      </c>
      <c r="D882" s="11" t="s">
        <v>25</v>
      </c>
      <c r="E882" s="6" t="s">
        <v>2961</v>
      </c>
      <c r="F882" s="6" t="s">
        <v>16</v>
      </c>
      <c r="G882" s="14">
        <f>IFERROR(__xludf.DUMMYFUNCTION("IF(LEN(TRIM(E882))=0, 0, COUNTA(SPLIT(TRIM(E882), "" "")))"),777.0)</f>
        <v>777</v>
      </c>
      <c r="H882" s="14">
        <f t="shared" si="1"/>
        <v>1087</v>
      </c>
    </row>
    <row r="883" ht="75.0" customHeight="1">
      <c r="A883" s="6">
        <v>1881.0</v>
      </c>
      <c r="B883" s="6" t="s">
        <v>2963</v>
      </c>
      <c r="C883" s="6" t="s">
        <v>565</v>
      </c>
      <c r="D883" s="11" t="s">
        <v>25</v>
      </c>
      <c r="E883" s="6" t="s">
        <v>2964</v>
      </c>
      <c r="F883" s="6" t="s">
        <v>16</v>
      </c>
      <c r="G883" s="14">
        <f>IFERROR(__xludf.DUMMYFUNCTION("IF(LEN(TRIM(E883))=0, 0, COUNTA(SPLIT(TRIM(E883), "" "")))"),517.0)</f>
        <v>517</v>
      </c>
      <c r="H883" s="14">
        <f t="shared" si="1"/>
        <v>723</v>
      </c>
    </row>
    <row r="884" ht="75.0" customHeight="1">
      <c r="A884" s="6">
        <v>1882.0</v>
      </c>
      <c r="B884" s="6" t="s">
        <v>2965</v>
      </c>
      <c r="C884" s="6" t="s">
        <v>565</v>
      </c>
      <c r="D884" s="11" t="s">
        <v>25</v>
      </c>
      <c r="E884" s="6" t="s">
        <v>2968</v>
      </c>
      <c r="F884" s="6" t="s">
        <v>34</v>
      </c>
      <c r="G884" s="14">
        <f>IFERROR(__xludf.DUMMYFUNCTION("IF(LEN(TRIM(E884))=0, 0, COUNTA(SPLIT(TRIM(E884), "" "")))"),730.0)</f>
        <v>730</v>
      </c>
      <c r="H884" s="14">
        <f t="shared" si="1"/>
        <v>1022</v>
      </c>
    </row>
    <row r="885" ht="75.0" customHeight="1">
      <c r="A885" s="6">
        <v>1883.0</v>
      </c>
      <c r="B885" s="6" t="s">
        <v>2970</v>
      </c>
      <c r="C885" s="6" t="s">
        <v>565</v>
      </c>
      <c r="D885" s="11" t="s">
        <v>25</v>
      </c>
      <c r="E885" s="6" t="s">
        <v>2971</v>
      </c>
      <c r="F885" s="6" t="s">
        <v>16</v>
      </c>
      <c r="G885" s="14">
        <f>IFERROR(__xludf.DUMMYFUNCTION("IF(LEN(TRIM(E885))=0, 0, COUNTA(SPLIT(TRIM(E885), "" "")))"),621.0)</f>
        <v>621</v>
      </c>
      <c r="H885" s="14">
        <f t="shared" si="1"/>
        <v>869</v>
      </c>
    </row>
    <row r="886" ht="75.0" customHeight="1">
      <c r="A886" s="6">
        <v>1884.0</v>
      </c>
      <c r="B886" s="6" t="s">
        <v>2972</v>
      </c>
      <c r="C886" s="6" t="s">
        <v>565</v>
      </c>
      <c r="D886" s="11" t="s">
        <v>25</v>
      </c>
      <c r="E886" s="6" t="s">
        <v>2975</v>
      </c>
      <c r="F886" s="6" t="s">
        <v>16</v>
      </c>
      <c r="G886" s="14">
        <f>IFERROR(__xludf.DUMMYFUNCTION("IF(LEN(TRIM(E886))=0, 0, COUNTA(SPLIT(TRIM(E886), "" "")))"),617.0)</f>
        <v>617</v>
      </c>
      <c r="H886" s="14">
        <f t="shared" si="1"/>
        <v>863</v>
      </c>
    </row>
    <row r="887" ht="75.0" customHeight="1">
      <c r="A887" s="6">
        <v>1885.0</v>
      </c>
      <c r="B887" s="6" t="s">
        <v>2976</v>
      </c>
      <c r="C887" s="6" t="s">
        <v>565</v>
      </c>
      <c r="D887" s="11" t="s">
        <v>25</v>
      </c>
      <c r="E887" s="6" t="s">
        <v>2978</v>
      </c>
      <c r="F887" s="6" t="s">
        <v>16</v>
      </c>
      <c r="G887" s="14">
        <f>IFERROR(__xludf.DUMMYFUNCTION("IF(LEN(TRIM(E887))=0, 0, COUNTA(SPLIT(TRIM(E887), "" "")))"),603.0)</f>
        <v>603</v>
      </c>
      <c r="H887" s="14">
        <f t="shared" si="1"/>
        <v>844</v>
      </c>
    </row>
    <row r="888" ht="75.0" customHeight="1">
      <c r="A888" s="6">
        <v>1886.0</v>
      </c>
      <c r="B888" s="6" t="s">
        <v>2979</v>
      </c>
      <c r="C888" s="6" t="s">
        <v>565</v>
      </c>
      <c r="D888" s="11" t="s">
        <v>25</v>
      </c>
      <c r="E888" s="6" t="s">
        <v>2980</v>
      </c>
      <c r="F888" s="6" t="s">
        <v>16</v>
      </c>
      <c r="G888" s="14">
        <f>IFERROR(__xludf.DUMMYFUNCTION("IF(LEN(TRIM(E888))=0, 0, COUNTA(SPLIT(TRIM(E888), "" "")))"),708.0)</f>
        <v>708</v>
      </c>
      <c r="H888" s="14">
        <f t="shared" si="1"/>
        <v>991</v>
      </c>
    </row>
    <row r="889" ht="75.0" customHeight="1">
      <c r="A889" s="6">
        <v>1887.0</v>
      </c>
      <c r="B889" s="6" t="s">
        <v>2983</v>
      </c>
      <c r="C889" s="6" t="s">
        <v>565</v>
      </c>
      <c r="D889" s="11" t="s">
        <v>25</v>
      </c>
      <c r="E889" s="6" t="s">
        <v>2984</v>
      </c>
      <c r="F889" s="6" t="s">
        <v>16</v>
      </c>
      <c r="G889" s="14">
        <f>IFERROR(__xludf.DUMMYFUNCTION("IF(LEN(TRIM(E889))=0, 0, COUNTA(SPLIT(TRIM(E889), "" "")))"),600.0)</f>
        <v>600</v>
      </c>
      <c r="H889" s="14">
        <f t="shared" si="1"/>
        <v>840</v>
      </c>
    </row>
    <row r="890" ht="75.0" customHeight="1">
      <c r="A890" s="6">
        <v>1888.0</v>
      </c>
      <c r="B890" s="6" t="s">
        <v>2986</v>
      </c>
      <c r="C890" s="6" t="s">
        <v>565</v>
      </c>
      <c r="D890" s="11" t="s">
        <v>25</v>
      </c>
      <c r="E890" s="6" t="s">
        <v>2987</v>
      </c>
      <c r="F890" s="6" t="s">
        <v>34</v>
      </c>
      <c r="G890" s="14">
        <f>IFERROR(__xludf.DUMMYFUNCTION("IF(LEN(TRIM(E890))=0, 0, COUNTA(SPLIT(TRIM(E890), "" "")))"),596.0)</f>
        <v>596</v>
      </c>
      <c r="H890" s="14">
        <f t="shared" si="1"/>
        <v>834</v>
      </c>
    </row>
    <row r="891" ht="75.0" customHeight="1">
      <c r="A891" s="6">
        <v>1889.0</v>
      </c>
      <c r="B891" s="6" t="s">
        <v>2990</v>
      </c>
      <c r="C891" s="6" t="s">
        <v>565</v>
      </c>
      <c r="D891" s="11" t="s">
        <v>25</v>
      </c>
      <c r="E891" s="6" t="s">
        <v>2991</v>
      </c>
      <c r="F891" s="6" t="s">
        <v>16</v>
      </c>
      <c r="G891" s="14">
        <f>IFERROR(__xludf.DUMMYFUNCTION("IF(LEN(TRIM(E891))=0, 0, COUNTA(SPLIT(TRIM(E891), "" "")))"),763.0)</f>
        <v>763</v>
      </c>
      <c r="H891" s="14">
        <f t="shared" si="1"/>
        <v>1068</v>
      </c>
    </row>
    <row r="892" ht="75.0" customHeight="1">
      <c r="A892" s="6">
        <v>1890.0</v>
      </c>
      <c r="B892" s="6" t="s">
        <v>2993</v>
      </c>
      <c r="C892" s="6" t="s">
        <v>565</v>
      </c>
      <c r="D892" s="11" t="s">
        <v>25</v>
      </c>
      <c r="E892" s="6" t="s">
        <v>2994</v>
      </c>
      <c r="F892" s="6" t="s">
        <v>16</v>
      </c>
      <c r="G892" s="14">
        <f>IFERROR(__xludf.DUMMYFUNCTION("IF(LEN(TRIM(E892))=0, 0, COUNTA(SPLIT(TRIM(E892), "" "")))"),608.0)</f>
        <v>608</v>
      </c>
      <c r="H892" s="14">
        <f t="shared" si="1"/>
        <v>851</v>
      </c>
    </row>
    <row r="893" ht="75.0" customHeight="1">
      <c r="A893" s="6">
        <v>1891.0</v>
      </c>
      <c r="B893" s="6" t="s">
        <v>2997</v>
      </c>
      <c r="C893" s="6" t="s">
        <v>565</v>
      </c>
      <c r="D893" s="11" t="s">
        <v>25</v>
      </c>
      <c r="E893" s="6" t="s">
        <v>2998</v>
      </c>
      <c r="F893" s="6" t="s">
        <v>16</v>
      </c>
      <c r="G893" s="14">
        <f>IFERROR(__xludf.DUMMYFUNCTION("IF(LEN(TRIM(E893))=0, 0, COUNTA(SPLIT(TRIM(E893), "" "")))"),582.0)</f>
        <v>582</v>
      </c>
      <c r="H893" s="14">
        <f t="shared" si="1"/>
        <v>814</v>
      </c>
    </row>
    <row r="894" ht="75.0" customHeight="1">
      <c r="A894" s="6">
        <v>1892.0</v>
      </c>
      <c r="B894" s="6" t="s">
        <v>3000</v>
      </c>
      <c r="C894" s="6" t="s">
        <v>565</v>
      </c>
      <c r="D894" s="11" t="s">
        <v>25</v>
      </c>
      <c r="E894" s="6" t="s">
        <v>3001</v>
      </c>
      <c r="F894" s="6" t="s">
        <v>16</v>
      </c>
      <c r="G894" s="14">
        <f>IFERROR(__xludf.DUMMYFUNCTION("IF(LEN(TRIM(E894))=0, 0, COUNTA(SPLIT(TRIM(E894), "" "")))"),813.0)</f>
        <v>813</v>
      </c>
      <c r="H894" s="14">
        <f t="shared" si="1"/>
        <v>1138</v>
      </c>
    </row>
    <row r="895" ht="75.0" customHeight="1">
      <c r="A895" s="6">
        <v>1893.0</v>
      </c>
      <c r="B895" s="6" t="s">
        <v>3003</v>
      </c>
      <c r="C895" s="6" t="s">
        <v>565</v>
      </c>
      <c r="D895" s="11" t="s">
        <v>25</v>
      </c>
      <c r="E895" s="6" t="s">
        <v>3005</v>
      </c>
      <c r="F895" s="6" t="s">
        <v>16</v>
      </c>
      <c r="G895" s="14">
        <f>IFERROR(__xludf.DUMMYFUNCTION("IF(LEN(TRIM(E895))=0, 0, COUNTA(SPLIT(TRIM(E895), "" "")))"),544.0)</f>
        <v>544</v>
      </c>
      <c r="H895" s="14">
        <f t="shared" si="1"/>
        <v>761</v>
      </c>
    </row>
    <row r="896" ht="75.0" customHeight="1">
      <c r="A896" s="6">
        <v>1894.0</v>
      </c>
      <c r="B896" s="6" t="s">
        <v>3006</v>
      </c>
      <c r="C896" s="6" t="s">
        <v>565</v>
      </c>
      <c r="D896" s="11" t="s">
        <v>25</v>
      </c>
      <c r="E896" s="6" t="s">
        <v>3008</v>
      </c>
      <c r="F896" s="6" t="s">
        <v>16</v>
      </c>
      <c r="G896" s="14">
        <f>IFERROR(__xludf.DUMMYFUNCTION("IF(LEN(TRIM(E896))=0, 0, COUNTA(SPLIT(TRIM(E896), "" "")))"),466.0)</f>
        <v>466</v>
      </c>
      <c r="H896" s="14">
        <f t="shared" si="1"/>
        <v>652</v>
      </c>
    </row>
    <row r="897" ht="75.0" customHeight="1">
      <c r="A897" s="6">
        <v>1895.0</v>
      </c>
      <c r="B897" s="6" t="s">
        <v>3009</v>
      </c>
      <c r="C897" s="6" t="s">
        <v>565</v>
      </c>
      <c r="D897" s="11" t="s">
        <v>25</v>
      </c>
      <c r="E897" s="6" t="s">
        <v>3011</v>
      </c>
      <c r="F897" s="6" t="s">
        <v>16</v>
      </c>
      <c r="G897" s="14">
        <f>IFERROR(__xludf.DUMMYFUNCTION("IF(LEN(TRIM(E897))=0, 0, COUNTA(SPLIT(TRIM(E897), "" "")))"),591.0)</f>
        <v>591</v>
      </c>
      <c r="H897" s="14">
        <f t="shared" si="1"/>
        <v>827</v>
      </c>
    </row>
    <row r="898" ht="75.0" customHeight="1">
      <c r="A898" s="6">
        <v>1896.0</v>
      </c>
      <c r="B898" s="6" t="s">
        <v>3013</v>
      </c>
      <c r="C898" s="6" t="s">
        <v>565</v>
      </c>
      <c r="D898" s="11" t="s">
        <v>25</v>
      </c>
      <c r="E898" s="6" t="s">
        <v>3015</v>
      </c>
      <c r="F898" s="6" t="s">
        <v>16</v>
      </c>
      <c r="G898" s="14">
        <f>IFERROR(__xludf.DUMMYFUNCTION("IF(LEN(TRIM(E898))=0, 0, COUNTA(SPLIT(TRIM(E898), "" "")))"),442.0)</f>
        <v>442</v>
      </c>
      <c r="H898" s="14">
        <f t="shared" si="1"/>
        <v>618</v>
      </c>
    </row>
    <row r="899" ht="75.0" customHeight="1">
      <c r="A899" s="6">
        <v>1897.0</v>
      </c>
      <c r="B899" s="6" t="s">
        <v>3016</v>
      </c>
      <c r="C899" s="6" t="s">
        <v>565</v>
      </c>
      <c r="D899" s="11" t="s">
        <v>25</v>
      </c>
      <c r="E899" s="6" t="s">
        <v>3018</v>
      </c>
      <c r="F899" s="6" t="s">
        <v>16</v>
      </c>
      <c r="G899" s="14">
        <f>IFERROR(__xludf.DUMMYFUNCTION("IF(LEN(TRIM(E899))=0, 0, COUNTA(SPLIT(TRIM(E899), "" "")))"),445.0)</f>
        <v>445</v>
      </c>
      <c r="H899" s="14">
        <f t="shared" si="1"/>
        <v>623</v>
      </c>
    </row>
    <row r="900" ht="75.0" customHeight="1">
      <c r="A900" s="6">
        <v>1898.0</v>
      </c>
      <c r="B900" s="6" t="s">
        <v>3020</v>
      </c>
      <c r="C900" s="6" t="s">
        <v>565</v>
      </c>
      <c r="D900" s="11" t="s">
        <v>25</v>
      </c>
      <c r="E900" s="6" t="s">
        <v>3021</v>
      </c>
      <c r="F900" s="6" t="s">
        <v>16</v>
      </c>
      <c r="G900" s="14">
        <f>IFERROR(__xludf.DUMMYFUNCTION("IF(LEN(TRIM(E900))=0, 0, COUNTA(SPLIT(TRIM(E900), "" "")))"),519.0)</f>
        <v>519</v>
      </c>
      <c r="H900" s="14">
        <f t="shared" si="1"/>
        <v>726</v>
      </c>
    </row>
    <row r="901" ht="75.0" customHeight="1">
      <c r="A901" s="6">
        <v>1899.0</v>
      </c>
      <c r="B901" s="6" t="s">
        <v>3023</v>
      </c>
      <c r="C901" s="6" t="s">
        <v>565</v>
      </c>
      <c r="D901" s="11" t="s">
        <v>25</v>
      </c>
      <c r="E901" s="6" t="s">
        <v>3024</v>
      </c>
      <c r="F901" s="6" t="s">
        <v>16</v>
      </c>
      <c r="G901" s="14">
        <f>IFERROR(__xludf.DUMMYFUNCTION("IF(LEN(TRIM(E901))=0, 0, COUNTA(SPLIT(TRIM(E901), "" "")))"),806.0)</f>
        <v>806</v>
      </c>
      <c r="H901" s="14">
        <f t="shared" si="1"/>
        <v>1128</v>
      </c>
    </row>
    <row r="902" ht="75.0" customHeight="1">
      <c r="A902" s="6">
        <v>1900.0</v>
      </c>
      <c r="B902" s="6" t="s">
        <v>3027</v>
      </c>
      <c r="C902" s="6" t="s">
        <v>565</v>
      </c>
      <c r="D902" s="11" t="s">
        <v>25</v>
      </c>
      <c r="E902" s="6" t="s">
        <v>3028</v>
      </c>
      <c r="F902" s="6" t="s">
        <v>16</v>
      </c>
      <c r="G902" s="14">
        <f>IFERROR(__xludf.DUMMYFUNCTION("IF(LEN(TRIM(E902))=0, 0, COUNTA(SPLIT(TRIM(E902), "" "")))"),691.0)</f>
        <v>691</v>
      </c>
      <c r="H902" s="14">
        <f t="shared" si="1"/>
        <v>967</v>
      </c>
    </row>
    <row r="903" ht="75.0" customHeight="1">
      <c r="A903" s="6">
        <v>1901.0</v>
      </c>
      <c r="B903" s="6" t="s">
        <v>3030</v>
      </c>
      <c r="C903" s="6" t="s">
        <v>565</v>
      </c>
      <c r="D903" s="11" t="s">
        <v>25</v>
      </c>
      <c r="E903" s="6" t="s">
        <v>3031</v>
      </c>
      <c r="F903" s="6" t="s">
        <v>16</v>
      </c>
      <c r="G903" s="14">
        <f>IFERROR(__xludf.DUMMYFUNCTION("IF(LEN(TRIM(E903))=0, 0, COUNTA(SPLIT(TRIM(E903), "" "")))"),516.0)</f>
        <v>516</v>
      </c>
      <c r="H903" s="14">
        <f t="shared" si="1"/>
        <v>722</v>
      </c>
    </row>
    <row r="904" ht="75.0" customHeight="1">
      <c r="A904" s="6">
        <v>1902.0</v>
      </c>
      <c r="B904" s="6" t="s">
        <v>3033</v>
      </c>
      <c r="C904" s="6" t="s">
        <v>565</v>
      </c>
      <c r="D904" s="11" t="s">
        <v>25</v>
      </c>
      <c r="E904" s="6" t="s">
        <v>3035</v>
      </c>
      <c r="F904" s="6" t="s">
        <v>16</v>
      </c>
      <c r="G904" s="14">
        <f>IFERROR(__xludf.DUMMYFUNCTION("IF(LEN(TRIM(E904))=0, 0, COUNTA(SPLIT(TRIM(E904), "" "")))"),518.0)</f>
        <v>518</v>
      </c>
      <c r="H904" s="14">
        <f t="shared" si="1"/>
        <v>725</v>
      </c>
    </row>
    <row r="905" ht="75.0" customHeight="1">
      <c r="A905" s="6">
        <v>1903.0</v>
      </c>
      <c r="B905" s="6" t="s">
        <v>3037</v>
      </c>
      <c r="C905" s="6" t="s">
        <v>565</v>
      </c>
      <c r="D905" s="11" t="s">
        <v>25</v>
      </c>
      <c r="E905" s="6" t="s">
        <v>3038</v>
      </c>
      <c r="F905" s="6" t="s">
        <v>16</v>
      </c>
      <c r="G905" s="14">
        <f>IFERROR(__xludf.DUMMYFUNCTION("IF(LEN(TRIM(E905))=0, 0, COUNTA(SPLIT(TRIM(E905), "" "")))"),561.0)</f>
        <v>561</v>
      </c>
      <c r="H905" s="14">
        <f t="shared" si="1"/>
        <v>785</v>
      </c>
    </row>
    <row r="906" ht="75.0" customHeight="1">
      <c r="A906" s="6">
        <v>1904.0</v>
      </c>
      <c r="B906" s="6" t="s">
        <v>3040</v>
      </c>
      <c r="C906" s="6" t="s">
        <v>565</v>
      </c>
      <c r="D906" s="11" t="s">
        <v>25</v>
      </c>
      <c r="E906" s="6" t="s">
        <v>3042</v>
      </c>
      <c r="F906" s="6" t="s">
        <v>16</v>
      </c>
      <c r="G906" s="14">
        <f>IFERROR(__xludf.DUMMYFUNCTION("IF(LEN(TRIM(E906))=0, 0, COUNTA(SPLIT(TRIM(E906), "" "")))"),611.0)</f>
        <v>611</v>
      </c>
      <c r="H906" s="14">
        <f t="shared" si="1"/>
        <v>855</v>
      </c>
    </row>
    <row r="907" ht="75.0" customHeight="1">
      <c r="A907" s="6">
        <v>1905.0</v>
      </c>
      <c r="B907" s="6" t="s">
        <v>3044</v>
      </c>
      <c r="C907" s="6" t="s">
        <v>565</v>
      </c>
      <c r="D907" s="11" t="s">
        <v>25</v>
      </c>
      <c r="E907" s="6" t="s">
        <v>3045</v>
      </c>
      <c r="F907" s="6" t="s">
        <v>16</v>
      </c>
      <c r="G907" s="14">
        <f>IFERROR(__xludf.DUMMYFUNCTION("IF(LEN(TRIM(E907))=0, 0, COUNTA(SPLIT(TRIM(E907), "" "")))"),500.0)</f>
        <v>500</v>
      </c>
      <c r="H907" s="14">
        <f t="shared" si="1"/>
        <v>700</v>
      </c>
    </row>
    <row r="908" ht="75.0" customHeight="1">
      <c r="A908" s="6">
        <v>1906.0</v>
      </c>
      <c r="B908" s="6" t="s">
        <v>3048</v>
      </c>
      <c r="C908" s="6" t="s">
        <v>565</v>
      </c>
      <c r="D908" s="11" t="s">
        <v>25</v>
      </c>
      <c r="E908" s="6" t="s">
        <v>3049</v>
      </c>
      <c r="F908" s="6" t="s">
        <v>16</v>
      </c>
      <c r="G908" s="14">
        <f>IFERROR(__xludf.DUMMYFUNCTION("IF(LEN(TRIM(E908))=0, 0, COUNTA(SPLIT(TRIM(E908), "" "")))"),650.0)</f>
        <v>650</v>
      </c>
      <c r="H908" s="14">
        <f t="shared" si="1"/>
        <v>910</v>
      </c>
    </row>
    <row r="909" ht="75.0" customHeight="1">
      <c r="A909" s="6">
        <v>1907.0</v>
      </c>
      <c r="B909" s="6" t="s">
        <v>3051</v>
      </c>
      <c r="C909" s="6" t="s">
        <v>565</v>
      </c>
      <c r="D909" s="11" t="s">
        <v>25</v>
      </c>
      <c r="E909" s="6" t="s">
        <v>3053</v>
      </c>
      <c r="F909" s="6" t="s">
        <v>16</v>
      </c>
      <c r="G909" s="14">
        <f>IFERROR(__xludf.DUMMYFUNCTION("IF(LEN(TRIM(E909))=0, 0, COUNTA(SPLIT(TRIM(E909), "" "")))"),610.0)</f>
        <v>610</v>
      </c>
      <c r="H909" s="14">
        <f t="shared" si="1"/>
        <v>854</v>
      </c>
    </row>
    <row r="910" ht="75.0" customHeight="1">
      <c r="A910" s="6">
        <v>1908.0</v>
      </c>
      <c r="B910" s="6" t="s">
        <v>3055</v>
      </c>
      <c r="C910" s="6" t="s">
        <v>565</v>
      </c>
      <c r="D910" s="11" t="s">
        <v>25</v>
      </c>
      <c r="E910" s="6" t="s">
        <v>3057</v>
      </c>
      <c r="F910" s="6" t="s">
        <v>16</v>
      </c>
      <c r="G910" s="14">
        <f>IFERROR(__xludf.DUMMYFUNCTION("IF(LEN(TRIM(E910))=0, 0, COUNTA(SPLIT(TRIM(E910), "" "")))"),547.0)</f>
        <v>547</v>
      </c>
      <c r="H910" s="14">
        <f t="shared" si="1"/>
        <v>765</v>
      </c>
    </row>
    <row r="911" ht="75.0" customHeight="1">
      <c r="A911" s="6">
        <v>1909.0</v>
      </c>
      <c r="B911" s="6" t="s">
        <v>3059</v>
      </c>
      <c r="C911" s="6" t="s">
        <v>565</v>
      </c>
      <c r="D911" s="11" t="s">
        <v>25</v>
      </c>
      <c r="E911" s="6" t="s">
        <v>3061</v>
      </c>
      <c r="F911" s="6" t="s">
        <v>16</v>
      </c>
      <c r="G911" s="14">
        <f>IFERROR(__xludf.DUMMYFUNCTION("IF(LEN(TRIM(E911))=0, 0, COUNTA(SPLIT(TRIM(E911), "" "")))"),600.0)</f>
        <v>600</v>
      </c>
      <c r="H911" s="14">
        <f t="shared" si="1"/>
        <v>840</v>
      </c>
    </row>
    <row r="912" ht="75.0" customHeight="1">
      <c r="A912" s="6">
        <v>1910.0</v>
      </c>
      <c r="B912" s="6" t="s">
        <v>3063</v>
      </c>
      <c r="C912" s="6" t="s">
        <v>565</v>
      </c>
      <c r="D912" s="11" t="s">
        <v>25</v>
      </c>
      <c r="E912" s="6" t="s">
        <v>3064</v>
      </c>
      <c r="F912" s="6" t="s">
        <v>16</v>
      </c>
      <c r="G912" s="14">
        <f>IFERROR(__xludf.DUMMYFUNCTION("IF(LEN(TRIM(E912))=0, 0, COUNTA(SPLIT(TRIM(E912), "" "")))"),738.0)</f>
        <v>738</v>
      </c>
      <c r="H912" s="14">
        <f t="shared" si="1"/>
        <v>1033</v>
      </c>
    </row>
    <row r="913" ht="75.0" customHeight="1">
      <c r="A913" s="6">
        <v>1911.0</v>
      </c>
      <c r="B913" s="6" t="s">
        <v>3066</v>
      </c>
      <c r="C913" s="6" t="s">
        <v>565</v>
      </c>
      <c r="D913" s="11" t="s">
        <v>25</v>
      </c>
      <c r="E913" s="6" t="s">
        <v>3068</v>
      </c>
      <c r="F913" s="6" t="s">
        <v>16</v>
      </c>
      <c r="G913" s="14">
        <f>IFERROR(__xludf.DUMMYFUNCTION("IF(LEN(TRIM(E913))=0, 0, COUNTA(SPLIT(TRIM(E913), "" "")))"),576.0)</f>
        <v>576</v>
      </c>
      <c r="H913" s="14">
        <f t="shared" si="1"/>
        <v>806</v>
      </c>
    </row>
    <row r="914" ht="75.0" customHeight="1">
      <c r="A914" s="6">
        <v>1912.0</v>
      </c>
      <c r="B914" s="6" t="s">
        <v>3070</v>
      </c>
      <c r="C914" s="6" t="s">
        <v>565</v>
      </c>
      <c r="D914" s="11" t="s">
        <v>25</v>
      </c>
      <c r="E914" s="6" t="s">
        <v>3072</v>
      </c>
      <c r="F914" s="6" t="s">
        <v>16</v>
      </c>
      <c r="G914" s="14">
        <f>IFERROR(__xludf.DUMMYFUNCTION("IF(LEN(TRIM(E914))=0, 0, COUNTA(SPLIT(TRIM(E914), "" "")))"),674.0)</f>
        <v>674</v>
      </c>
      <c r="H914" s="14">
        <f t="shared" si="1"/>
        <v>943</v>
      </c>
    </row>
    <row r="915" ht="75.0" customHeight="1">
      <c r="A915" s="6">
        <v>1913.0</v>
      </c>
      <c r="B915" s="6" t="s">
        <v>3074</v>
      </c>
      <c r="C915" s="6" t="s">
        <v>565</v>
      </c>
      <c r="D915" s="11" t="s">
        <v>25</v>
      </c>
      <c r="E915" s="6" t="s">
        <v>3075</v>
      </c>
      <c r="F915" s="6" t="s">
        <v>16</v>
      </c>
      <c r="G915" s="14">
        <f>IFERROR(__xludf.DUMMYFUNCTION("IF(LEN(TRIM(E915))=0, 0, COUNTA(SPLIT(TRIM(E915), "" "")))"),633.0)</f>
        <v>633</v>
      </c>
      <c r="H915" s="14">
        <f t="shared" si="1"/>
        <v>886</v>
      </c>
    </row>
    <row r="916" ht="75.0" customHeight="1">
      <c r="A916" s="6">
        <v>1914.0</v>
      </c>
      <c r="B916" s="6" t="s">
        <v>3077</v>
      </c>
      <c r="C916" s="6" t="s">
        <v>565</v>
      </c>
      <c r="D916" s="11" t="s">
        <v>25</v>
      </c>
      <c r="E916" s="6" t="s">
        <v>3078</v>
      </c>
      <c r="F916" s="6" t="s">
        <v>16</v>
      </c>
      <c r="G916" s="14">
        <f>IFERROR(__xludf.DUMMYFUNCTION("IF(LEN(TRIM(E916))=0, 0, COUNTA(SPLIT(TRIM(E916), "" "")))"),563.0)</f>
        <v>563</v>
      </c>
      <c r="H916" s="14">
        <f t="shared" si="1"/>
        <v>788</v>
      </c>
    </row>
    <row r="917" ht="75.0" customHeight="1">
      <c r="A917" s="6">
        <v>1915.0</v>
      </c>
      <c r="B917" s="6" t="s">
        <v>3081</v>
      </c>
      <c r="C917" s="6" t="s">
        <v>565</v>
      </c>
      <c r="D917" s="11" t="s">
        <v>25</v>
      </c>
      <c r="E917" s="6" t="s">
        <v>3083</v>
      </c>
      <c r="F917" s="6" t="s">
        <v>16</v>
      </c>
      <c r="G917" s="14">
        <f>IFERROR(__xludf.DUMMYFUNCTION("IF(LEN(TRIM(E917))=0, 0, COUNTA(SPLIT(TRIM(E917), "" "")))"),818.0)</f>
        <v>818</v>
      </c>
      <c r="H917" s="14">
        <f t="shared" si="1"/>
        <v>1145</v>
      </c>
    </row>
    <row r="918" ht="75.0" customHeight="1">
      <c r="A918" s="6">
        <v>1916.0</v>
      </c>
      <c r="B918" s="6" t="s">
        <v>3084</v>
      </c>
      <c r="C918" s="6" t="s">
        <v>565</v>
      </c>
      <c r="D918" s="11" t="s">
        <v>25</v>
      </c>
      <c r="E918" s="6" t="s">
        <v>3087</v>
      </c>
      <c r="F918" s="6" t="s">
        <v>16</v>
      </c>
      <c r="G918" s="14">
        <f>IFERROR(__xludf.DUMMYFUNCTION("IF(LEN(TRIM(E918))=0, 0, COUNTA(SPLIT(TRIM(E918), "" "")))"),525.0)</f>
        <v>525</v>
      </c>
      <c r="H918" s="14">
        <f t="shared" si="1"/>
        <v>735</v>
      </c>
    </row>
    <row r="919" ht="75.0" customHeight="1">
      <c r="A919" s="6">
        <v>1917.0</v>
      </c>
      <c r="B919" s="6" t="s">
        <v>3088</v>
      </c>
      <c r="C919" s="6" t="s">
        <v>565</v>
      </c>
      <c r="D919" s="11" t="s">
        <v>25</v>
      </c>
      <c r="E919" s="6" t="s">
        <v>3090</v>
      </c>
      <c r="F919" s="6" t="s">
        <v>16</v>
      </c>
      <c r="G919" s="14">
        <f>IFERROR(__xludf.DUMMYFUNCTION("IF(LEN(TRIM(E919))=0, 0, COUNTA(SPLIT(TRIM(E919), "" "")))"),473.0)</f>
        <v>473</v>
      </c>
      <c r="H919" s="14">
        <f t="shared" si="1"/>
        <v>662</v>
      </c>
    </row>
    <row r="920" ht="75.0" customHeight="1">
      <c r="A920" s="6">
        <v>1918.0</v>
      </c>
      <c r="B920" s="6" t="s">
        <v>3091</v>
      </c>
      <c r="C920" s="6" t="s">
        <v>565</v>
      </c>
      <c r="D920" s="11" t="s">
        <v>25</v>
      </c>
      <c r="E920" s="6" t="s">
        <v>3094</v>
      </c>
      <c r="F920" s="6" t="s">
        <v>16</v>
      </c>
      <c r="G920" s="14">
        <f>IFERROR(__xludf.DUMMYFUNCTION("IF(LEN(TRIM(E920))=0, 0, COUNTA(SPLIT(TRIM(E920), "" "")))"),458.0)</f>
        <v>458</v>
      </c>
      <c r="H920" s="14">
        <f t="shared" si="1"/>
        <v>641</v>
      </c>
    </row>
    <row r="921" ht="75.0" customHeight="1">
      <c r="A921" s="6">
        <v>1919.0</v>
      </c>
      <c r="B921" s="6" t="s">
        <v>3095</v>
      </c>
      <c r="C921" s="6" t="s">
        <v>565</v>
      </c>
      <c r="D921" s="11" t="s">
        <v>25</v>
      </c>
      <c r="E921" s="6" t="s">
        <v>3097</v>
      </c>
      <c r="F921" s="6" t="s">
        <v>16</v>
      </c>
      <c r="G921" s="14">
        <f>IFERROR(__xludf.DUMMYFUNCTION("IF(LEN(TRIM(E921))=0, 0, COUNTA(SPLIT(TRIM(E921), "" "")))"),761.0)</f>
        <v>761</v>
      </c>
      <c r="H921" s="14">
        <f t="shared" si="1"/>
        <v>1065</v>
      </c>
    </row>
    <row r="922" ht="75.0" customHeight="1">
      <c r="A922" s="6">
        <v>1920.0</v>
      </c>
      <c r="B922" s="6" t="s">
        <v>3098</v>
      </c>
      <c r="C922" s="6" t="s">
        <v>565</v>
      </c>
      <c r="D922" s="11" t="s">
        <v>25</v>
      </c>
      <c r="E922" s="6" t="s">
        <v>3101</v>
      </c>
      <c r="F922" s="6" t="s">
        <v>16</v>
      </c>
      <c r="G922" s="14">
        <f>IFERROR(__xludf.DUMMYFUNCTION("IF(LEN(TRIM(E922))=0, 0, COUNTA(SPLIT(TRIM(E922), "" "")))"),728.0)</f>
        <v>728</v>
      </c>
      <c r="H922" s="14">
        <f t="shared" si="1"/>
        <v>1019</v>
      </c>
    </row>
    <row r="923" ht="75.0" customHeight="1">
      <c r="A923" s="6">
        <v>1921.0</v>
      </c>
      <c r="B923" s="6" t="s">
        <v>3102</v>
      </c>
      <c r="C923" s="6" t="s">
        <v>565</v>
      </c>
      <c r="D923" s="11" t="s">
        <v>25</v>
      </c>
      <c r="E923" s="6" t="s">
        <v>3104</v>
      </c>
      <c r="F923" s="6" t="s">
        <v>16</v>
      </c>
      <c r="G923" s="14">
        <f>IFERROR(__xludf.DUMMYFUNCTION("IF(LEN(TRIM(E923))=0, 0, COUNTA(SPLIT(TRIM(E923), "" "")))"),875.0)</f>
        <v>875</v>
      </c>
      <c r="H923" s="14">
        <f t="shared" si="1"/>
        <v>1225</v>
      </c>
    </row>
    <row r="924" ht="75.0" customHeight="1">
      <c r="A924" s="6">
        <v>1922.0</v>
      </c>
      <c r="B924" s="6" t="s">
        <v>3105</v>
      </c>
      <c r="C924" s="6" t="s">
        <v>565</v>
      </c>
      <c r="D924" s="11" t="s">
        <v>25</v>
      </c>
      <c r="E924" s="6" t="s">
        <v>3106</v>
      </c>
      <c r="F924" s="6" t="s">
        <v>16</v>
      </c>
      <c r="G924" s="14">
        <f>IFERROR(__xludf.DUMMYFUNCTION("IF(LEN(TRIM(E924))=0, 0, COUNTA(SPLIT(TRIM(E924), "" "")))"),529.0)</f>
        <v>529</v>
      </c>
      <c r="H924" s="14">
        <f t="shared" si="1"/>
        <v>740</v>
      </c>
    </row>
    <row r="925" ht="75.0" customHeight="1">
      <c r="A925" s="6">
        <v>1923.0</v>
      </c>
      <c r="B925" s="6" t="s">
        <v>3109</v>
      </c>
      <c r="C925" s="6" t="s">
        <v>565</v>
      </c>
      <c r="D925" s="11" t="s">
        <v>25</v>
      </c>
      <c r="E925" s="6" t="s">
        <v>3110</v>
      </c>
      <c r="F925" s="6" t="s">
        <v>16</v>
      </c>
      <c r="G925" s="14">
        <f>IFERROR(__xludf.DUMMYFUNCTION("IF(LEN(TRIM(E925))=0, 0, COUNTA(SPLIT(TRIM(E925), "" "")))"),644.0)</f>
        <v>644</v>
      </c>
      <c r="H925" s="14">
        <f t="shared" si="1"/>
        <v>901</v>
      </c>
    </row>
    <row r="926" ht="75.0" customHeight="1">
      <c r="A926" s="6">
        <v>1924.0</v>
      </c>
      <c r="B926" s="6" t="s">
        <v>3112</v>
      </c>
      <c r="C926" s="6" t="s">
        <v>565</v>
      </c>
      <c r="D926" s="11" t="s">
        <v>25</v>
      </c>
      <c r="E926" s="6" t="s">
        <v>3113</v>
      </c>
      <c r="F926" s="6" t="s">
        <v>16</v>
      </c>
      <c r="G926" s="14">
        <f>IFERROR(__xludf.DUMMYFUNCTION("IF(LEN(TRIM(E926))=0, 0, COUNTA(SPLIT(TRIM(E926), "" "")))"),650.0)</f>
        <v>650</v>
      </c>
      <c r="H926" s="14">
        <f t="shared" si="1"/>
        <v>910</v>
      </c>
    </row>
    <row r="927" ht="75.0" customHeight="1">
      <c r="A927" s="6">
        <v>1925.0</v>
      </c>
      <c r="B927" s="6" t="s">
        <v>3114</v>
      </c>
      <c r="C927" s="6" t="s">
        <v>565</v>
      </c>
      <c r="D927" s="11" t="s">
        <v>25</v>
      </c>
      <c r="E927" s="6" t="s">
        <v>3116</v>
      </c>
      <c r="F927" s="6" t="s">
        <v>16</v>
      </c>
      <c r="G927" s="14">
        <f>IFERROR(__xludf.DUMMYFUNCTION("IF(LEN(TRIM(E927))=0, 0, COUNTA(SPLIT(TRIM(E927), "" "")))"),481.0)</f>
        <v>481</v>
      </c>
      <c r="H927" s="14">
        <f t="shared" si="1"/>
        <v>673</v>
      </c>
    </row>
    <row r="928" ht="75.0" customHeight="1">
      <c r="A928" s="6">
        <v>1926.0</v>
      </c>
      <c r="B928" s="6" t="s">
        <v>3118</v>
      </c>
      <c r="C928" s="6" t="s">
        <v>565</v>
      </c>
      <c r="D928" s="11" t="s">
        <v>25</v>
      </c>
      <c r="E928" s="6" t="s">
        <v>3119</v>
      </c>
      <c r="F928" s="6" t="s">
        <v>16</v>
      </c>
      <c r="G928" s="14">
        <f>IFERROR(__xludf.DUMMYFUNCTION("IF(LEN(TRIM(E928))=0, 0, COUNTA(SPLIT(TRIM(E928), "" "")))"),763.0)</f>
        <v>763</v>
      </c>
      <c r="H928" s="14">
        <f t="shared" si="1"/>
        <v>1068</v>
      </c>
    </row>
    <row r="929" ht="75.0" customHeight="1">
      <c r="A929" s="6">
        <v>1927.0</v>
      </c>
      <c r="B929" s="6" t="s">
        <v>3121</v>
      </c>
      <c r="C929" s="6" t="s">
        <v>565</v>
      </c>
      <c r="D929" s="11" t="s">
        <v>25</v>
      </c>
      <c r="E929" s="6" t="s">
        <v>3122</v>
      </c>
      <c r="F929" s="6" t="s">
        <v>34</v>
      </c>
      <c r="G929" s="14">
        <f>IFERROR(__xludf.DUMMYFUNCTION("IF(LEN(TRIM(E929))=0, 0, COUNTA(SPLIT(TRIM(E929), "" "")))"),567.0)</f>
        <v>567</v>
      </c>
      <c r="H929" s="14">
        <f t="shared" si="1"/>
        <v>793</v>
      </c>
    </row>
    <row r="930" ht="75.0" customHeight="1">
      <c r="A930" s="6">
        <v>1928.0</v>
      </c>
      <c r="B930" s="6" t="s">
        <v>3124</v>
      </c>
      <c r="C930" s="6" t="s">
        <v>565</v>
      </c>
      <c r="D930" s="11" t="s">
        <v>25</v>
      </c>
      <c r="E930" s="6" t="s">
        <v>3126</v>
      </c>
      <c r="F930" s="6" t="s">
        <v>16</v>
      </c>
      <c r="G930" s="14">
        <f>IFERROR(__xludf.DUMMYFUNCTION("IF(LEN(TRIM(E930))=0, 0, COUNTA(SPLIT(TRIM(E930), "" "")))"),761.0)</f>
        <v>761</v>
      </c>
      <c r="H930" s="14">
        <f t="shared" si="1"/>
        <v>1065</v>
      </c>
    </row>
    <row r="931" ht="75.0" customHeight="1">
      <c r="A931" s="6">
        <v>1929.0</v>
      </c>
      <c r="B931" s="6" t="s">
        <v>3127</v>
      </c>
      <c r="C931" s="6" t="s">
        <v>565</v>
      </c>
      <c r="D931" s="11" t="s">
        <v>25</v>
      </c>
      <c r="E931" s="6" t="s">
        <v>3129</v>
      </c>
      <c r="F931" s="6" t="s">
        <v>16</v>
      </c>
      <c r="G931" s="14">
        <f>IFERROR(__xludf.DUMMYFUNCTION("IF(LEN(TRIM(E931))=0, 0, COUNTA(SPLIT(TRIM(E931), "" "")))"),521.0)</f>
        <v>521</v>
      </c>
      <c r="H931" s="14">
        <f t="shared" si="1"/>
        <v>729</v>
      </c>
    </row>
    <row r="932" ht="75.0" customHeight="1">
      <c r="A932" s="6">
        <v>1930.0</v>
      </c>
      <c r="B932" s="6" t="s">
        <v>3130</v>
      </c>
      <c r="C932" s="6" t="s">
        <v>565</v>
      </c>
      <c r="D932" s="11" t="s">
        <v>25</v>
      </c>
      <c r="E932" s="6" t="s">
        <v>3131</v>
      </c>
      <c r="F932" s="6" t="s">
        <v>16</v>
      </c>
      <c r="G932" s="14">
        <f>IFERROR(__xludf.DUMMYFUNCTION("IF(LEN(TRIM(E932))=0, 0, COUNTA(SPLIT(TRIM(E932), "" "")))"),679.0)</f>
        <v>679</v>
      </c>
      <c r="H932" s="14">
        <f t="shared" si="1"/>
        <v>950</v>
      </c>
    </row>
    <row r="933" ht="75.0" customHeight="1">
      <c r="A933" s="6">
        <v>1931.0</v>
      </c>
      <c r="B933" s="6" t="s">
        <v>3134</v>
      </c>
      <c r="C933" s="6" t="s">
        <v>565</v>
      </c>
      <c r="D933" s="11" t="s">
        <v>25</v>
      </c>
      <c r="E933" s="6" t="s">
        <v>3135</v>
      </c>
      <c r="F933" s="6" t="s">
        <v>16</v>
      </c>
      <c r="G933" s="14">
        <f>IFERROR(__xludf.DUMMYFUNCTION("IF(LEN(TRIM(E933))=0, 0, COUNTA(SPLIT(TRIM(E933), "" "")))"),617.0)</f>
        <v>617</v>
      </c>
      <c r="H933" s="14">
        <f t="shared" si="1"/>
        <v>863</v>
      </c>
    </row>
    <row r="934" ht="75.0" customHeight="1">
      <c r="A934" s="6">
        <v>1932.0</v>
      </c>
      <c r="B934" s="6" t="s">
        <v>3137</v>
      </c>
      <c r="C934" s="6" t="s">
        <v>565</v>
      </c>
      <c r="D934" s="11" t="s">
        <v>25</v>
      </c>
      <c r="E934" s="6" t="s">
        <v>3138</v>
      </c>
      <c r="F934" s="6" t="s">
        <v>16</v>
      </c>
      <c r="G934" s="14">
        <f>IFERROR(__xludf.DUMMYFUNCTION("IF(LEN(TRIM(E934))=0, 0, COUNTA(SPLIT(TRIM(E934), "" "")))"),585.0)</f>
        <v>585</v>
      </c>
      <c r="H934" s="14">
        <f t="shared" si="1"/>
        <v>819</v>
      </c>
    </row>
    <row r="935" ht="75.0" customHeight="1">
      <c r="A935" s="6">
        <v>1933.0</v>
      </c>
      <c r="B935" s="6" t="s">
        <v>3139</v>
      </c>
      <c r="C935" s="6" t="s">
        <v>565</v>
      </c>
      <c r="D935" s="11" t="s">
        <v>25</v>
      </c>
      <c r="E935" s="6" t="s">
        <v>3141</v>
      </c>
      <c r="F935" s="6" t="s">
        <v>16</v>
      </c>
      <c r="G935" s="14">
        <f>IFERROR(__xludf.DUMMYFUNCTION("IF(LEN(TRIM(E935))=0, 0, COUNTA(SPLIT(TRIM(E935), "" "")))"),529.0)</f>
        <v>529</v>
      </c>
      <c r="H935" s="14">
        <f t="shared" si="1"/>
        <v>740</v>
      </c>
    </row>
    <row r="936" ht="75.0" customHeight="1">
      <c r="A936" s="6">
        <v>1934.0</v>
      </c>
      <c r="B936" s="6" t="s">
        <v>3143</v>
      </c>
      <c r="C936" s="6" t="s">
        <v>565</v>
      </c>
      <c r="D936" s="11" t="s">
        <v>25</v>
      </c>
      <c r="E936" s="6" t="s">
        <v>3144</v>
      </c>
      <c r="F936" s="6" t="s">
        <v>16</v>
      </c>
      <c r="G936" s="14">
        <f>IFERROR(__xludf.DUMMYFUNCTION("IF(LEN(TRIM(E936))=0, 0, COUNTA(SPLIT(TRIM(E936), "" "")))"),932.0)</f>
        <v>932</v>
      </c>
      <c r="H936" s="14">
        <f t="shared" si="1"/>
        <v>1304</v>
      </c>
    </row>
    <row r="937" ht="75.0" customHeight="1">
      <c r="A937" s="6">
        <v>1935.0</v>
      </c>
      <c r="B937" s="6" t="s">
        <v>3146</v>
      </c>
      <c r="C937" s="6" t="s">
        <v>565</v>
      </c>
      <c r="D937" s="11" t="s">
        <v>25</v>
      </c>
      <c r="E937" s="6" t="s">
        <v>3147</v>
      </c>
      <c r="F937" s="6" t="s">
        <v>34</v>
      </c>
      <c r="G937" s="14">
        <f>IFERROR(__xludf.DUMMYFUNCTION("IF(LEN(TRIM(E937))=0, 0, COUNTA(SPLIT(TRIM(E937), "" "")))"),529.0)</f>
        <v>529</v>
      </c>
      <c r="H937" s="14">
        <f t="shared" si="1"/>
        <v>740</v>
      </c>
    </row>
    <row r="938" ht="75.0" customHeight="1">
      <c r="A938" s="6">
        <v>1936.0</v>
      </c>
      <c r="B938" s="6" t="s">
        <v>3149</v>
      </c>
      <c r="C938" s="6" t="s">
        <v>565</v>
      </c>
      <c r="D938" s="11" t="s">
        <v>25</v>
      </c>
      <c r="E938" s="6" t="s">
        <v>3151</v>
      </c>
      <c r="F938" s="6" t="s">
        <v>34</v>
      </c>
      <c r="G938" s="14">
        <f>IFERROR(__xludf.DUMMYFUNCTION("IF(LEN(TRIM(E938))=0, 0, COUNTA(SPLIT(TRIM(E938), "" "")))"),888.0)</f>
        <v>888</v>
      </c>
      <c r="H938" s="14">
        <f t="shared" si="1"/>
        <v>1243</v>
      </c>
    </row>
    <row r="939" ht="75.0" customHeight="1">
      <c r="A939" s="6">
        <v>1937.0</v>
      </c>
      <c r="B939" s="6" t="s">
        <v>3152</v>
      </c>
      <c r="C939" s="6" t="s">
        <v>565</v>
      </c>
      <c r="D939" s="11" t="s">
        <v>25</v>
      </c>
      <c r="E939" s="6" t="s">
        <v>3154</v>
      </c>
      <c r="F939" s="6" t="s">
        <v>16</v>
      </c>
      <c r="G939" s="14">
        <f>IFERROR(__xludf.DUMMYFUNCTION("IF(LEN(TRIM(E939))=0, 0, COUNTA(SPLIT(TRIM(E939), "" "")))"),680.0)</f>
        <v>680</v>
      </c>
      <c r="H939" s="14">
        <f t="shared" si="1"/>
        <v>952</v>
      </c>
    </row>
    <row r="940" ht="75.0" customHeight="1">
      <c r="A940" s="6">
        <v>1938.0</v>
      </c>
      <c r="B940" s="6" t="s">
        <v>3155</v>
      </c>
      <c r="C940" s="6" t="s">
        <v>565</v>
      </c>
      <c r="D940" s="11" t="s">
        <v>25</v>
      </c>
      <c r="E940" s="6" t="s">
        <v>3157</v>
      </c>
      <c r="F940" s="6" t="s">
        <v>16</v>
      </c>
      <c r="G940" s="14">
        <f>IFERROR(__xludf.DUMMYFUNCTION("IF(LEN(TRIM(E940))=0, 0, COUNTA(SPLIT(TRIM(E940), "" "")))"),727.0)</f>
        <v>727</v>
      </c>
      <c r="H940" s="14">
        <f t="shared" si="1"/>
        <v>1017</v>
      </c>
    </row>
    <row r="941" ht="75.0" customHeight="1">
      <c r="A941" s="6">
        <v>1939.0</v>
      </c>
      <c r="B941" s="6" t="s">
        <v>3159</v>
      </c>
      <c r="C941" s="6" t="s">
        <v>565</v>
      </c>
      <c r="D941" s="11" t="s">
        <v>25</v>
      </c>
      <c r="E941" s="6" t="s">
        <v>3160</v>
      </c>
      <c r="F941" s="6" t="s">
        <v>34</v>
      </c>
      <c r="G941" s="14">
        <f>IFERROR(__xludf.DUMMYFUNCTION("IF(LEN(TRIM(E941))=0, 0, COUNTA(SPLIT(TRIM(E941), "" "")))"),580.0)</f>
        <v>580</v>
      </c>
      <c r="H941" s="14">
        <f t="shared" si="1"/>
        <v>812</v>
      </c>
    </row>
    <row r="942" ht="75.0" customHeight="1">
      <c r="A942" s="6">
        <v>1940.0</v>
      </c>
      <c r="B942" s="6" t="s">
        <v>3162</v>
      </c>
      <c r="C942" s="6" t="s">
        <v>565</v>
      </c>
      <c r="D942" s="11" t="s">
        <v>25</v>
      </c>
      <c r="E942" s="6" t="s">
        <v>3163</v>
      </c>
      <c r="F942" s="6" t="s">
        <v>16</v>
      </c>
      <c r="G942" s="14">
        <f>IFERROR(__xludf.DUMMYFUNCTION("IF(LEN(TRIM(E942))=0, 0, COUNTA(SPLIT(TRIM(E942), "" "")))"),585.0)</f>
        <v>585</v>
      </c>
      <c r="H942" s="14">
        <f t="shared" si="1"/>
        <v>819</v>
      </c>
    </row>
    <row r="943" ht="75.0" customHeight="1">
      <c r="A943" s="6">
        <v>1941.0</v>
      </c>
      <c r="B943" s="6" t="s">
        <v>3165</v>
      </c>
      <c r="C943" s="6" t="s">
        <v>565</v>
      </c>
      <c r="D943" s="11" t="s">
        <v>25</v>
      </c>
      <c r="E943" s="6" t="s">
        <v>3167</v>
      </c>
      <c r="F943" s="6" t="s">
        <v>16</v>
      </c>
      <c r="G943" s="14">
        <f>IFERROR(__xludf.DUMMYFUNCTION("IF(LEN(TRIM(E943))=0, 0, COUNTA(SPLIT(TRIM(E943), "" "")))"),780.0)</f>
        <v>780</v>
      </c>
      <c r="H943" s="14">
        <f t="shared" si="1"/>
        <v>1092</v>
      </c>
    </row>
    <row r="944" ht="75.0" customHeight="1">
      <c r="A944" s="6">
        <v>1942.0</v>
      </c>
      <c r="B944" s="6" t="s">
        <v>3168</v>
      </c>
      <c r="C944" s="6" t="s">
        <v>565</v>
      </c>
      <c r="D944" s="11" t="s">
        <v>25</v>
      </c>
      <c r="E944" s="6" t="s">
        <v>3170</v>
      </c>
      <c r="F944" s="6" t="s">
        <v>16</v>
      </c>
      <c r="G944" s="14">
        <f>IFERROR(__xludf.DUMMYFUNCTION("IF(LEN(TRIM(E944))=0, 0, COUNTA(SPLIT(TRIM(E944), "" "")))"),697.0)</f>
        <v>697</v>
      </c>
      <c r="H944" s="14">
        <f t="shared" si="1"/>
        <v>975</v>
      </c>
    </row>
    <row r="945" ht="75.0" customHeight="1">
      <c r="A945" s="6">
        <v>1943.0</v>
      </c>
      <c r="B945" s="6" t="s">
        <v>3171</v>
      </c>
      <c r="C945" s="6" t="s">
        <v>565</v>
      </c>
      <c r="D945" s="11" t="s">
        <v>25</v>
      </c>
      <c r="E945" s="6" t="s">
        <v>3174</v>
      </c>
      <c r="F945" s="6" t="s">
        <v>16</v>
      </c>
      <c r="G945" s="14">
        <f>IFERROR(__xludf.DUMMYFUNCTION("IF(LEN(TRIM(E945))=0, 0, COUNTA(SPLIT(TRIM(E945), "" "")))"),889.0)</f>
        <v>889</v>
      </c>
      <c r="H945" s="14">
        <f t="shared" si="1"/>
        <v>1244</v>
      </c>
    </row>
    <row r="946" ht="75.0" customHeight="1">
      <c r="A946" s="6">
        <v>1944.0</v>
      </c>
      <c r="B946" s="6" t="s">
        <v>3175</v>
      </c>
      <c r="C946" s="6" t="s">
        <v>565</v>
      </c>
      <c r="D946" s="11" t="s">
        <v>25</v>
      </c>
      <c r="E946" s="6" t="s">
        <v>3177</v>
      </c>
      <c r="F946" s="6" t="s">
        <v>16</v>
      </c>
      <c r="G946" s="14">
        <f>IFERROR(__xludf.DUMMYFUNCTION("IF(LEN(TRIM(E946))=0, 0, COUNTA(SPLIT(TRIM(E946), "" "")))"),680.0)</f>
        <v>680</v>
      </c>
      <c r="H946" s="14">
        <f t="shared" si="1"/>
        <v>952</v>
      </c>
    </row>
    <row r="947" ht="75.0" customHeight="1">
      <c r="A947" s="6">
        <v>1945.0</v>
      </c>
      <c r="B947" s="6" t="s">
        <v>3179</v>
      </c>
      <c r="C947" s="6" t="s">
        <v>565</v>
      </c>
      <c r="D947" s="11" t="s">
        <v>25</v>
      </c>
      <c r="E947" s="6" t="s">
        <v>3181</v>
      </c>
      <c r="F947" s="6" t="s">
        <v>16</v>
      </c>
      <c r="G947" s="14">
        <f>IFERROR(__xludf.DUMMYFUNCTION("IF(LEN(TRIM(E947))=0, 0, COUNTA(SPLIT(TRIM(E947), "" "")))"),488.0)</f>
        <v>488</v>
      </c>
      <c r="H947" s="14">
        <f t="shared" si="1"/>
        <v>683</v>
      </c>
    </row>
    <row r="948" ht="75.0" customHeight="1">
      <c r="A948" s="6">
        <v>1946.0</v>
      </c>
      <c r="B948" s="6" t="s">
        <v>3182</v>
      </c>
      <c r="C948" s="6" t="s">
        <v>565</v>
      </c>
      <c r="D948" s="11" t="s">
        <v>25</v>
      </c>
      <c r="E948" s="6" t="s">
        <v>3184</v>
      </c>
      <c r="F948" s="6" t="s">
        <v>16</v>
      </c>
      <c r="G948" s="14">
        <f>IFERROR(__xludf.DUMMYFUNCTION("IF(LEN(TRIM(E948))=0, 0, COUNTA(SPLIT(TRIM(E948), "" "")))"),437.0)</f>
        <v>437</v>
      </c>
      <c r="H948" s="14">
        <f t="shared" si="1"/>
        <v>611</v>
      </c>
    </row>
    <row r="949" ht="75.0" customHeight="1">
      <c r="A949" s="6">
        <v>1947.0</v>
      </c>
      <c r="B949" s="6" t="s">
        <v>3186</v>
      </c>
      <c r="C949" s="6" t="s">
        <v>565</v>
      </c>
      <c r="D949" s="11" t="s">
        <v>25</v>
      </c>
      <c r="E949" s="6" t="s">
        <v>3188</v>
      </c>
      <c r="F949" s="6" t="s">
        <v>16</v>
      </c>
      <c r="G949" s="14">
        <f>IFERROR(__xludf.DUMMYFUNCTION("IF(LEN(TRIM(E949))=0, 0, COUNTA(SPLIT(TRIM(E949), "" "")))"),686.0)</f>
        <v>686</v>
      </c>
      <c r="H949" s="14">
        <f t="shared" si="1"/>
        <v>960</v>
      </c>
    </row>
    <row r="950" ht="75.0" customHeight="1">
      <c r="A950" s="6">
        <v>1948.0</v>
      </c>
      <c r="B950" s="6" t="s">
        <v>3189</v>
      </c>
      <c r="C950" s="6" t="s">
        <v>565</v>
      </c>
      <c r="D950" s="11" t="s">
        <v>25</v>
      </c>
      <c r="E950" s="6" t="s">
        <v>3191</v>
      </c>
      <c r="F950" s="6" t="s">
        <v>16</v>
      </c>
      <c r="G950" s="14">
        <f>IFERROR(__xludf.DUMMYFUNCTION("IF(LEN(TRIM(E950))=0, 0, COUNTA(SPLIT(TRIM(E950), "" "")))"),643.0)</f>
        <v>643</v>
      </c>
      <c r="H950" s="14">
        <f t="shared" si="1"/>
        <v>900</v>
      </c>
    </row>
    <row r="951" ht="75.0" customHeight="1">
      <c r="A951" s="6">
        <v>1949.0</v>
      </c>
      <c r="B951" s="6" t="s">
        <v>3192</v>
      </c>
      <c r="C951" s="6" t="s">
        <v>565</v>
      </c>
      <c r="D951" s="11" t="s">
        <v>25</v>
      </c>
      <c r="E951" s="6" t="s">
        <v>3195</v>
      </c>
      <c r="F951" s="6" t="s">
        <v>16</v>
      </c>
      <c r="G951" s="14">
        <f>IFERROR(__xludf.DUMMYFUNCTION("IF(LEN(TRIM(E951))=0, 0, COUNTA(SPLIT(TRIM(E951), "" "")))"),550.0)</f>
        <v>550</v>
      </c>
      <c r="H951" s="14">
        <f t="shared" si="1"/>
        <v>770</v>
      </c>
    </row>
    <row r="952" ht="75.0" customHeight="1">
      <c r="A952" s="6">
        <v>1950.0</v>
      </c>
      <c r="B952" s="6" t="s">
        <v>3196</v>
      </c>
      <c r="C952" s="6" t="s">
        <v>565</v>
      </c>
      <c r="D952" s="11" t="s">
        <v>25</v>
      </c>
      <c r="E952" s="6" t="s">
        <v>3198</v>
      </c>
      <c r="F952" s="6" t="s">
        <v>34</v>
      </c>
      <c r="G952" s="14">
        <f>IFERROR(__xludf.DUMMYFUNCTION("IF(LEN(TRIM(E952))=0, 0, COUNTA(SPLIT(TRIM(E952), "" "")))"),852.0)</f>
        <v>852</v>
      </c>
      <c r="H952" s="14">
        <f t="shared" si="1"/>
        <v>1192</v>
      </c>
    </row>
    <row r="953" ht="75.0" customHeight="1">
      <c r="A953" s="6">
        <v>1951.0</v>
      </c>
      <c r="B953" s="6" t="s">
        <v>3200</v>
      </c>
      <c r="C953" s="6" t="s">
        <v>565</v>
      </c>
      <c r="D953" s="11" t="s">
        <v>25</v>
      </c>
      <c r="E953" s="6" t="s">
        <v>3202</v>
      </c>
      <c r="F953" s="6" t="s">
        <v>16</v>
      </c>
      <c r="G953" s="14">
        <f>IFERROR(__xludf.DUMMYFUNCTION("IF(LEN(TRIM(E953))=0, 0, COUNTA(SPLIT(TRIM(E953), "" "")))"),610.0)</f>
        <v>610</v>
      </c>
      <c r="H953" s="14">
        <f t="shared" si="1"/>
        <v>854</v>
      </c>
    </row>
    <row r="954" ht="75.0" customHeight="1">
      <c r="A954" s="6">
        <v>1952.0</v>
      </c>
      <c r="B954" s="6" t="s">
        <v>3203</v>
      </c>
      <c r="C954" s="6" t="s">
        <v>565</v>
      </c>
      <c r="D954" s="11" t="s">
        <v>25</v>
      </c>
      <c r="E954" s="6" t="s">
        <v>3205</v>
      </c>
      <c r="F954" s="6" t="s">
        <v>16</v>
      </c>
      <c r="G954" s="14">
        <f>IFERROR(__xludf.DUMMYFUNCTION("IF(LEN(TRIM(E954))=0, 0, COUNTA(SPLIT(TRIM(E954), "" "")))"),620.0)</f>
        <v>620</v>
      </c>
      <c r="H954" s="14">
        <f t="shared" si="1"/>
        <v>868</v>
      </c>
    </row>
    <row r="955" ht="75.0" customHeight="1">
      <c r="A955" s="6">
        <v>1953.0</v>
      </c>
      <c r="B955" s="6" t="s">
        <v>3206</v>
      </c>
      <c r="C955" s="6" t="s">
        <v>565</v>
      </c>
      <c r="D955" s="11" t="s">
        <v>25</v>
      </c>
      <c r="E955" s="6" t="s">
        <v>3209</v>
      </c>
      <c r="F955" s="6" t="s">
        <v>34</v>
      </c>
      <c r="G955" s="14">
        <f>IFERROR(__xludf.DUMMYFUNCTION("IF(LEN(TRIM(E955))=0, 0, COUNTA(SPLIT(TRIM(E955), "" "")))"),766.0)</f>
        <v>766</v>
      </c>
      <c r="H955" s="14">
        <f t="shared" si="1"/>
        <v>1072</v>
      </c>
    </row>
    <row r="956" ht="75.0" customHeight="1">
      <c r="A956" s="6">
        <v>1954.0</v>
      </c>
      <c r="B956" s="6" t="s">
        <v>3210</v>
      </c>
      <c r="C956" s="6" t="s">
        <v>565</v>
      </c>
      <c r="D956" s="11" t="s">
        <v>25</v>
      </c>
      <c r="E956" s="6" t="s">
        <v>3212</v>
      </c>
      <c r="F956" s="6" t="s">
        <v>34</v>
      </c>
      <c r="G956" s="14">
        <f>IFERROR(__xludf.DUMMYFUNCTION("IF(LEN(TRIM(E956))=0, 0, COUNTA(SPLIT(TRIM(E956), "" "")))"),567.0)</f>
        <v>567</v>
      </c>
      <c r="H956" s="14">
        <f t="shared" si="1"/>
        <v>793</v>
      </c>
    </row>
    <row r="957" ht="75.0" customHeight="1">
      <c r="A957" s="6">
        <v>1955.0</v>
      </c>
      <c r="B957" s="6" t="s">
        <v>3213</v>
      </c>
      <c r="C957" s="6" t="s">
        <v>565</v>
      </c>
      <c r="D957" s="11" t="s">
        <v>25</v>
      </c>
      <c r="E957" s="6" t="s">
        <v>3216</v>
      </c>
      <c r="F957" s="6" t="s">
        <v>34</v>
      </c>
      <c r="G957" s="14">
        <f>IFERROR(__xludf.DUMMYFUNCTION("IF(LEN(TRIM(E957))=0, 0, COUNTA(SPLIT(TRIM(E957), "" "")))"),610.0)</f>
        <v>610</v>
      </c>
      <c r="H957" s="14">
        <f t="shared" si="1"/>
        <v>854</v>
      </c>
    </row>
    <row r="958" ht="75.0" customHeight="1">
      <c r="A958" s="6">
        <v>1956.0</v>
      </c>
      <c r="B958" s="6" t="s">
        <v>3217</v>
      </c>
      <c r="C958" s="6" t="s">
        <v>565</v>
      </c>
      <c r="D958" s="11" t="s">
        <v>25</v>
      </c>
      <c r="E958" s="6" t="s">
        <v>3219</v>
      </c>
      <c r="F958" s="6" t="s">
        <v>16</v>
      </c>
      <c r="G958" s="14">
        <f>IFERROR(__xludf.DUMMYFUNCTION("IF(LEN(TRIM(E958))=0, 0, COUNTA(SPLIT(TRIM(E958), "" "")))"),540.0)</f>
        <v>540</v>
      </c>
      <c r="H958" s="14">
        <f t="shared" si="1"/>
        <v>756</v>
      </c>
    </row>
    <row r="959" ht="75.0" customHeight="1">
      <c r="A959" s="6">
        <v>1957.0</v>
      </c>
      <c r="B959" s="6" t="s">
        <v>3220</v>
      </c>
      <c r="C959" s="6" t="s">
        <v>565</v>
      </c>
      <c r="D959" s="11" t="s">
        <v>25</v>
      </c>
      <c r="E959" s="6" t="s">
        <v>3222</v>
      </c>
      <c r="F959" s="6" t="s">
        <v>16</v>
      </c>
      <c r="G959" s="14">
        <f>IFERROR(__xludf.DUMMYFUNCTION("IF(LEN(TRIM(E959))=0, 0, COUNTA(SPLIT(TRIM(E959), "" "")))"),674.0)</f>
        <v>674</v>
      </c>
      <c r="H959" s="14">
        <f t="shared" si="1"/>
        <v>943</v>
      </c>
    </row>
    <row r="960" ht="75.0" customHeight="1">
      <c r="A960" s="6">
        <v>1958.0</v>
      </c>
      <c r="B960" s="6" t="s">
        <v>3224</v>
      </c>
      <c r="C960" s="6" t="s">
        <v>565</v>
      </c>
      <c r="D960" s="11" t="s">
        <v>25</v>
      </c>
      <c r="E960" s="6" t="s">
        <v>3226</v>
      </c>
      <c r="F960" s="6" t="s">
        <v>34</v>
      </c>
      <c r="G960" s="14">
        <f>IFERROR(__xludf.DUMMYFUNCTION("IF(LEN(TRIM(E960))=0, 0, COUNTA(SPLIT(TRIM(E960), "" "")))"),699.0)</f>
        <v>699</v>
      </c>
      <c r="H960" s="14">
        <f t="shared" si="1"/>
        <v>978</v>
      </c>
    </row>
    <row r="961" ht="75.0" customHeight="1">
      <c r="A961" s="6">
        <v>1959.0</v>
      </c>
      <c r="B961" s="6" t="s">
        <v>3227</v>
      </c>
      <c r="C961" s="6" t="s">
        <v>565</v>
      </c>
      <c r="D961" s="11" t="s">
        <v>25</v>
      </c>
      <c r="E961" s="6" t="s">
        <v>3229</v>
      </c>
      <c r="F961" s="6" t="s">
        <v>16</v>
      </c>
      <c r="G961" s="14">
        <f>IFERROR(__xludf.DUMMYFUNCTION("IF(LEN(TRIM(E961))=0, 0, COUNTA(SPLIT(TRIM(E961), "" "")))"),625.0)</f>
        <v>625</v>
      </c>
      <c r="H961" s="14">
        <f t="shared" si="1"/>
        <v>875</v>
      </c>
    </row>
    <row r="962" ht="75.0" customHeight="1">
      <c r="A962" s="6">
        <v>1960.0</v>
      </c>
      <c r="B962" s="6" t="s">
        <v>3231</v>
      </c>
      <c r="C962" s="6" t="s">
        <v>565</v>
      </c>
      <c r="D962" s="11" t="s">
        <v>25</v>
      </c>
      <c r="E962" s="6" t="s">
        <v>3232</v>
      </c>
      <c r="F962" s="6" t="s">
        <v>16</v>
      </c>
      <c r="G962" s="14">
        <f>IFERROR(__xludf.DUMMYFUNCTION("IF(LEN(TRIM(E962))=0, 0, COUNTA(SPLIT(TRIM(E962), "" "")))"),542.0)</f>
        <v>542</v>
      </c>
      <c r="H962" s="14">
        <f t="shared" si="1"/>
        <v>758</v>
      </c>
    </row>
    <row r="963" ht="75.0" customHeight="1">
      <c r="A963" s="6">
        <v>1961.0</v>
      </c>
      <c r="B963" s="6" t="s">
        <v>3234</v>
      </c>
      <c r="C963" s="6" t="s">
        <v>565</v>
      </c>
      <c r="D963" s="11" t="s">
        <v>25</v>
      </c>
      <c r="E963" s="6" t="s">
        <v>3235</v>
      </c>
      <c r="F963" s="6" t="s">
        <v>16</v>
      </c>
      <c r="G963" s="14">
        <f>IFERROR(__xludf.DUMMYFUNCTION("IF(LEN(TRIM(E963))=0, 0, COUNTA(SPLIT(TRIM(E963), "" "")))"),537.0)</f>
        <v>537</v>
      </c>
      <c r="H963" s="14">
        <f t="shared" si="1"/>
        <v>751</v>
      </c>
    </row>
    <row r="964" ht="75.0" customHeight="1">
      <c r="A964" s="6">
        <v>1962.0</v>
      </c>
      <c r="B964" s="6" t="s">
        <v>3238</v>
      </c>
      <c r="C964" s="6" t="s">
        <v>565</v>
      </c>
      <c r="D964" s="11" t="s">
        <v>25</v>
      </c>
      <c r="E964" s="6" t="s">
        <v>3239</v>
      </c>
      <c r="F964" s="6" t="s">
        <v>16</v>
      </c>
      <c r="G964" s="14">
        <f>IFERROR(__xludf.DUMMYFUNCTION("IF(LEN(TRIM(E964))=0, 0, COUNTA(SPLIT(TRIM(E964), "" "")))"),625.0)</f>
        <v>625</v>
      </c>
      <c r="H964" s="14">
        <f t="shared" si="1"/>
        <v>875</v>
      </c>
    </row>
    <row r="965" ht="75.0" customHeight="1">
      <c r="A965" s="6">
        <v>1963.0</v>
      </c>
      <c r="B965" s="6" t="s">
        <v>3241</v>
      </c>
      <c r="C965" s="6" t="s">
        <v>565</v>
      </c>
      <c r="D965" s="11" t="s">
        <v>25</v>
      </c>
      <c r="E965" s="6" t="s">
        <v>3242</v>
      </c>
      <c r="F965" s="6" t="s">
        <v>16</v>
      </c>
      <c r="G965" s="14">
        <f>IFERROR(__xludf.DUMMYFUNCTION("IF(LEN(TRIM(E965))=0, 0, COUNTA(SPLIT(TRIM(E965), "" "")))"),564.0)</f>
        <v>564</v>
      </c>
      <c r="H965" s="14">
        <f t="shared" si="1"/>
        <v>789</v>
      </c>
    </row>
    <row r="966" ht="75.0" customHeight="1">
      <c r="A966" s="6">
        <v>1964.0</v>
      </c>
      <c r="B966" s="6" t="s">
        <v>3244</v>
      </c>
      <c r="C966" s="6" t="s">
        <v>565</v>
      </c>
      <c r="D966" s="11" t="s">
        <v>25</v>
      </c>
      <c r="E966" s="6" t="s">
        <v>3246</v>
      </c>
      <c r="F966" s="6" t="s">
        <v>16</v>
      </c>
      <c r="G966" s="14">
        <f>IFERROR(__xludf.DUMMYFUNCTION("IF(LEN(TRIM(E966))=0, 0, COUNTA(SPLIT(TRIM(E966), "" "")))"),714.0)</f>
        <v>714</v>
      </c>
      <c r="H966" s="14">
        <f t="shared" si="1"/>
        <v>999</v>
      </c>
    </row>
    <row r="967" ht="75.0" customHeight="1">
      <c r="A967" s="6">
        <v>1965.0</v>
      </c>
      <c r="B967" s="6" t="s">
        <v>3248</v>
      </c>
      <c r="C967" s="6" t="s">
        <v>565</v>
      </c>
      <c r="D967" s="11" t="s">
        <v>25</v>
      </c>
      <c r="E967" s="6" t="s">
        <v>3249</v>
      </c>
      <c r="F967" s="6" t="s">
        <v>16</v>
      </c>
      <c r="G967" s="14">
        <f>IFERROR(__xludf.DUMMYFUNCTION("IF(LEN(TRIM(E967))=0, 0, COUNTA(SPLIT(TRIM(E967), "" "")))"),781.0)</f>
        <v>781</v>
      </c>
      <c r="H967" s="14">
        <f t="shared" si="1"/>
        <v>1093</v>
      </c>
    </row>
    <row r="968" ht="75.0" customHeight="1">
      <c r="A968" s="6">
        <v>1966.0</v>
      </c>
      <c r="B968" s="6" t="s">
        <v>3252</v>
      </c>
      <c r="C968" s="6" t="s">
        <v>565</v>
      </c>
      <c r="D968" s="11" t="s">
        <v>25</v>
      </c>
      <c r="E968" s="6" t="s">
        <v>3253</v>
      </c>
      <c r="F968" s="6" t="s">
        <v>16</v>
      </c>
      <c r="G968" s="14">
        <f>IFERROR(__xludf.DUMMYFUNCTION("IF(LEN(TRIM(E968))=0, 0, COUNTA(SPLIT(TRIM(E968), "" "")))"),593.0)</f>
        <v>593</v>
      </c>
      <c r="H968" s="14">
        <f t="shared" si="1"/>
        <v>830</v>
      </c>
    </row>
    <row r="969" ht="75.0" customHeight="1">
      <c r="A969" s="6">
        <v>1967.0</v>
      </c>
      <c r="B969" s="6" t="s">
        <v>3255</v>
      </c>
      <c r="C969" s="6" t="s">
        <v>565</v>
      </c>
      <c r="D969" s="11" t="s">
        <v>25</v>
      </c>
      <c r="E969" s="6" t="s">
        <v>3256</v>
      </c>
      <c r="F969" s="6" t="s">
        <v>16</v>
      </c>
      <c r="G969" s="14">
        <f>IFERROR(__xludf.DUMMYFUNCTION("IF(LEN(TRIM(E969))=0, 0, COUNTA(SPLIT(TRIM(E969), "" "")))"),695.0)</f>
        <v>695</v>
      </c>
      <c r="H969" s="14">
        <f t="shared" si="1"/>
        <v>973</v>
      </c>
    </row>
    <row r="970" ht="75.0" customHeight="1">
      <c r="A970" s="6">
        <v>1968.0</v>
      </c>
      <c r="B970" s="6" t="s">
        <v>3258</v>
      </c>
      <c r="C970" s="6" t="s">
        <v>565</v>
      </c>
      <c r="D970" s="11" t="s">
        <v>25</v>
      </c>
      <c r="E970" s="6" t="s">
        <v>3260</v>
      </c>
      <c r="F970" s="6" t="s">
        <v>16</v>
      </c>
      <c r="G970" s="14">
        <f>IFERROR(__xludf.DUMMYFUNCTION("IF(LEN(TRIM(E970))=0, 0, COUNTA(SPLIT(TRIM(E970), "" "")))"),531.0)</f>
        <v>531</v>
      </c>
      <c r="H970" s="14">
        <f t="shared" si="1"/>
        <v>743</v>
      </c>
    </row>
    <row r="971" ht="75.0" customHeight="1">
      <c r="A971" s="6">
        <v>1969.0</v>
      </c>
      <c r="B971" s="6" t="s">
        <v>3262</v>
      </c>
      <c r="C971" s="6" t="s">
        <v>565</v>
      </c>
      <c r="D971" s="11" t="s">
        <v>25</v>
      </c>
      <c r="E971" s="6" t="s">
        <v>3265</v>
      </c>
      <c r="F971" s="6" t="s">
        <v>16</v>
      </c>
      <c r="G971" s="14">
        <f>IFERROR(__xludf.DUMMYFUNCTION("IF(LEN(TRIM(E971))=0, 0, COUNTA(SPLIT(TRIM(E971), "" "")))"),663.0)</f>
        <v>663</v>
      </c>
      <c r="H971" s="14">
        <f t="shared" si="1"/>
        <v>928</v>
      </c>
    </row>
    <row r="972" ht="75.0" customHeight="1">
      <c r="A972" s="6">
        <v>1970.0</v>
      </c>
      <c r="B972" s="6" t="s">
        <v>3266</v>
      </c>
      <c r="C972" s="6" t="s">
        <v>565</v>
      </c>
      <c r="D972" s="11" t="s">
        <v>25</v>
      </c>
      <c r="E972" s="6" t="s">
        <v>3268</v>
      </c>
      <c r="F972" s="6" t="s">
        <v>16</v>
      </c>
      <c r="G972" s="14">
        <f>IFERROR(__xludf.DUMMYFUNCTION("IF(LEN(TRIM(E972))=0, 0, COUNTA(SPLIT(TRIM(E972), "" "")))"),501.0)</f>
        <v>501</v>
      </c>
      <c r="H972" s="14">
        <f t="shared" si="1"/>
        <v>701</v>
      </c>
    </row>
    <row r="973" ht="75.0" customHeight="1">
      <c r="A973" s="6">
        <v>1971.0</v>
      </c>
      <c r="B973" s="6" t="s">
        <v>3271</v>
      </c>
      <c r="C973" s="6" t="s">
        <v>565</v>
      </c>
      <c r="D973" s="11" t="s">
        <v>25</v>
      </c>
      <c r="E973" s="6" t="s">
        <v>3273</v>
      </c>
      <c r="F973" s="6" t="s">
        <v>34</v>
      </c>
      <c r="G973" s="14">
        <f>IFERROR(__xludf.DUMMYFUNCTION("IF(LEN(TRIM(E973))=0, 0, COUNTA(SPLIT(TRIM(E973), "" "")))"),789.0)</f>
        <v>789</v>
      </c>
      <c r="H973" s="14">
        <f t="shared" si="1"/>
        <v>1104</v>
      </c>
    </row>
    <row r="974" ht="75.0" customHeight="1">
      <c r="A974" s="6">
        <v>1972.0</v>
      </c>
      <c r="B974" s="6" t="s">
        <v>3274</v>
      </c>
      <c r="C974" s="6" t="s">
        <v>565</v>
      </c>
      <c r="D974" s="11" t="s">
        <v>25</v>
      </c>
      <c r="E974" s="6" t="s">
        <v>3276</v>
      </c>
      <c r="F974" s="6" t="s">
        <v>34</v>
      </c>
      <c r="G974" s="14">
        <f>IFERROR(__xludf.DUMMYFUNCTION("IF(LEN(TRIM(E974))=0, 0, COUNTA(SPLIT(TRIM(E974), "" "")))"),549.0)</f>
        <v>549</v>
      </c>
      <c r="H974" s="14">
        <f t="shared" si="1"/>
        <v>768</v>
      </c>
    </row>
    <row r="975" ht="75.0" customHeight="1">
      <c r="A975" s="6">
        <v>1973.0</v>
      </c>
      <c r="B975" s="6" t="s">
        <v>3278</v>
      </c>
      <c r="C975" s="6" t="s">
        <v>565</v>
      </c>
      <c r="D975" s="11" t="s">
        <v>25</v>
      </c>
      <c r="E975" s="6" t="s">
        <v>3280</v>
      </c>
      <c r="F975" s="6" t="s">
        <v>34</v>
      </c>
      <c r="G975" s="14">
        <f>IFERROR(__xludf.DUMMYFUNCTION("IF(LEN(TRIM(E975))=0, 0, COUNTA(SPLIT(TRIM(E975), "" "")))"),590.0)</f>
        <v>590</v>
      </c>
      <c r="H975" s="14">
        <f t="shared" si="1"/>
        <v>826</v>
      </c>
    </row>
    <row r="976" ht="75.0" customHeight="1">
      <c r="A976" s="6">
        <v>1974.0</v>
      </c>
      <c r="B976" s="6" t="s">
        <v>3282</v>
      </c>
      <c r="C976" s="6" t="s">
        <v>565</v>
      </c>
      <c r="D976" s="11" t="s">
        <v>25</v>
      </c>
      <c r="E976" s="6" t="s">
        <v>3284</v>
      </c>
      <c r="F976" s="6" t="s">
        <v>34</v>
      </c>
      <c r="G976" s="14">
        <f>IFERROR(__xludf.DUMMYFUNCTION("IF(LEN(TRIM(E976))=0, 0, COUNTA(SPLIT(TRIM(E976), "" "")))"),733.0)</f>
        <v>733</v>
      </c>
      <c r="H976" s="14">
        <f t="shared" si="1"/>
        <v>1026</v>
      </c>
    </row>
    <row r="977" ht="75.0" customHeight="1">
      <c r="A977" s="6">
        <v>1975.0</v>
      </c>
      <c r="B977" s="6" t="s">
        <v>3286</v>
      </c>
      <c r="C977" s="6" t="s">
        <v>565</v>
      </c>
      <c r="D977" s="11" t="s">
        <v>25</v>
      </c>
      <c r="E977" s="6" t="s">
        <v>3289</v>
      </c>
      <c r="F977" s="6" t="s">
        <v>34</v>
      </c>
      <c r="G977" s="14">
        <f>IFERROR(__xludf.DUMMYFUNCTION("IF(LEN(TRIM(E977))=0, 0, COUNTA(SPLIT(TRIM(E977), "" "")))"),651.0)</f>
        <v>651</v>
      </c>
      <c r="H977" s="14">
        <f t="shared" si="1"/>
        <v>911</v>
      </c>
    </row>
    <row r="978" ht="75.0" customHeight="1">
      <c r="A978" s="6">
        <v>1976.0</v>
      </c>
      <c r="B978" s="6" t="s">
        <v>3290</v>
      </c>
      <c r="C978" s="6" t="s">
        <v>565</v>
      </c>
      <c r="D978" s="11" t="s">
        <v>25</v>
      </c>
      <c r="E978" s="6" t="s">
        <v>3292</v>
      </c>
      <c r="F978" s="6" t="s">
        <v>34</v>
      </c>
      <c r="G978" s="14">
        <f>IFERROR(__xludf.DUMMYFUNCTION("IF(LEN(TRIM(E978))=0, 0, COUNTA(SPLIT(TRIM(E978), "" "")))"),521.0)</f>
        <v>521</v>
      </c>
      <c r="H978" s="14">
        <f t="shared" si="1"/>
        <v>729</v>
      </c>
    </row>
    <row r="979" ht="75.0" customHeight="1">
      <c r="A979" s="6">
        <v>1977.0</v>
      </c>
      <c r="B979" s="6" t="s">
        <v>3294</v>
      </c>
      <c r="C979" s="6" t="s">
        <v>565</v>
      </c>
      <c r="D979" s="11" t="s">
        <v>25</v>
      </c>
      <c r="E979" s="6" t="s">
        <v>3296</v>
      </c>
      <c r="F979" s="6" t="s">
        <v>34</v>
      </c>
      <c r="G979" s="14">
        <f>IFERROR(__xludf.DUMMYFUNCTION("IF(LEN(TRIM(E979))=0, 0, COUNTA(SPLIT(TRIM(E979), "" "")))"),583.0)</f>
        <v>583</v>
      </c>
      <c r="H979" s="14">
        <f t="shared" si="1"/>
        <v>816</v>
      </c>
    </row>
    <row r="980" ht="75.0" customHeight="1">
      <c r="A980" s="6">
        <v>1978.0</v>
      </c>
      <c r="B980" s="6" t="s">
        <v>3298</v>
      </c>
      <c r="C980" s="6" t="s">
        <v>565</v>
      </c>
      <c r="D980" s="11" t="s">
        <v>25</v>
      </c>
      <c r="E980" s="6" t="s">
        <v>3301</v>
      </c>
      <c r="F980" s="6" t="s">
        <v>34</v>
      </c>
      <c r="G980" s="14">
        <f>IFERROR(__xludf.DUMMYFUNCTION("IF(LEN(TRIM(E980))=0, 0, COUNTA(SPLIT(TRIM(E980), "" "")))"),650.0)</f>
        <v>650</v>
      </c>
      <c r="H980" s="14">
        <f t="shared" si="1"/>
        <v>910</v>
      </c>
    </row>
    <row r="981" ht="75.0" customHeight="1">
      <c r="A981" s="6">
        <v>1979.0</v>
      </c>
      <c r="B981" s="6" t="s">
        <v>3303</v>
      </c>
      <c r="C981" s="6" t="s">
        <v>565</v>
      </c>
      <c r="D981" s="11" t="s">
        <v>25</v>
      </c>
      <c r="E981" s="6" t="s">
        <v>3305</v>
      </c>
      <c r="F981" s="6" t="s">
        <v>34</v>
      </c>
      <c r="G981" s="14">
        <f>IFERROR(__xludf.DUMMYFUNCTION("IF(LEN(TRIM(E981))=0, 0, COUNTA(SPLIT(TRIM(E981), "" "")))"),653.0)</f>
        <v>653</v>
      </c>
      <c r="H981" s="14">
        <f t="shared" si="1"/>
        <v>914</v>
      </c>
    </row>
    <row r="982" ht="75.0" customHeight="1">
      <c r="A982" s="6">
        <v>1980.0</v>
      </c>
      <c r="B982" s="6" t="s">
        <v>3307</v>
      </c>
      <c r="C982" s="6" t="s">
        <v>565</v>
      </c>
      <c r="D982" s="11" t="s">
        <v>25</v>
      </c>
      <c r="E982" s="6" t="s">
        <v>3309</v>
      </c>
      <c r="F982" s="6" t="s">
        <v>34</v>
      </c>
      <c r="G982" s="14">
        <f>IFERROR(__xludf.DUMMYFUNCTION("IF(LEN(TRIM(E982))=0, 0, COUNTA(SPLIT(TRIM(E982), "" "")))"),564.0)</f>
        <v>564</v>
      </c>
      <c r="H982" s="14">
        <f t="shared" si="1"/>
        <v>789</v>
      </c>
    </row>
    <row r="983" ht="75.0" customHeight="1">
      <c r="A983" s="6">
        <v>1981.0</v>
      </c>
      <c r="B983" s="6" t="s">
        <v>3310</v>
      </c>
      <c r="C983" s="6" t="s">
        <v>565</v>
      </c>
      <c r="D983" s="11" t="s">
        <v>25</v>
      </c>
      <c r="E983" s="6" t="s">
        <v>3312</v>
      </c>
      <c r="F983" s="6" t="s">
        <v>34</v>
      </c>
      <c r="G983" s="14">
        <f>IFERROR(__xludf.DUMMYFUNCTION("IF(LEN(TRIM(E983))=0, 0, COUNTA(SPLIT(TRIM(E983), "" "")))"),518.0)</f>
        <v>518</v>
      </c>
      <c r="H983" s="14">
        <f t="shared" si="1"/>
        <v>725</v>
      </c>
    </row>
    <row r="984" ht="75.0" customHeight="1">
      <c r="A984" s="6">
        <v>1982.0</v>
      </c>
      <c r="B984" s="6" t="s">
        <v>3314</v>
      </c>
      <c r="C984" s="6" t="s">
        <v>565</v>
      </c>
      <c r="D984" s="11" t="s">
        <v>25</v>
      </c>
      <c r="E984" s="6" t="s">
        <v>3316</v>
      </c>
      <c r="F984" s="6" t="s">
        <v>34</v>
      </c>
      <c r="G984" s="14">
        <f>IFERROR(__xludf.DUMMYFUNCTION("IF(LEN(TRIM(E984))=0, 0, COUNTA(SPLIT(TRIM(E984), "" "")))"),608.0)</f>
        <v>608</v>
      </c>
      <c r="H984" s="14">
        <f t="shared" si="1"/>
        <v>851</v>
      </c>
    </row>
    <row r="985" ht="75.0" customHeight="1">
      <c r="A985" s="6">
        <v>1983.0</v>
      </c>
      <c r="B985" s="6" t="s">
        <v>3318</v>
      </c>
      <c r="C985" s="6" t="s">
        <v>565</v>
      </c>
      <c r="D985" s="11" t="s">
        <v>25</v>
      </c>
      <c r="E985" s="6" t="s">
        <v>3320</v>
      </c>
      <c r="F985" s="6" t="s">
        <v>34</v>
      </c>
      <c r="G985" s="14">
        <f>IFERROR(__xludf.DUMMYFUNCTION("IF(LEN(TRIM(E985))=0, 0, COUNTA(SPLIT(TRIM(E985), "" "")))"),444.0)</f>
        <v>444</v>
      </c>
      <c r="H985" s="14">
        <f t="shared" si="1"/>
        <v>621</v>
      </c>
    </row>
    <row r="986" ht="75.0" customHeight="1">
      <c r="A986" s="6">
        <v>1984.0</v>
      </c>
      <c r="B986" s="6" t="s">
        <v>3322</v>
      </c>
      <c r="C986" s="6" t="s">
        <v>565</v>
      </c>
      <c r="D986" s="11" t="s">
        <v>25</v>
      </c>
      <c r="E986" s="6" t="s">
        <v>3324</v>
      </c>
      <c r="F986" s="6" t="s">
        <v>34</v>
      </c>
      <c r="G986" s="14">
        <f>IFERROR(__xludf.DUMMYFUNCTION("IF(LEN(TRIM(E986))=0, 0, COUNTA(SPLIT(TRIM(E986), "" "")))"),461.0)</f>
        <v>461</v>
      </c>
      <c r="H986" s="14">
        <f t="shared" si="1"/>
        <v>645</v>
      </c>
    </row>
    <row r="987" ht="75.0" customHeight="1">
      <c r="A987" s="6">
        <v>1985.0</v>
      </c>
      <c r="B987" s="6" t="s">
        <v>3326</v>
      </c>
      <c r="C987" s="6" t="s">
        <v>565</v>
      </c>
      <c r="D987" s="11" t="s">
        <v>25</v>
      </c>
      <c r="E987" s="6" t="s">
        <v>3328</v>
      </c>
      <c r="F987" s="6" t="s">
        <v>34</v>
      </c>
      <c r="G987" s="14">
        <f>IFERROR(__xludf.DUMMYFUNCTION("IF(LEN(TRIM(E987))=0, 0, COUNTA(SPLIT(TRIM(E987), "" "")))"),588.0)</f>
        <v>588</v>
      </c>
      <c r="H987" s="14">
        <f t="shared" si="1"/>
        <v>823</v>
      </c>
    </row>
    <row r="988" ht="75.0" customHeight="1">
      <c r="A988" s="6">
        <v>1986.0</v>
      </c>
      <c r="B988" s="6" t="s">
        <v>3329</v>
      </c>
      <c r="C988" s="6" t="s">
        <v>565</v>
      </c>
      <c r="D988" s="11" t="s">
        <v>25</v>
      </c>
      <c r="E988" s="6" t="s">
        <v>3332</v>
      </c>
      <c r="F988" s="6" t="s">
        <v>34</v>
      </c>
      <c r="G988" s="14">
        <f>IFERROR(__xludf.DUMMYFUNCTION("IF(LEN(TRIM(E988))=0, 0, COUNTA(SPLIT(TRIM(E988), "" "")))"),704.0)</f>
        <v>704</v>
      </c>
      <c r="H988" s="14">
        <f t="shared" si="1"/>
        <v>985</v>
      </c>
    </row>
    <row r="989" ht="75.0" customHeight="1">
      <c r="A989" s="6">
        <v>1987.0</v>
      </c>
      <c r="B989" s="6" t="s">
        <v>3333</v>
      </c>
      <c r="C989" s="6" t="s">
        <v>565</v>
      </c>
      <c r="D989" s="11" t="s">
        <v>25</v>
      </c>
      <c r="E989" s="6" t="s">
        <v>3334</v>
      </c>
      <c r="F989" s="6" t="s">
        <v>34</v>
      </c>
      <c r="G989" s="14">
        <f>IFERROR(__xludf.DUMMYFUNCTION("IF(LEN(TRIM(E989))=0, 0, COUNTA(SPLIT(TRIM(E989), "" "")))"),464.0)</f>
        <v>464</v>
      </c>
      <c r="H989" s="14">
        <f t="shared" si="1"/>
        <v>649</v>
      </c>
    </row>
    <row r="990" ht="75.0" customHeight="1">
      <c r="A990" s="6">
        <v>1988.0</v>
      </c>
      <c r="B990" s="6" t="s">
        <v>3335</v>
      </c>
      <c r="C990" s="6" t="s">
        <v>565</v>
      </c>
      <c r="D990" s="11" t="s">
        <v>25</v>
      </c>
      <c r="E990" s="6" t="s">
        <v>3337</v>
      </c>
      <c r="F990" s="6" t="s">
        <v>34</v>
      </c>
      <c r="G990" s="14">
        <f>IFERROR(__xludf.DUMMYFUNCTION("IF(LEN(TRIM(E990))=0, 0, COUNTA(SPLIT(TRIM(E990), "" "")))"),669.0)</f>
        <v>669</v>
      </c>
      <c r="H990" s="14">
        <f t="shared" si="1"/>
        <v>936</v>
      </c>
    </row>
    <row r="991" ht="75.0" customHeight="1">
      <c r="A991" s="6">
        <v>1989.0</v>
      </c>
      <c r="B991" s="6" t="s">
        <v>3338</v>
      </c>
      <c r="C991" s="6" t="s">
        <v>565</v>
      </c>
      <c r="D991" s="11" t="s">
        <v>25</v>
      </c>
      <c r="E991" s="6" t="s">
        <v>3339</v>
      </c>
      <c r="F991" s="6" t="s">
        <v>34</v>
      </c>
      <c r="G991" s="14">
        <f>IFERROR(__xludf.DUMMYFUNCTION("IF(LEN(TRIM(E991))=0, 0, COUNTA(SPLIT(TRIM(E991), "" "")))"),561.0)</f>
        <v>561</v>
      </c>
      <c r="H991" s="14">
        <f t="shared" si="1"/>
        <v>785</v>
      </c>
    </row>
    <row r="992" ht="75.0" customHeight="1">
      <c r="A992" s="6">
        <v>1990.0</v>
      </c>
      <c r="B992" s="6" t="s">
        <v>3342</v>
      </c>
      <c r="C992" s="6" t="s">
        <v>565</v>
      </c>
      <c r="D992" s="11" t="s">
        <v>25</v>
      </c>
      <c r="E992" s="6" t="s">
        <v>3343</v>
      </c>
      <c r="F992" s="6" t="s">
        <v>34</v>
      </c>
      <c r="G992" s="14">
        <f>IFERROR(__xludf.DUMMYFUNCTION("IF(LEN(TRIM(E992))=0, 0, COUNTA(SPLIT(TRIM(E992), "" "")))"),765.0)</f>
        <v>765</v>
      </c>
      <c r="H992" s="14">
        <f t="shared" si="1"/>
        <v>1071</v>
      </c>
    </row>
    <row r="993" ht="75.0" customHeight="1">
      <c r="A993" s="6">
        <v>1991.0</v>
      </c>
      <c r="B993" s="6" t="s">
        <v>3344</v>
      </c>
      <c r="C993" s="6" t="s">
        <v>565</v>
      </c>
      <c r="D993" s="11" t="s">
        <v>25</v>
      </c>
      <c r="E993" s="6" t="s">
        <v>3345</v>
      </c>
      <c r="F993" s="6" t="s">
        <v>34</v>
      </c>
      <c r="G993" s="14">
        <f>IFERROR(__xludf.DUMMYFUNCTION("IF(LEN(TRIM(E993))=0, 0, COUNTA(SPLIT(TRIM(E993), "" "")))"),498.0)</f>
        <v>498</v>
      </c>
      <c r="H993" s="14">
        <f t="shared" si="1"/>
        <v>697</v>
      </c>
    </row>
    <row r="994" ht="75.0" customHeight="1">
      <c r="A994" s="6">
        <v>1992.0</v>
      </c>
      <c r="B994" s="6" t="s">
        <v>3347</v>
      </c>
      <c r="C994" s="6" t="s">
        <v>565</v>
      </c>
      <c r="D994" s="11" t="s">
        <v>25</v>
      </c>
      <c r="E994" s="6" t="s">
        <v>3348</v>
      </c>
      <c r="F994" s="6" t="s">
        <v>34</v>
      </c>
      <c r="G994" s="14">
        <f>IFERROR(__xludf.DUMMYFUNCTION("IF(LEN(TRIM(E994))=0, 0, COUNTA(SPLIT(TRIM(E994), "" "")))"),634.0)</f>
        <v>634</v>
      </c>
      <c r="H994" s="14">
        <f t="shared" si="1"/>
        <v>887</v>
      </c>
    </row>
    <row r="995" ht="75.0" customHeight="1">
      <c r="A995" s="6">
        <v>1993.0</v>
      </c>
      <c r="B995" s="6" t="s">
        <v>3349</v>
      </c>
      <c r="C995" s="6" t="s">
        <v>565</v>
      </c>
      <c r="D995" s="11" t="s">
        <v>25</v>
      </c>
      <c r="E995" s="6" t="s">
        <v>3351</v>
      </c>
      <c r="F995" s="6" t="s">
        <v>34</v>
      </c>
      <c r="G995" s="14">
        <f>IFERROR(__xludf.DUMMYFUNCTION("IF(LEN(TRIM(E995))=0, 0, COUNTA(SPLIT(TRIM(E995), "" "")))"),665.0)</f>
        <v>665</v>
      </c>
      <c r="H995" s="14">
        <f t="shared" si="1"/>
        <v>931</v>
      </c>
    </row>
    <row r="996" ht="75.0" customHeight="1">
      <c r="A996" s="6">
        <v>1994.0</v>
      </c>
      <c r="B996" s="6" t="s">
        <v>3353</v>
      </c>
      <c r="C996" s="6" t="s">
        <v>565</v>
      </c>
      <c r="D996" s="11" t="s">
        <v>25</v>
      </c>
      <c r="E996" s="6" t="s">
        <v>3354</v>
      </c>
      <c r="F996" s="6" t="s">
        <v>34</v>
      </c>
      <c r="G996" s="14">
        <f>IFERROR(__xludf.DUMMYFUNCTION("IF(LEN(TRIM(E996))=0, 0, COUNTA(SPLIT(TRIM(E996), "" "")))"),617.0)</f>
        <v>617</v>
      </c>
      <c r="H996" s="14">
        <f t="shared" si="1"/>
        <v>863</v>
      </c>
    </row>
    <row r="997" ht="75.0" customHeight="1">
      <c r="A997" s="6">
        <v>1995.0</v>
      </c>
      <c r="B997" s="6" t="s">
        <v>3356</v>
      </c>
      <c r="C997" s="6" t="s">
        <v>565</v>
      </c>
      <c r="D997" s="11" t="s">
        <v>25</v>
      </c>
      <c r="E997" s="6" t="s">
        <v>3357</v>
      </c>
      <c r="F997" s="6" t="s">
        <v>34</v>
      </c>
      <c r="G997" s="14">
        <f>IFERROR(__xludf.DUMMYFUNCTION("IF(LEN(TRIM(E997))=0, 0, COUNTA(SPLIT(TRIM(E997), "" "")))"),735.0)</f>
        <v>735</v>
      </c>
      <c r="H997" s="14">
        <f t="shared" si="1"/>
        <v>1029</v>
      </c>
    </row>
    <row r="998" ht="75.0" customHeight="1">
      <c r="A998" s="6">
        <v>1996.0</v>
      </c>
      <c r="B998" s="6" t="s">
        <v>3358</v>
      </c>
      <c r="C998" s="6" t="s">
        <v>565</v>
      </c>
      <c r="D998" s="11" t="s">
        <v>25</v>
      </c>
      <c r="E998" s="6" t="s">
        <v>3361</v>
      </c>
      <c r="F998" s="6" t="s">
        <v>34</v>
      </c>
      <c r="G998" s="14">
        <f>IFERROR(__xludf.DUMMYFUNCTION("IF(LEN(TRIM(E998))=0, 0, COUNTA(SPLIT(TRIM(E998), "" "")))"),535.0)</f>
        <v>535</v>
      </c>
      <c r="H998" s="14">
        <f t="shared" si="1"/>
        <v>749</v>
      </c>
    </row>
    <row r="999" ht="75.0" customHeight="1">
      <c r="A999" s="6">
        <v>1997.0</v>
      </c>
      <c r="B999" s="6" t="s">
        <v>3362</v>
      </c>
      <c r="C999" s="6" t="s">
        <v>565</v>
      </c>
      <c r="D999" s="11" t="s">
        <v>25</v>
      </c>
      <c r="E999" s="6" t="s">
        <v>3363</v>
      </c>
      <c r="F999" s="6" t="s">
        <v>34</v>
      </c>
      <c r="G999" s="14">
        <f>IFERROR(__xludf.DUMMYFUNCTION("IF(LEN(TRIM(E999))=0, 0, COUNTA(SPLIT(TRIM(E999), "" "")))"),582.0)</f>
        <v>582</v>
      </c>
      <c r="H999" s="14">
        <f t="shared" si="1"/>
        <v>814</v>
      </c>
    </row>
    <row r="1000" ht="75.0" customHeight="1">
      <c r="A1000" s="6">
        <v>1998.0</v>
      </c>
      <c r="B1000" s="6" t="s">
        <v>3365</v>
      </c>
      <c r="C1000" s="6" t="s">
        <v>565</v>
      </c>
      <c r="D1000" s="11" t="s">
        <v>25</v>
      </c>
      <c r="E1000" s="6" t="s">
        <v>3366</v>
      </c>
      <c r="F1000" s="6" t="s">
        <v>34</v>
      </c>
      <c r="G1000" s="14">
        <f>IFERROR(__xludf.DUMMYFUNCTION("IF(LEN(TRIM(E1000))=0, 0, COUNTA(SPLIT(TRIM(E1000), "" "")))"),571.0)</f>
        <v>571</v>
      </c>
      <c r="H1000" s="14">
        <f t="shared" si="1"/>
        <v>799</v>
      </c>
    </row>
    <row r="1001" ht="75.0" customHeight="1">
      <c r="A1001" s="6">
        <v>1999.0</v>
      </c>
      <c r="B1001" s="6" t="s">
        <v>3369</v>
      </c>
      <c r="C1001" s="6" t="s">
        <v>565</v>
      </c>
      <c r="D1001" s="11" t="s">
        <v>25</v>
      </c>
      <c r="E1001" s="6" t="s">
        <v>3370</v>
      </c>
      <c r="F1001" s="6" t="s">
        <v>34</v>
      </c>
      <c r="G1001" s="14">
        <f>IFERROR(__xludf.DUMMYFUNCTION("IF(LEN(TRIM(E1001))=0, 0, COUNTA(SPLIT(TRIM(E1001), "" "")))"),736.0)</f>
        <v>736</v>
      </c>
      <c r="H1001" s="14">
        <f t="shared" si="1"/>
        <v>1030</v>
      </c>
    </row>
    <row r="1002" ht="75.0" customHeight="1">
      <c r="A1002" s="6">
        <v>2000.0</v>
      </c>
      <c r="B1002" s="6" t="s">
        <v>3371</v>
      </c>
      <c r="C1002" s="6" t="s">
        <v>565</v>
      </c>
      <c r="D1002" s="11" t="s">
        <v>25</v>
      </c>
      <c r="E1002" s="6" t="s">
        <v>3373</v>
      </c>
      <c r="F1002" s="6" t="s">
        <v>34</v>
      </c>
      <c r="G1002" s="14">
        <f>IFERROR(__xludf.DUMMYFUNCTION("IF(LEN(TRIM(E1002))=0, 0, COUNTA(SPLIT(TRIM(E1002), "" "")))"),672.0)</f>
        <v>672</v>
      </c>
      <c r="H1002" s="14">
        <f t="shared" si="1"/>
        <v>940</v>
      </c>
    </row>
    <row r="1003" ht="75.0" customHeight="1">
      <c r="A1003" s="6">
        <v>2001.0</v>
      </c>
      <c r="B1003" s="6" t="s">
        <v>3374</v>
      </c>
      <c r="C1003" s="6" t="s">
        <v>565</v>
      </c>
      <c r="D1003" s="11" t="s">
        <v>25</v>
      </c>
      <c r="E1003" s="6" t="s">
        <v>3375</v>
      </c>
      <c r="F1003" s="6" t="s">
        <v>34</v>
      </c>
      <c r="G1003" s="14">
        <f>IFERROR(__xludf.DUMMYFUNCTION("IF(LEN(TRIM(E1003))=0, 0, COUNTA(SPLIT(TRIM(E1003), "" "")))"),673.0)</f>
        <v>673</v>
      </c>
      <c r="H1003" s="14">
        <f t="shared" si="1"/>
        <v>942</v>
      </c>
    </row>
    <row r="1004" ht="75.0" customHeight="1">
      <c r="A1004" s="6">
        <v>2002.0</v>
      </c>
      <c r="B1004" s="6" t="s">
        <v>3378</v>
      </c>
      <c r="C1004" s="6" t="s">
        <v>565</v>
      </c>
      <c r="D1004" s="11" t="s">
        <v>25</v>
      </c>
      <c r="E1004" s="6" t="s">
        <v>3379</v>
      </c>
      <c r="F1004" s="6" t="s">
        <v>34</v>
      </c>
      <c r="G1004" s="14">
        <f>IFERROR(__xludf.DUMMYFUNCTION("IF(LEN(TRIM(E1004))=0, 0, COUNTA(SPLIT(TRIM(E1004), "" "")))"),532.0)</f>
        <v>532</v>
      </c>
      <c r="H1004" s="14">
        <f t="shared" si="1"/>
        <v>744</v>
      </c>
    </row>
    <row r="1005" ht="75.0" customHeight="1">
      <c r="A1005" s="6">
        <v>2003.0</v>
      </c>
      <c r="B1005" s="6" t="s">
        <v>3380</v>
      </c>
      <c r="C1005" s="6" t="s">
        <v>565</v>
      </c>
      <c r="D1005" s="11" t="s">
        <v>25</v>
      </c>
      <c r="E1005" s="6" t="s">
        <v>3381</v>
      </c>
      <c r="F1005" s="6" t="s">
        <v>34</v>
      </c>
      <c r="G1005" s="14">
        <f>IFERROR(__xludf.DUMMYFUNCTION("IF(LEN(TRIM(E1005))=0, 0, COUNTA(SPLIT(TRIM(E1005), "" "")))"),537.0)</f>
        <v>537</v>
      </c>
      <c r="H1005" s="14">
        <f t="shared" si="1"/>
        <v>751</v>
      </c>
    </row>
    <row r="1006" ht="75.0" customHeight="1">
      <c r="A1006" s="6">
        <v>2004.0</v>
      </c>
      <c r="B1006" s="6" t="s">
        <v>3383</v>
      </c>
      <c r="C1006" s="6" t="s">
        <v>565</v>
      </c>
      <c r="D1006" s="11" t="s">
        <v>25</v>
      </c>
      <c r="E1006" s="6" t="s">
        <v>3384</v>
      </c>
      <c r="F1006" s="6" t="s">
        <v>34</v>
      </c>
      <c r="G1006" s="14">
        <f>IFERROR(__xludf.DUMMYFUNCTION("IF(LEN(TRIM(E1006))=0, 0, COUNTA(SPLIT(TRIM(E1006), "" "")))"),617.0)</f>
        <v>617</v>
      </c>
      <c r="H1006" s="14">
        <f t="shared" si="1"/>
        <v>863</v>
      </c>
    </row>
    <row r="1007" ht="75.0" customHeight="1">
      <c r="A1007" s="6">
        <v>2005.0</v>
      </c>
      <c r="B1007" s="6" t="s">
        <v>3385</v>
      </c>
      <c r="C1007" s="6" t="s">
        <v>565</v>
      </c>
      <c r="D1007" s="11" t="s">
        <v>25</v>
      </c>
      <c r="E1007" s="6" t="s">
        <v>3388</v>
      </c>
      <c r="F1007" s="6" t="s">
        <v>34</v>
      </c>
      <c r="G1007" s="14">
        <f>IFERROR(__xludf.DUMMYFUNCTION("IF(LEN(TRIM(E1007))=0, 0, COUNTA(SPLIT(TRIM(E1007), "" "")))"),530.0)</f>
        <v>530</v>
      </c>
      <c r="H1007" s="14">
        <f t="shared" si="1"/>
        <v>742</v>
      </c>
    </row>
    <row r="1008" ht="75.0" customHeight="1">
      <c r="A1008" s="6">
        <v>2006.0</v>
      </c>
      <c r="B1008" s="6" t="s">
        <v>3389</v>
      </c>
      <c r="C1008" s="6" t="s">
        <v>565</v>
      </c>
      <c r="D1008" s="11" t="s">
        <v>25</v>
      </c>
      <c r="E1008" s="6" t="s">
        <v>3390</v>
      </c>
      <c r="F1008" s="6" t="s">
        <v>34</v>
      </c>
      <c r="G1008" s="14">
        <f>IFERROR(__xludf.DUMMYFUNCTION("IF(LEN(TRIM(E1008))=0, 0, COUNTA(SPLIT(TRIM(E1008), "" "")))"),640.0)</f>
        <v>640</v>
      </c>
      <c r="H1008" s="14">
        <f t="shared" si="1"/>
        <v>896</v>
      </c>
    </row>
    <row r="1009" ht="75.0" customHeight="1">
      <c r="A1009" s="6">
        <v>2007.0</v>
      </c>
      <c r="B1009" s="6" t="s">
        <v>3392</v>
      </c>
      <c r="C1009" s="6" t="s">
        <v>565</v>
      </c>
      <c r="D1009" s="11" t="s">
        <v>25</v>
      </c>
      <c r="E1009" s="6" t="s">
        <v>3393</v>
      </c>
      <c r="F1009" s="6" t="s">
        <v>34</v>
      </c>
      <c r="G1009" s="14">
        <f>IFERROR(__xludf.DUMMYFUNCTION("IF(LEN(TRIM(E1009))=0, 0, COUNTA(SPLIT(TRIM(E1009), "" "")))"),688.0)</f>
        <v>688</v>
      </c>
      <c r="H1009" s="14">
        <f t="shared" si="1"/>
        <v>963</v>
      </c>
    </row>
    <row r="1010" ht="75.0" customHeight="1">
      <c r="A1010" s="6">
        <v>2008.0</v>
      </c>
      <c r="B1010" s="6" t="s">
        <v>3395</v>
      </c>
      <c r="C1010" s="6" t="s">
        <v>565</v>
      </c>
      <c r="D1010" s="11" t="s">
        <v>25</v>
      </c>
      <c r="E1010" s="6" t="s">
        <v>3397</v>
      </c>
      <c r="F1010" s="6" t="s">
        <v>34</v>
      </c>
      <c r="G1010" s="14">
        <f>IFERROR(__xludf.DUMMYFUNCTION("IF(LEN(TRIM(E1010))=0, 0, COUNTA(SPLIT(TRIM(E1010), "" "")))"),920.0)</f>
        <v>920</v>
      </c>
      <c r="H1010" s="14">
        <f t="shared" si="1"/>
        <v>1288</v>
      </c>
    </row>
    <row r="1011" ht="75.0" customHeight="1">
      <c r="A1011" s="6">
        <v>2009.0</v>
      </c>
      <c r="B1011" s="6" t="s">
        <v>3398</v>
      </c>
      <c r="C1011" s="6" t="s">
        <v>565</v>
      </c>
      <c r="D1011" s="11" t="s">
        <v>25</v>
      </c>
      <c r="E1011" s="6" t="s">
        <v>3400</v>
      </c>
      <c r="F1011" s="6" t="s">
        <v>34</v>
      </c>
      <c r="G1011" s="14">
        <f>IFERROR(__xludf.DUMMYFUNCTION("IF(LEN(TRIM(E1011))=0, 0, COUNTA(SPLIT(TRIM(E1011), "" "")))"),638.0)</f>
        <v>638</v>
      </c>
      <c r="H1011" s="14">
        <f t="shared" si="1"/>
        <v>893</v>
      </c>
    </row>
    <row r="1012" ht="75.0" customHeight="1">
      <c r="A1012" s="6">
        <v>2010.0</v>
      </c>
      <c r="B1012" s="6" t="s">
        <v>3401</v>
      </c>
      <c r="C1012" s="6" t="s">
        <v>565</v>
      </c>
      <c r="D1012" s="11" t="s">
        <v>25</v>
      </c>
      <c r="E1012" s="6" t="s">
        <v>3402</v>
      </c>
      <c r="F1012" s="6" t="s">
        <v>34</v>
      </c>
      <c r="G1012" s="14">
        <f>IFERROR(__xludf.DUMMYFUNCTION("IF(LEN(TRIM(E1012))=0, 0, COUNTA(SPLIT(TRIM(E1012), "" "")))"),525.0)</f>
        <v>525</v>
      </c>
      <c r="H1012" s="14">
        <f t="shared" si="1"/>
        <v>735</v>
      </c>
    </row>
    <row r="1013" ht="75.0" customHeight="1">
      <c r="A1013" s="6">
        <v>2011.0</v>
      </c>
      <c r="B1013" s="6" t="s">
        <v>3404</v>
      </c>
      <c r="C1013" s="6" t="s">
        <v>565</v>
      </c>
      <c r="D1013" s="11" t="s">
        <v>25</v>
      </c>
      <c r="E1013" s="6" t="s">
        <v>3406</v>
      </c>
      <c r="F1013" s="6" t="s">
        <v>34</v>
      </c>
      <c r="G1013" s="14">
        <f>IFERROR(__xludf.DUMMYFUNCTION("IF(LEN(TRIM(E1013))=0, 0, COUNTA(SPLIT(TRIM(E1013), "" "")))"),745.0)</f>
        <v>745</v>
      </c>
      <c r="H1013" s="14">
        <f t="shared" si="1"/>
        <v>1043</v>
      </c>
    </row>
    <row r="1014" ht="75.0" customHeight="1">
      <c r="A1014" s="6">
        <v>2012.0</v>
      </c>
      <c r="B1014" s="6" t="s">
        <v>3407</v>
      </c>
      <c r="C1014" s="6" t="s">
        <v>565</v>
      </c>
      <c r="D1014" s="11" t="s">
        <v>25</v>
      </c>
      <c r="E1014" s="6" t="s">
        <v>3409</v>
      </c>
      <c r="F1014" s="6" t="s">
        <v>34</v>
      </c>
      <c r="G1014" s="14">
        <f>IFERROR(__xludf.DUMMYFUNCTION("IF(LEN(TRIM(E1014))=0, 0, COUNTA(SPLIT(TRIM(E1014), "" "")))"),669.0)</f>
        <v>669</v>
      </c>
      <c r="H1014" s="14">
        <f t="shared" si="1"/>
        <v>936</v>
      </c>
    </row>
    <row r="1015" ht="75.0" customHeight="1">
      <c r="A1015" s="6">
        <v>2013.0</v>
      </c>
      <c r="B1015" s="6" t="s">
        <v>3410</v>
      </c>
      <c r="C1015" s="6" t="s">
        <v>565</v>
      </c>
      <c r="D1015" s="11" t="s">
        <v>25</v>
      </c>
      <c r="E1015" s="6" t="s">
        <v>3411</v>
      </c>
      <c r="F1015" s="6" t="s">
        <v>34</v>
      </c>
      <c r="G1015" s="14">
        <f>IFERROR(__xludf.DUMMYFUNCTION("IF(LEN(TRIM(E1015))=0, 0, COUNTA(SPLIT(TRIM(E1015), "" "")))"),543.0)</f>
        <v>543</v>
      </c>
      <c r="H1015" s="14">
        <f t="shared" si="1"/>
        <v>760</v>
      </c>
    </row>
    <row r="1016" ht="75.0" customHeight="1">
      <c r="A1016" s="6">
        <v>2014.0</v>
      </c>
      <c r="B1016" s="6" t="s">
        <v>3414</v>
      </c>
      <c r="C1016" s="6" t="s">
        <v>565</v>
      </c>
      <c r="D1016" s="11" t="s">
        <v>25</v>
      </c>
      <c r="E1016" s="6" t="s">
        <v>3415</v>
      </c>
      <c r="F1016" s="6" t="s">
        <v>34</v>
      </c>
      <c r="G1016" s="14">
        <f>IFERROR(__xludf.DUMMYFUNCTION("IF(LEN(TRIM(E1016))=0, 0, COUNTA(SPLIT(TRIM(E1016), "" "")))"),644.0)</f>
        <v>644</v>
      </c>
      <c r="H1016" s="14">
        <f t="shared" si="1"/>
        <v>901</v>
      </c>
    </row>
    <row r="1017" ht="75.0" customHeight="1">
      <c r="A1017" s="6">
        <v>2015.0</v>
      </c>
      <c r="B1017" s="6" t="s">
        <v>3416</v>
      </c>
      <c r="C1017" s="6" t="s">
        <v>565</v>
      </c>
      <c r="D1017" s="11" t="s">
        <v>25</v>
      </c>
      <c r="E1017" s="6" t="s">
        <v>3418</v>
      </c>
      <c r="F1017" s="6" t="s">
        <v>34</v>
      </c>
      <c r="G1017" s="14">
        <f>IFERROR(__xludf.DUMMYFUNCTION("IF(LEN(TRIM(E1017))=0, 0, COUNTA(SPLIT(TRIM(E1017), "" "")))"),817.0)</f>
        <v>817</v>
      </c>
      <c r="H1017" s="14">
        <f t="shared" si="1"/>
        <v>1143</v>
      </c>
    </row>
    <row r="1018" ht="75.0" customHeight="1">
      <c r="A1018" s="6">
        <v>2016.0</v>
      </c>
      <c r="B1018" s="6" t="s">
        <v>3419</v>
      </c>
      <c r="C1018" s="6" t="s">
        <v>565</v>
      </c>
      <c r="D1018" s="11" t="s">
        <v>25</v>
      </c>
      <c r="E1018" s="6" t="s">
        <v>3421</v>
      </c>
      <c r="F1018" s="6" t="s">
        <v>34</v>
      </c>
      <c r="G1018" s="14">
        <f>IFERROR(__xludf.DUMMYFUNCTION("IF(LEN(TRIM(E1018))=0, 0, COUNTA(SPLIT(TRIM(E1018), "" "")))"),704.0)</f>
        <v>704</v>
      </c>
      <c r="H1018" s="14">
        <f t="shared" si="1"/>
        <v>985</v>
      </c>
    </row>
    <row r="1019" ht="75.0" customHeight="1">
      <c r="A1019" s="6">
        <v>2017.0</v>
      </c>
      <c r="B1019" s="6" t="s">
        <v>3423</v>
      </c>
      <c r="C1019" s="6" t="s">
        <v>565</v>
      </c>
      <c r="D1019" s="11" t="s">
        <v>25</v>
      </c>
      <c r="E1019" s="6" t="s">
        <v>3424</v>
      </c>
      <c r="F1019" s="6" t="s">
        <v>34</v>
      </c>
      <c r="G1019" s="14">
        <f>IFERROR(__xludf.DUMMYFUNCTION("IF(LEN(TRIM(E1019))=0, 0, COUNTA(SPLIT(TRIM(E1019), "" "")))"),553.0)</f>
        <v>553</v>
      </c>
      <c r="H1019" s="14">
        <f t="shared" si="1"/>
        <v>774</v>
      </c>
    </row>
    <row r="1020" ht="75.0" customHeight="1">
      <c r="A1020" s="6">
        <v>2018.0</v>
      </c>
      <c r="B1020" s="6" t="s">
        <v>3426</v>
      </c>
      <c r="C1020" s="6" t="s">
        <v>565</v>
      </c>
      <c r="D1020" s="11" t="s">
        <v>25</v>
      </c>
      <c r="E1020" s="6" t="s">
        <v>3427</v>
      </c>
      <c r="F1020" s="6" t="s">
        <v>34</v>
      </c>
      <c r="G1020" s="14">
        <f>IFERROR(__xludf.DUMMYFUNCTION("IF(LEN(TRIM(E1020))=0, 0, COUNTA(SPLIT(TRIM(E1020), "" "")))"),607.0)</f>
        <v>607</v>
      </c>
      <c r="H1020" s="14">
        <f t="shared" si="1"/>
        <v>849</v>
      </c>
    </row>
    <row r="1021" ht="75.0" customHeight="1">
      <c r="A1021" s="6">
        <v>2019.0</v>
      </c>
      <c r="B1021" s="6" t="s">
        <v>3429</v>
      </c>
      <c r="C1021" s="6" t="s">
        <v>565</v>
      </c>
      <c r="D1021" s="11" t="s">
        <v>25</v>
      </c>
      <c r="E1021" s="6" t="s">
        <v>3431</v>
      </c>
      <c r="F1021" s="6" t="s">
        <v>34</v>
      </c>
      <c r="G1021" s="14">
        <f>IFERROR(__xludf.DUMMYFUNCTION("IF(LEN(TRIM(E1021))=0, 0, COUNTA(SPLIT(TRIM(E1021), "" "")))"),729.0)</f>
        <v>729</v>
      </c>
      <c r="H1021" s="14">
        <f t="shared" si="1"/>
        <v>1020</v>
      </c>
    </row>
    <row r="1022" ht="75.0" customHeight="1">
      <c r="A1022" s="6">
        <v>2020.0</v>
      </c>
      <c r="B1022" s="6" t="s">
        <v>3433</v>
      </c>
      <c r="C1022" s="6" t="s">
        <v>565</v>
      </c>
      <c r="D1022" s="11" t="s">
        <v>25</v>
      </c>
      <c r="E1022" s="6" t="s">
        <v>3434</v>
      </c>
      <c r="F1022" s="6" t="s">
        <v>34</v>
      </c>
      <c r="G1022" s="14">
        <f>IFERROR(__xludf.DUMMYFUNCTION("IF(LEN(TRIM(E1022))=0, 0, COUNTA(SPLIT(TRIM(E1022), "" "")))"),750.0)</f>
        <v>750</v>
      </c>
      <c r="H1022" s="14">
        <f t="shared" si="1"/>
        <v>1050</v>
      </c>
    </row>
    <row r="1023" ht="75.0" customHeight="1">
      <c r="A1023" s="6">
        <v>2021.0</v>
      </c>
      <c r="B1023" s="6" t="s">
        <v>3436</v>
      </c>
      <c r="C1023" s="6" t="s">
        <v>565</v>
      </c>
      <c r="D1023" s="11" t="s">
        <v>25</v>
      </c>
      <c r="E1023" s="6" t="s">
        <v>3438</v>
      </c>
      <c r="F1023" s="6" t="s">
        <v>34</v>
      </c>
      <c r="G1023" s="14">
        <f>IFERROR(__xludf.DUMMYFUNCTION("IF(LEN(TRIM(E1023))=0, 0, COUNTA(SPLIT(TRIM(E1023), "" "")))"),581.0)</f>
        <v>581</v>
      </c>
      <c r="H1023" s="14">
        <f t="shared" si="1"/>
        <v>813</v>
      </c>
    </row>
    <row r="1024" ht="75.0" customHeight="1">
      <c r="A1024" s="6">
        <v>2022.0</v>
      </c>
      <c r="B1024" s="6" t="s">
        <v>3439</v>
      </c>
      <c r="C1024" s="6" t="s">
        <v>565</v>
      </c>
      <c r="D1024" s="11" t="s">
        <v>25</v>
      </c>
      <c r="E1024" s="6" t="s">
        <v>3441</v>
      </c>
      <c r="F1024" s="6" t="s">
        <v>34</v>
      </c>
      <c r="G1024" s="14">
        <f>IFERROR(__xludf.DUMMYFUNCTION("IF(LEN(TRIM(E1024))=0, 0, COUNTA(SPLIT(TRIM(E1024), "" "")))"),601.0)</f>
        <v>601</v>
      </c>
      <c r="H1024" s="14">
        <f t="shared" si="1"/>
        <v>841</v>
      </c>
    </row>
    <row r="1025" ht="75.0" customHeight="1">
      <c r="A1025" s="6">
        <v>2023.0</v>
      </c>
      <c r="B1025" s="6" t="s">
        <v>3442</v>
      </c>
      <c r="C1025" s="6" t="s">
        <v>565</v>
      </c>
      <c r="D1025" s="11" t="s">
        <v>25</v>
      </c>
      <c r="E1025" s="6" t="s">
        <v>3443</v>
      </c>
      <c r="F1025" s="6" t="s">
        <v>34</v>
      </c>
      <c r="G1025" s="14">
        <f>IFERROR(__xludf.DUMMYFUNCTION("IF(LEN(TRIM(E1025))=0, 0, COUNTA(SPLIT(TRIM(E1025), "" "")))"),778.0)</f>
        <v>778</v>
      </c>
      <c r="H1025" s="14">
        <f t="shared" si="1"/>
        <v>1089</v>
      </c>
    </row>
    <row r="1026" ht="75.0" customHeight="1">
      <c r="A1026" s="6">
        <v>2024.0</v>
      </c>
      <c r="B1026" s="6" t="s">
        <v>3446</v>
      </c>
      <c r="C1026" s="6" t="s">
        <v>565</v>
      </c>
      <c r="D1026" s="11" t="s">
        <v>25</v>
      </c>
      <c r="E1026" s="6" t="s">
        <v>3448</v>
      </c>
      <c r="F1026" s="6" t="s">
        <v>34</v>
      </c>
      <c r="G1026" s="14">
        <f>IFERROR(__xludf.DUMMYFUNCTION("IF(LEN(TRIM(E1026))=0, 0, COUNTA(SPLIT(TRIM(E1026), "" "")))"),684.0)</f>
        <v>684</v>
      </c>
      <c r="H1026" s="14">
        <f t="shared" si="1"/>
        <v>957</v>
      </c>
    </row>
    <row r="1027" ht="75.0" customHeight="1">
      <c r="A1027" s="6">
        <v>2025.0</v>
      </c>
      <c r="B1027" s="6" t="s">
        <v>3449</v>
      </c>
      <c r="C1027" s="6" t="s">
        <v>565</v>
      </c>
      <c r="D1027" s="11" t="s">
        <v>25</v>
      </c>
      <c r="E1027" s="6" t="s">
        <v>3451</v>
      </c>
      <c r="F1027" s="6" t="s">
        <v>34</v>
      </c>
      <c r="G1027" s="14">
        <f>IFERROR(__xludf.DUMMYFUNCTION("IF(LEN(TRIM(E1027))=0, 0, COUNTA(SPLIT(TRIM(E1027), "" "")))"),515.0)</f>
        <v>515</v>
      </c>
      <c r="H1027" s="14">
        <f t="shared" si="1"/>
        <v>721</v>
      </c>
    </row>
    <row r="1028" ht="75.0" customHeight="1">
      <c r="A1028" s="6">
        <v>2026.0</v>
      </c>
      <c r="B1028" s="6" t="s">
        <v>3453</v>
      </c>
      <c r="C1028" s="6" t="s">
        <v>565</v>
      </c>
      <c r="D1028" s="11" t="s">
        <v>25</v>
      </c>
      <c r="E1028" s="6" t="s">
        <v>3455</v>
      </c>
      <c r="F1028" s="6" t="s">
        <v>34</v>
      </c>
      <c r="G1028" s="14">
        <f>IFERROR(__xludf.DUMMYFUNCTION("IF(LEN(TRIM(E1028))=0, 0, COUNTA(SPLIT(TRIM(E1028), "" "")))"),649.0)</f>
        <v>649</v>
      </c>
      <c r="H1028" s="14">
        <f t="shared" si="1"/>
        <v>908</v>
      </c>
    </row>
    <row r="1029" ht="75.0" customHeight="1">
      <c r="A1029" s="6">
        <v>2027.0</v>
      </c>
      <c r="B1029" s="6" t="s">
        <v>3456</v>
      </c>
      <c r="C1029" s="6" t="s">
        <v>565</v>
      </c>
      <c r="D1029" s="11" t="s">
        <v>25</v>
      </c>
      <c r="E1029" s="6" t="s">
        <v>3457</v>
      </c>
      <c r="F1029" s="6" t="s">
        <v>34</v>
      </c>
      <c r="G1029" s="14">
        <f>IFERROR(__xludf.DUMMYFUNCTION("IF(LEN(TRIM(E1029))=0, 0, COUNTA(SPLIT(TRIM(E1029), "" "")))"),616.0)</f>
        <v>616</v>
      </c>
      <c r="H1029" s="14">
        <f t="shared" si="1"/>
        <v>862</v>
      </c>
    </row>
    <row r="1030" ht="75.0" customHeight="1">
      <c r="A1030" s="6">
        <v>2028.0</v>
      </c>
      <c r="B1030" s="6" t="s">
        <v>3460</v>
      </c>
      <c r="C1030" s="6" t="s">
        <v>565</v>
      </c>
      <c r="D1030" s="11" t="s">
        <v>25</v>
      </c>
      <c r="E1030" s="6" t="s">
        <v>3461</v>
      </c>
      <c r="F1030" s="6" t="s">
        <v>34</v>
      </c>
      <c r="G1030" s="14">
        <f>IFERROR(__xludf.DUMMYFUNCTION("IF(LEN(TRIM(E1030))=0, 0, COUNTA(SPLIT(TRIM(E1030), "" "")))"),734.0)</f>
        <v>734</v>
      </c>
      <c r="H1030" s="14">
        <f t="shared" si="1"/>
        <v>1027</v>
      </c>
    </row>
    <row r="1031" ht="75.0" customHeight="1">
      <c r="A1031" s="6">
        <v>2029.0</v>
      </c>
      <c r="B1031" s="6" t="s">
        <v>3463</v>
      </c>
      <c r="C1031" s="6" t="s">
        <v>565</v>
      </c>
      <c r="D1031" s="11" t="s">
        <v>25</v>
      </c>
      <c r="E1031" s="6" t="s">
        <v>3464</v>
      </c>
      <c r="F1031" s="6" t="s">
        <v>34</v>
      </c>
      <c r="G1031" s="14">
        <f>IFERROR(__xludf.DUMMYFUNCTION("IF(LEN(TRIM(E1031))=0, 0, COUNTA(SPLIT(TRIM(E1031), "" "")))"),490.0)</f>
        <v>490</v>
      </c>
      <c r="H1031" s="14">
        <f t="shared" si="1"/>
        <v>686</v>
      </c>
    </row>
    <row r="1032" ht="75.0" customHeight="1">
      <c r="A1032" s="6">
        <v>2030.0</v>
      </c>
      <c r="B1032" s="6" t="s">
        <v>3466</v>
      </c>
      <c r="C1032" s="6" t="s">
        <v>565</v>
      </c>
      <c r="D1032" s="11" t="s">
        <v>25</v>
      </c>
      <c r="E1032" s="6" t="s">
        <v>3468</v>
      </c>
      <c r="F1032" s="6" t="s">
        <v>34</v>
      </c>
      <c r="G1032" s="14">
        <f>IFERROR(__xludf.DUMMYFUNCTION("IF(LEN(TRIM(E1032))=0, 0, COUNTA(SPLIT(TRIM(E1032), "" "")))"),737.0)</f>
        <v>737</v>
      </c>
      <c r="H1032" s="14">
        <f t="shared" si="1"/>
        <v>1031</v>
      </c>
    </row>
    <row r="1033" ht="75.0" customHeight="1">
      <c r="A1033" s="6">
        <v>2031.0</v>
      </c>
      <c r="B1033" s="6" t="s">
        <v>3470</v>
      </c>
      <c r="C1033" s="6" t="s">
        <v>565</v>
      </c>
      <c r="D1033" s="11" t="s">
        <v>25</v>
      </c>
      <c r="E1033" s="6" t="s">
        <v>3471</v>
      </c>
      <c r="F1033" s="6" t="s">
        <v>34</v>
      </c>
      <c r="G1033" s="14">
        <f>IFERROR(__xludf.DUMMYFUNCTION("IF(LEN(TRIM(E1033))=0, 0, COUNTA(SPLIT(TRIM(E1033), "" "")))"),766.0)</f>
        <v>766</v>
      </c>
      <c r="H1033" s="14">
        <f t="shared" si="1"/>
        <v>1072</v>
      </c>
    </row>
    <row r="1034" ht="75.0" customHeight="1">
      <c r="A1034" s="6">
        <v>2032.0</v>
      </c>
      <c r="B1034" s="6" t="s">
        <v>3474</v>
      </c>
      <c r="C1034" s="6" t="s">
        <v>565</v>
      </c>
      <c r="D1034" s="11" t="s">
        <v>25</v>
      </c>
      <c r="E1034" s="6" t="s">
        <v>3475</v>
      </c>
      <c r="F1034" s="6" t="s">
        <v>34</v>
      </c>
      <c r="G1034" s="14">
        <f>IFERROR(__xludf.DUMMYFUNCTION("IF(LEN(TRIM(E1034))=0, 0, COUNTA(SPLIT(TRIM(E1034), "" "")))"),702.0)</f>
        <v>702</v>
      </c>
      <c r="H1034" s="14">
        <f t="shared" si="1"/>
        <v>982</v>
      </c>
    </row>
    <row r="1035" ht="75.0" customHeight="1">
      <c r="A1035" s="6">
        <v>2033.0</v>
      </c>
      <c r="B1035" s="6" t="s">
        <v>3477</v>
      </c>
      <c r="C1035" s="6" t="s">
        <v>565</v>
      </c>
      <c r="D1035" s="11" t="s">
        <v>25</v>
      </c>
      <c r="E1035" s="6" t="s">
        <v>3478</v>
      </c>
      <c r="F1035" s="6" t="s">
        <v>34</v>
      </c>
      <c r="G1035" s="14">
        <f>IFERROR(__xludf.DUMMYFUNCTION("IF(LEN(TRIM(E1035))=0, 0, COUNTA(SPLIT(TRIM(E1035), "" "")))"),787.0)</f>
        <v>787</v>
      </c>
      <c r="H1035" s="14">
        <f t="shared" si="1"/>
        <v>1101</v>
      </c>
    </row>
    <row r="1036" ht="75.0" customHeight="1">
      <c r="A1036" s="6">
        <v>2034.0</v>
      </c>
      <c r="B1036" s="6" t="s">
        <v>3479</v>
      </c>
      <c r="C1036" s="6" t="s">
        <v>565</v>
      </c>
      <c r="D1036" s="11" t="s">
        <v>25</v>
      </c>
      <c r="E1036" s="6" t="s">
        <v>3482</v>
      </c>
      <c r="F1036" s="6" t="s">
        <v>34</v>
      </c>
      <c r="G1036" s="14">
        <f>IFERROR(__xludf.DUMMYFUNCTION("IF(LEN(TRIM(E1036))=0, 0, COUNTA(SPLIT(TRIM(E1036), "" "")))"),509.0)</f>
        <v>509</v>
      </c>
      <c r="H1036" s="14">
        <f t="shared" si="1"/>
        <v>712</v>
      </c>
    </row>
    <row r="1037" ht="75.0" customHeight="1">
      <c r="A1037" s="6">
        <v>2035.0</v>
      </c>
      <c r="B1037" s="6" t="s">
        <v>3483</v>
      </c>
      <c r="C1037" s="6" t="s">
        <v>565</v>
      </c>
      <c r="D1037" s="11" t="s">
        <v>25</v>
      </c>
      <c r="E1037" s="6" t="s">
        <v>3485</v>
      </c>
      <c r="F1037" s="6" t="s">
        <v>34</v>
      </c>
      <c r="G1037" s="14">
        <f>IFERROR(__xludf.DUMMYFUNCTION("IF(LEN(TRIM(E1037))=0, 0, COUNTA(SPLIT(TRIM(E1037), "" "")))"),440.0)</f>
        <v>440</v>
      </c>
      <c r="H1037" s="14">
        <f t="shared" si="1"/>
        <v>616</v>
      </c>
    </row>
    <row r="1038" ht="75.0" customHeight="1">
      <c r="A1038" s="6">
        <v>2036.0</v>
      </c>
      <c r="B1038" s="6" t="s">
        <v>3486</v>
      </c>
      <c r="C1038" s="6" t="s">
        <v>565</v>
      </c>
      <c r="D1038" s="11" t="s">
        <v>25</v>
      </c>
      <c r="E1038" s="6" t="s">
        <v>3488</v>
      </c>
      <c r="F1038" s="6" t="s">
        <v>34</v>
      </c>
      <c r="G1038" s="14">
        <f>IFERROR(__xludf.DUMMYFUNCTION("IF(LEN(TRIM(E1038))=0, 0, COUNTA(SPLIT(TRIM(E1038), "" "")))"),717.0)</f>
        <v>717</v>
      </c>
      <c r="H1038" s="14">
        <f t="shared" si="1"/>
        <v>1003</v>
      </c>
    </row>
    <row r="1039" ht="75.0" customHeight="1">
      <c r="A1039" s="6">
        <v>2037.0</v>
      </c>
      <c r="B1039" s="6" t="s">
        <v>3490</v>
      </c>
      <c r="C1039" s="6" t="s">
        <v>565</v>
      </c>
      <c r="D1039" s="11" t="s">
        <v>25</v>
      </c>
      <c r="E1039" s="6" t="s">
        <v>3491</v>
      </c>
      <c r="F1039" s="6" t="s">
        <v>34</v>
      </c>
      <c r="G1039" s="14">
        <f>IFERROR(__xludf.DUMMYFUNCTION("IF(LEN(TRIM(E1039))=0, 0, COUNTA(SPLIT(TRIM(E1039), "" "")))"),423.0)</f>
        <v>423</v>
      </c>
      <c r="H1039" s="14">
        <f t="shared" si="1"/>
        <v>592</v>
      </c>
    </row>
    <row r="1040" ht="75.0" customHeight="1">
      <c r="A1040" s="6">
        <v>2038.0</v>
      </c>
      <c r="B1040" s="6" t="s">
        <v>3493</v>
      </c>
      <c r="C1040" s="6" t="s">
        <v>565</v>
      </c>
      <c r="D1040" s="11" t="s">
        <v>25</v>
      </c>
      <c r="E1040" s="6" t="s">
        <v>3495</v>
      </c>
      <c r="F1040" s="6" t="s">
        <v>34</v>
      </c>
      <c r="G1040" s="14">
        <f>IFERROR(__xludf.DUMMYFUNCTION("IF(LEN(TRIM(E1040))=0, 0, COUNTA(SPLIT(TRIM(E1040), "" "")))"),533.0)</f>
        <v>533</v>
      </c>
      <c r="H1040" s="14">
        <f t="shared" si="1"/>
        <v>746</v>
      </c>
    </row>
    <row r="1041" ht="75.0" customHeight="1">
      <c r="A1041" s="6">
        <v>2039.0</v>
      </c>
      <c r="B1041" s="6" t="s">
        <v>3497</v>
      </c>
      <c r="C1041" s="6" t="s">
        <v>565</v>
      </c>
      <c r="D1041" s="11" t="s">
        <v>25</v>
      </c>
      <c r="E1041" s="6" t="s">
        <v>3498</v>
      </c>
      <c r="F1041" s="6" t="s">
        <v>34</v>
      </c>
      <c r="G1041" s="14">
        <f>IFERROR(__xludf.DUMMYFUNCTION("IF(LEN(TRIM(E1041))=0, 0, COUNTA(SPLIT(TRIM(E1041), "" "")))"),604.0)</f>
        <v>604</v>
      </c>
      <c r="H1041" s="14">
        <f t="shared" si="1"/>
        <v>845</v>
      </c>
    </row>
    <row r="1042" ht="75.0" customHeight="1">
      <c r="A1042" s="6">
        <v>2040.0</v>
      </c>
      <c r="B1042" s="6" t="s">
        <v>3500</v>
      </c>
      <c r="C1042" s="6" t="s">
        <v>696</v>
      </c>
      <c r="D1042" s="11" t="s">
        <v>27</v>
      </c>
      <c r="E1042" s="6" t="s">
        <v>3501</v>
      </c>
      <c r="F1042" s="6" t="s">
        <v>34</v>
      </c>
      <c r="G1042" s="14">
        <f>IFERROR(__xludf.DUMMYFUNCTION("IF(LEN(TRIM(E1042))=0, 0, COUNTA(SPLIT(TRIM(E1042), "" "")))"),647.0)</f>
        <v>647</v>
      </c>
      <c r="H1042" s="14">
        <f t="shared" si="1"/>
        <v>905</v>
      </c>
    </row>
    <row r="1043" ht="75.0" customHeight="1">
      <c r="A1043" s="6">
        <v>2041.0</v>
      </c>
      <c r="B1043" s="6" t="s">
        <v>3504</v>
      </c>
      <c r="C1043" s="6" t="s">
        <v>696</v>
      </c>
      <c r="D1043" s="11" t="s">
        <v>27</v>
      </c>
      <c r="E1043" s="6" t="s">
        <v>3505</v>
      </c>
      <c r="F1043" s="6" t="s">
        <v>34</v>
      </c>
      <c r="G1043" s="14">
        <f>IFERROR(__xludf.DUMMYFUNCTION("IF(LEN(TRIM(E1043))=0, 0, COUNTA(SPLIT(TRIM(E1043), "" "")))"),619.0)</f>
        <v>619</v>
      </c>
      <c r="H1043" s="14">
        <f t="shared" si="1"/>
        <v>866</v>
      </c>
    </row>
    <row r="1044" ht="75.0" customHeight="1">
      <c r="A1044" s="6">
        <v>2042.0</v>
      </c>
      <c r="B1044" s="6" t="s">
        <v>3507</v>
      </c>
      <c r="C1044" s="6" t="s">
        <v>696</v>
      </c>
      <c r="D1044" s="11" t="s">
        <v>27</v>
      </c>
      <c r="E1044" s="6" t="s">
        <v>3508</v>
      </c>
      <c r="F1044" s="6" t="s">
        <v>34</v>
      </c>
      <c r="G1044" s="14">
        <f>IFERROR(__xludf.DUMMYFUNCTION("IF(LEN(TRIM(E1044))=0, 0, COUNTA(SPLIT(TRIM(E1044), "" "")))"),598.0)</f>
        <v>598</v>
      </c>
      <c r="H1044" s="14">
        <f t="shared" si="1"/>
        <v>837</v>
      </c>
    </row>
    <row r="1045" ht="75.0" customHeight="1">
      <c r="A1045" s="6">
        <v>2043.0</v>
      </c>
      <c r="B1045" s="6" t="s">
        <v>3510</v>
      </c>
      <c r="C1045" s="6" t="s">
        <v>696</v>
      </c>
      <c r="D1045" s="11" t="s">
        <v>27</v>
      </c>
      <c r="E1045" s="6" t="s">
        <v>3512</v>
      </c>
      <c r="F1045" s="6" t="s">
        <v>34</v>
      </c>
      <c r="G1045" s="14">
        <f>IFERROR(__xludf.DUMMYFUNCTION("IF(LEN(TRIM(E1045))=0, 0, COUNTA(SPLIT(TRIM(E1045), "" "")))"),700.0)</f>
        <v>700</v>
      </c>
      <c r="H1045" s="14">
        <f t="shared" si="1"/>
        <v>980</v>
      </c>
    </row>
    <row r="1046" ht="75.0" customHeight="1">
      <c r="A1046" s="6">
        <v>2044.0</v>
      </c>
      <c r="B1046" s="6" t="s">
        <v>3514</v>
      </c>
      <c r="C1046" s="6" t="s">
        <v>696</v>
      </c>
      <c r="D1046" s="11" t="s">
        <v>27</v>
      </c>
      <c r="E1046" s="6" t="s">
        <v>3515</v>
      </c>
      <c r="F1046" s="6" t="s">
        <v>34</v>
      </c>
      <c r="G1046" s="14">
        <f>IFERROR(__xludf.DUMMYFUNCTION("IF(LEN(TRIM(E1046))=0, 0, COUNTA(SPLIT(TRIM(E1046), "" "")))"),491.0)</f>
        <v>491</v>
      </c>
      <c r="H1046" s="14">
        <f t="shared" si="1"/>
        <v>687</v>
      </c>
    </row>
    <row r="1047" ht="75.0" customHeight="1">
      <c r="A1047" s="6">
        <v>2045.0</v>
      </c>
      <c r="B1047" s="6" t="s">
        <v>3517</v>
      </c>
      <c r="C1047" s="6" t="s">
        <v>696</v>
      </c>
      <c r="D1047" s="11" t="s">
        <v>27</v>
      </c>
      <c r="E1047" s="6" t="s">
        <v>3519</v>
      </c>
      <c r="F1047" s="6" t="s">
        <v>34</v>
      </c>
      <c r="G1047" s="14">
        <f>IFERROR(__xludf.DUMMYFUNCTION("IF(LEN(TRIM(E1047))=0, 0, COUNTA(SPLIT(TRIM(E1047), "" "")))"),544.0)</f>
        <v>544</v>
      </c>
      <c r="H1047" s="14">
        <f t="shared" si="1"/>
        <v>761</v>
      </c>
    </row>
    <row r="1048" ht="75.0" customHeight="1">
      <c r="A1048" s="6">
        <v>2046.0</v>
      </c>
      <c r="B1048" s="6" t="s">
        <v>3521</v>
      </c>
      <c r="C1048" s="6" t="s">
        <v>696</v>
      </c>
      <c r="D1048" s="11" t="s">
        <v>27</v>
      </c>
      <c r="E1048" s="6" t="s">
        <v>3523</v>
      </c>
      <c r="F1048" s="6" t="s">
        <v>34</v>
      </c>
      <c r="G1048" s="14">
        <f>IFERROR(__xludf.DUMMYFUNCTION("IF(LEN(TRIM(E1048))=0, 0, COUNTA(SPLIT(TRIM(E1048), "" "")))"),577.0)</f>
        <v>577</v>
      </c>
      <c r="H1048" s="14">
        <f t="shared" si="1"/>
        <v>807</v>
      </c>
    </row>
    <row r="1049" ht="75.0" customHeight="1">
      <c r="A1049" s="6">
        <v>2047.0</v>
      </c>
      <c r="B1049" s="6" t="s">
        <v>3525</v>
      </c>
      <c r="C1049" s="6" t="s">
        <v>696</v>
      </c>
      <c r="D1049" s="11" t="s">
        <v>27</v>
      </c>
      <c r="E1049" s="6" t="s">
        <v>3527</v>
      </c>
      <c r="F1049" s="6" t="s">
        <v>34</v>
      </c>
      <c r="G1049" s="14">
        <f>IFERROR(__xludf.DUMMYFUNCTION("IF(LEN(TRIM(E1049))=0, 0, COUNTA(SPLIT(TRIM(E1049), "" "")))"),912.0)</f>
        <v>912</v>
      </c>
      <c r="H1049" s="14">
        <f t="shared" si="1"/>
        <v>1276</v>
      </c>
    </row>
    <row r="1050" ht="75.0" customHeight="1">
      <c r="A1050" s="6">
        <v>2048.0</v>
      </c>
      <c r="B1050" s="6" t="s">
        <v>3530</v>
      </c>
      <c r="C1050" s="6" t="s">
        <v>696</v>
      </c>
      <c r="D1050" s="11" t="s">
        <v>27</v>
      </c>
      <c r="E1050" s="6" t="s">
        <v>3531</v>
      </c>
      <c r="F1050" s="6" t="s">
        <v>34</v>
      </c>
      <c r="G1050" s="14">
        <f>IFERROR(__xludf.DUMMYFUNCTION("IF(LEN(TRIM(E1050))=0, 0, COUNTA(SPLIT(TRIM(E1050), "" "")))"),608.0)</f>
        <v>608</v>
      </c>
      <c r="H1050" s="14">
        <f t="shared" si="1"/>
        <v>851</v>
      </c>
    </row>
    <row r="1051" ht="75.0" customHeight="1">
      <c r="A1051" s="6">
        <v>2049.0</v>
      </c>
      <c r="B1051" s="6" t="s">
        <v>3533</v>
      </c>
      <c r="C1051" s="6" t="s">
        <v>696</v>
      </c>
      <c r="D1051" s="11" t="s">
        <v>27</v>
      </c>
      <c r="E1051" s="6" t="s">
        <v>3534</v>
      </c>
      <c r="F1051" s="6" t="s">
        <v>34</v>
      </c>
      <c r="G1051" s="14">
        <f>IFERROR(__xludf.DUMMYFUNCTION("IF(LEN(TRIM(E1051))=0, 0, COUNTA(SPLIT(TRIM(E1051), "" "")))"),578.0)</f>
        <v>578</v>
      </c>
      <c r="H1051" s="14">
        <f t="shared" si="1"/>
        <v>809</v>
      </c>
    </row>
    <row r="1052" ht="75.0" customHeight="1">
      <c r="A1052" s="6">
        <v>2050.0</v>
      </c>
      <c r="B1052" s="6" t="s">
        <v>3537</v>
      </c>
      <c r="C1052" s="6" t="s">
        <v>696</v>
      </c>
      <c r="D1052" s="11" t="s">
        <v>27</v>
      </c>
      <c r="E1052" s="6" t="s">
        <v>3539</v>
      </c>
      <c r="F1052" s="6" t="s">
        <v>34</v>
      </c>
      <c r="G1052" s="14">
        <f>IFERROR(__xludf.DUMMYFUNCTION("IF(LEN(TRIM(E1052))=0, 0, COUNTA(SPLIT(TRIM(E1052), "" "")))"),754.0)</f>
        <v>754</v>
      </c>
      <c r="H1052" s="14">
        <f t="shared" si="1"/>
        <v>1055</v>
      </c>
    </row>
    <row r="1053" ht="75.0" customHeight="1">
      <c r="A1053" s="6">
        <v>2051.0</v>
      </c>
      <c r="B1053" s="6" t="s">
        <v>3540</v>
      </c>
      <c r="C1053" s="6" t="s">
        <v>696</v>
      </c>
      <c r="D1053" s="11" t="s">
        <v>27</v>
      </c>
      <c r="E1053" s="6" t="s">
        <v>3542</v>
      </c>
      <c r="F1053" s="6" t="s">
        <v>34</v>
      </c>
      <c r="G1053" s="14">
        <f>IFERROR(__xludf.DUMMYFUNCTION("IF(LEN(TRIM(E1053))=0, 0, COUNTA(SPLIT(TRIM(E1053), "" "")))"),603.0)</f>
        <v>603</v>
      </c>
      <c r="H1053" s="14">
        <f t="shared" si="1"/>
        <v>844</v>
      </c>
    </row>
    <row r="1054" ht="75.0" customHeight="1">
      <c r="A1054" s="6">
        <v>2052.0</v>
      </c>
      <c r="B1054" s="6" t="s">
        <v>3544</v>
      </c>
      <c r="C1054" s="6" t="s">
        <v>696</v>
      </c>
      <c r="D1054" s="11" t="s">
        <v>27</v>
      </c>
      <c r="E1054" s="6" t="s">
        <v>3546</v>
      </c>
      <c r="F1054" s="6" t="s">
        <v>34</v>
      </c>
      <c r="G1054" s="14">
        <f>IFERROR(__xludf.DUMMYFUNCTION("IF(LEN(TRIM(E1054))=0, 0, COUNTA(SPLIT(TRIM(E1054), "" "")))"),631.0)</f>
        <v>631</v>
      </c>
      <c r="H1054" s="14">
        <f t="shared" si="1"/>
        <v>883</v>
      </c>
    </row>
    <row r="1055" ht="75.0" customHeight="1">
      <c r="A1055" s="6">
        <v>2053.0</v>
      </c>
      <c r="B1055" s="6" t="s">
        <v>3547</v>
      </c>
      <c r="C1055" s="6" t="s">
        <v>696</v>
      </c>
      <c r="D1055" s="11" t="s">
        <v>27</v>
      </c>
      <c r="E1055" s="6" t="s">
        <v>3550</v>
      </c>
      <c r="F1055" s="6" t="s">
        <v>34</v>
      </c>
      <c r="G1055" s="14">
        <f>IFERROR(__xludf.DUMMYFUNCTION("IF(LEN(TRIM(E1055))=0, 0, COUNTA(SPLIT(TRIM(E1055), "" "")))"),602.0)</f>
        <v>602</v>
      </c>
      <c r="H1055" s="14">
        <f t="shared" si="1"/>
        <v>842</v>
      </c>
    </row>
    <row r="1056" ht="75.0" customHeight="1">
      <c r="A1056" s="6">
        <v>2054.0</v>
      </c>
      <c r="B1056" s="6" t="s">
        <v>3552</v>
      </c>
      <c r="C1056" s="6" t="s">
        <v>696</v>
      </c>
      <c r="D1056" s="11" t="s">
        <v>27</v>
      </c>
      <c r="E1056" s="6" t="s">
        <v>3553</v>
      </c>
      <c r="F1056" s="6" t="s">
        <v>16</v>
      </c>
      <c r="G1056" s="14">
        <f>IFERROR(__xludf.DUMMYFUNCTION("IF(LEN(TRIM(E1056))=0, 0, COUNTA(SPLIT(TRIM(E1056), "" "")))"),686.0)</f>
        <v>686</v>
      </c>
      <c r="H1056" s="14">
        <f t="shared" si="1"/>
        <v>960</v>
      </c>
    </row>
    <row r="1057" ht="75.0" customHeight="1">
      <c r="A1057" s="6">
        <v>2055.0</v>
      </c>
      <c r="B1057" s="6" t="s">
        <v>3556</v>
      </c>
      <c r="C1057" s="6" t="s">
        <v>696</v>
      </c>
      <c r="D1057" s="11" t="s">
        <v>27</v>
      </c>
      <c r="E1057" s="6" t="s">
        <v>3557</v>
      </c>
      <c r="F1057" s="6" t="s">
        <v>34</v>
      </c>
      <c r="G1057" s="14">
        <f>IFERROR(__xludf.DUMMYFUNCTION("IF(LEN(TRIM(E1057))=0, 0, COUNTA(SPLIT(TRIM(E1057), "" "")))"),585.0)</f>
        <v>585</v>
      </c>
      <c r="H1057" s="14">
        <f t="shared" si="1"/>
        <v>819</v>
      </c>
    </row>
    <row r="1058" ht="75.0" customHeight="1">
      <c r="A1058" s="6">
        <v>2056.0</v>
      </c>
      <c r="B1058" s="6" t="s">
        <v>3559</v>
      </c>
      <c r="C1058" s="6" t="s">
        <v>696</v>
      </c>
      <c r="D1058" s="11" t="s">
        <v>27</v>
      </c>
      <c r="E1058" s="6" t="s">
        <v>3560</v>
      </c>
      <c r="F1058" s="6" t="s">
        <v>34</v>
      </c>
      <c r="G1058" s="14">
        <f>IFERROR(__xludf.DUMMYFUNCTION("IF(LEN(TRIM(E1058))=0, 0, COUNTA(SPLIT(TRIM(E1058), "" "")))"),466.0)</f>
        <v>466</v>
      </c>
      <c r="H1058" s="14">
        <f t="shared" si="1"/>
        <v>652</v>
      </c>
    </row>
    <row r="1059" ht="75.0" customHeight="1">
      <c r="A1059" s="6">
        <v>2057.0</v>
      </c>
      <c r="B1059" s="6" t="s">
        <v>3563</v>
      </c>
      <c r="C1059" s="6" t="s">
        <v>696</v>
      </c>
      <c r="D1059" s="11" t="s">
        <v>27</v>
      </c>
      <c r="E1059" s="6" t="s">
        <v>3565</v>
      </c>
      <c r="F1059" s="6" t="s">
        <v>34</v>
      </c>
      <c r="G1059" s="14">
        <f>IFERROR(__xludf.DUMMYFUNCTION("IF(LEN(TRIM(E1059))=0, 0, COUNTA(SPLIT(TRIM(E1059), "" "")))"),737.0)</f>
        <v>737</v>
      </c>
      <c r="H1059" s="14">
        <f t="shared" si="1"/>
        <v>1031</v>
      </c>
    </row>
    <row r="1060" ht="75.0" customHeight="1">
      <c r="A1060" s="6">
        <v>2058.0</v>
      </c>
      <c r="B1060" s="6" t="s">
        <v>3566</v>
      </c>
      <c r="C1060" s="6" t="s">
        <v>696</v>
      </c>
      <c r="D1060" s="11" t="s">
        <v>27</v>
      </c>
      <c r="E1060" s="6" t="s">
        <v>3569</v>
      </c>
      <c r="F1060" s="6" t="s">
        <v>34</v>
      </c>
      <c r="G1060" s="14">
        <f>IFERROR(__xludf.DUMMYFUNCTION("IF(LEN(TRIM(E1060))=0, 0, COUNTA(SPLIT(TRIM(E1060), "" "")))"),604.0)</f>
        <v>604</v>
      </c>
      <c r="H1060" s="14">
        <f t="shared" si="1"/>
        <v>845</v>
      </c>
    </row>
    <row r="1061" ht="75.0" customHeight="1">
      <c r="A1061" s="6">
        <v>2059.0</v>
      </c>
      <c r="B1061" s="6" t="s">
        <v>3571</v>
      </c>
      <c r="C1061" s="6" t="s">
        <v>696</v>
      </c>
      <c r="D1061" s="11" t="s">
        <v>27</v>
      </c>
      <c r="E1061" s="6" t="s">
        <v>3573</v>
      </c>
      <c r="F1061" s="6" t="s">
        <v>34</v>
      </c>
      <c r="G1061" s="14">
        <f>IFERROR(__xludf.DUMMYFUNCTION("IF(LEN(TRIM(E1061))=0, 0, COUNTA(SPLIT(TRIM(E1061), "" "")))"),687.0)</f>
        <v>687</v>
      </c>
      <c r="H1061" s="14">
        <f t="shared" si="1"/>
        <v>961</v>
      </c>
    </row>
    <row r="1062" ht="75.0" customHeight="1">
      <c r="A1062" s="6">
        <v>2060.0</v>
      </c>
      <c r="B1062" s="6" t="s">
        <v>3575</v>
      </c>
      <c r="C1062" s="6" t="s">
        <v>696</v>
      </c>
      <c r="D1062" s="11" t="s">
        <v>27</v>
      </c>
      <c r="E1062" s="6" t="s">
        <v>3577</v>
      </c>
      <c r="F1062" s="6" t="s">
        <v>34</v>
      </c>
      <c r="G1062" s="14">
        <f>IFERROR(__xludf.DUMMYFUNCTION("IF(LEN(TRIM(E1062))=0, 0, COUNTA(SPLIT(TRIM(E1062), "" "")))"),484.0)</f>
        <v>484</v>
      </c>
      <c r="H1062" s="14">
        <f t="shared" si="1"/>
        <v>677</v>
      </c>
    </row>
    <row r="1063" ht="75.0" customHeight="1">
      <c r="A1063" s="6">
        <v>2061.0</v>
      </c>
      <c r="B1063" s="6" t="s">
        <v>3579</v>
      </c>
      <c r="C1063" s="6" t="s">
        <v>696</v>
      </c>
      <c r="D1063" s="11" t="s">
        <v>27</v>
      </c>
      <c r="E1063" s="6" t="s">
        <v>3581</v>
      </c>
      <c r="F1063" s="6" t="s">
        <v>34</v>
      </c>
      <c r="G1063" s="14">
        <f>IFERROR(__xludf.DUMMYFUNCTION("IF(LEN(TRIM(E1063))=0, 0, COUNTA(SPLIT(TRIM(E1063), "" "")))"),704.0)</f>
        <v>704</v>
      </c>
      <c r="H1063" s="14">
        <f t="shared" si="1"/>
        <v>985</v>
      </c>
    </row>
    <row r="1064" ht="75.0" customHeight="1">
      <c r="A1064" s="6">
        <v>2062.0</v>
      </c>
      <c r="B1064" s="6" t="s">
        <v>3583</v>
      </c>
      <c r="C1064" s="6" t="s">
        <v>696</v>
      </c>
      <c r="D1064" s="11" t="s">
        <v>27</v>
      </c>
      <c r="E1064" s="6" t="s">
        <v>3584</v>
      </c>
      <c r="F1064" s="6" t="s">
        <v>34</v>
      </c>
      <c r="G1064" s="14">
        <f>IFERROR(__xludf.DUMMYFUNCTION("IF(LEN(TRIM(E1064))=0, 0, COUNTA(SPLIT(TRIM(E1064), "" "")))"),702.0)</f>
        <v>702</v>
      </c>
      <c r="H1064" s="14">
        <f t="shared" si="1"/>
        <v>982</v>
      </c>
    </row>
    <row r="1065" ht="75.0" customHeight="1">
      <c r="A1065" s="6">
        <v>2063.0</v>
      </c>
      <c r="B1065" s="6" t="s">
        <v>3586</v>
      </c>
      <c r="C1065" s="6" t="s">
        <v>696</v>
      </c>
      <c r="D1065" s="11" t="s">
        <v>27</v>
      </c>
      <c r="E1065" s="6" t="s">
        <v>3588</v>
      </c>
      <c r="F1065" s="6" t="s">
        <v>34</v>
      </c>
      <c r="G1065" s="14">
        <f>IFERROR(__xludf.DUMMYFUNCTION("IF(LEN(TRIM(E1065))=0, 0, COUNTA(SPLIT(TRIM(E1065), "" "")))"),687.0)</f>
        <v>687</v>
      </c>
      <c r="H1065" s="14">
        <f t="shared" si="1"/>
        <v>961</v>
      </c>
    </row>
    <row r="1066" ht="75.0" customHeight="1">
      <c r="A1066" s="6">
        <v>2064.0</v>
      </c>
      <c r="B1066" s="6" t="s">
        <v>3589</v>
      </c>
      <c r="C1066" s="6" t="s">
        <v>696</v>
      </c>
      <c r="D1066" s="11" t="s">
        <v>27</v>
      </c>
      <c r="E1066" s="6" t="s">
        <v>3590</v>
      </c>
      <c r="F1066" s="6" t="s">
        <v>34</v>
      </c>
      <c r="G1066" s="14">
        <f>IFERROR(__xludf.DUMMYFUNCTION("IF(LEN(TRIM(E1066))=0, 0, COUNTA(SPLIT(TRIM(E1066), "" "")))"),520.0)</f>
        <v>520</v>
      </c>
      <c r="H1066" s="14">
        <f t="shared" si="1"/>
        <v>728</v>
      </c>
    </row>
    <row r="1067" ht="75.0" customHeight="1">
      <c r="A1067" s="6">
        <v>2065.0</v>
      </c>
      <c r="B1067" s="6" t="s">
        <v>3592</v>
      </c>
      <c r="C1067" s="6" t="s">
        <v>696</v>
      </c>
      <c r="D1067" s="11" t="s">
        <v>27</v>
      </c>
      <c r="E1067" s="6" t="s">
        <v>3593</v>
      </c>
      <c r="F1067" s="6" t="s">
        <v>34</v>
      </c>
      <c r="G1067" s="14">
        <f>IFERROR(__xludf.DUMMYFUNCTION("IF(LEN(TRIM(E1067))=0, 0, COUNTA(SPLIT(TRIM(E1067), "" "")))"),534.0)</f>
        <v>534</v>
      </c>
      <c r="H1067" s="14">
        <f t="shared" si="1"/>
        <v>747</v>
      </c>
    </row>
    <row r="1068" ht="75.0" customHeight="1">
      <c r="A1068" s="6">
        <v>2066.0</v>
      </c>
      <c r="B1068" s="6" t="s">
        <v>3594</v>
      </c>
      <c r="C1068" s="6" t="s">
        <v>696</v>
      </c>
      <c r="D1068" s="11" t="s">
        <v>27</v>
      </c>
      <c r="E1068" s="6" t="s">
        <v>3597</v>
      </c>
      <c r="F1068" s="6" t="s">
        <v>34</v>
      </c>
      <c r="G1068" s="14">
        <f>IFERROR(__xludf.DUMMYFUNCTION("IF(LEN(TRIM(E1068))=0, 0, COUNTA(SPLIT(TRIM(E1068), "" "")))"),556.0)</f>
        <v>556</v>
      </c>
      <c r="H1068" s="14">
        <f t="shared" si="1"/>
        <v>778</v>
      </c>
    </row>
    <row r="1069" ht="75.0" customHeight="1">
      <c r="A1069" s="6">
        <v>2067.0</v>
      </c>
      <c r="B1069" s="6" t="s">
        <v>3598</v>
      </c>
      <c r="C1069" s="6" t="s">
        <v>696</v>
      </c>
      <c r="D1069" s="11" t="s">
        <v>27</v>
      </c>
      <c r="E1069" s="6" t="s">
        <v>3600</v>
      </c>
      <c r="F1069" s="6" t="s">
        <v>34</v>
      </c>
      <c r="G1069" s="14">
        <f>IFERROR(__xludf.DUMMYFUNCTION("IF(LEN(TRIM(E1069))=0, 0, COUNTA(SPLIT(TRIM(E1069), "" "")))"),797.0)</f>
        <v>797</v>
      </c>
      <c r="H1069" s="14">
        <f t="shared" si="1"/>
        <v>1115</v>
      </c>
    </row>
    <row r="1070" ht="75.0" customHeight="1">
      <c r="A1070" s="6">
        <v>2068.0</v>
      </c>
      <c r="B1070" s="6" t="s">
        <v>3601</v>
      </c>
      <c r="C1070" s="6" t="s">
        <v>696</v>
      </c>
      <c r="D1070" s="11" t="s">
        <v>27</v>
      </c>
      <c r="E1070" s="6" t="s">
        <v>3604</v>
      </c>
      <c r="F1070" s="6" t="s">
        <v>34</v>
      </c>
      <c r="G1070" s="14">
        <f>IFERROR(__xludf.DUMMYFUNCTION("IF(LEN(TRIM(E1070))=0, 0, COUNTA(SPLIT(TRIM(E1070), "" "")))"),547.0)</f>
        <v>547</v>
      </c>
      <c r="H1070" s="14">
        <f t="shared" si="1"/>
        <v>765</v>
      </c>
    </row>
    <row r="1071" ht="75.0" customHeight="1">
      <c r="A1071" s="6">
        <v>2069.0</v>
      </c>
      <c r="B1071" s="6" t="s">
        <v>3605</v>
      </c>
      <c r="C1071" s="6" t="s">
        <v>696</v>
      </c>
      <c r="D1071" s="11" t="s">
        <v>27</v>
      </c>
      <c r="E1071" s="6" t="s">
        <v>3607</v>
      </c>
      <c r="F1071" s="6" t="s">
        <v>34</v>
      </c>
      <c r="G1071" s="14">
        <f>IFERROR(__xludf.DUMMYFUNCTION("IF(LEN(TRIM(E1071))=0, 0, COUNTA(SPLIT(TRIM(E1071), "" "")))"),631.0)</f>
        <v>631</v>
      </c>
      <c r="H1071" s="14">
        <f t="shared" si="1"/>
        <v>883</v>
      </c>
    </row>
    <row r="1072" ht="75.0" customHeight="1">
      <c r="A1072" s="6">
        <v>2070.0</v>
      </c>
      <c r="B1072" s="6" t="s">
        <v>3608</v>
      </c>
      <c r="C1072" s="6" t="s">
        <v>696</v>
      </c>
      <c r="D1072" s="11" t="s">
        <v>27</v>
      </c>
      <c r="E1072" s="6" t="s">
        <v>3609</v>
      </c>
      <c r="F1072" s="6" t="s">
        <v>34</v>
      </c>
      <c r="G1072" s="14">
        <f>IFERROR(__xludf.DUMMYFUNCTION("IF(LEN(TRIM(E1072))=0, 0, COUNTA(SPLIT(TRIM(E1072), "" "")))"),625.0)</f>
        <v>625</v>
      </c>
      <c r="H1072" s="14">
        <f t="shared" si="1"/>
        <v>875</v>
      </c>
    </row>
    <row r="1073" ht="75.0" customHeight="1">
      <c r="A1073" s="6">
        <v>2071.0</v>
      </c>
      <c r="B1073" s="6" t="s">
        <v>3611</v>
      </c>
      <c r="C1073" s="6" t="s">
        <v>696</v>
      </c>
      <c r="D1073" s="11" t="s">
        <v>27</v>
      </c>
      <c r="E1073" s="6" t="s">
        <v>3613</v>
      </c>
      <c r="F1073" s="6" t="s">
        <v>34</v>
      </c>
      <c r="G1073" s="14">
        <f>IFERROR(__xludf.DUMMYFUNCTION("IF(LEN(TRIM(E1073))=0, 0, COUNTA(SPLIT(TRIM(E1073), "" "")))"),666.0)</f>
        <v>666</v>
      </c>
      <c r="H1073" s="14">
        <f t="shared" si="1"/>
        <v>932</v>
      </c>
    </row>
    <row r="1074" ht="75.0" customHeight="1">
      <c r="A1074" s="6">
        <v>2072.0</v>
      </c>
      <c r="B1074" s="6" t="s">
        <v>3615</v>
      </c>
      <c r="C1074" s="6" t="s">
        <v>696</v>
      </c>
      <c r="D1074" s="11" t="s">
        <v>27</v>
      </c>
      <c r="E1074" s="6" t="s">
        <v>3616</v>
      </c>
      <c r="F1074" s="6" t="s">
        <v>34</v>
      </c>
      <c r="G1074" s="14">
        <f>IFERROR(__xludf.DUMMYFUNCTION("IF(LEN(TRIM(E1074))=0, 0, COUNTA(SPLIT(TRIM(E1074), "" "")))"),499.0)</f>
        <v>499</v>
      </c>
      <c r="H1074" s="14">
        <f t="shared" si="1"/>
        <v>698</v>
      </c>
    </row>
    <row r="1075" ht="75.0" customHeight="1">
      <c r="A1075" s="6">
        <v>2073.0</v>
      </c>
      <c r="B1075" s="6" t="s">
        <v>3617</v>
      </c>
      <c r="C1075" s="6" t="s">
        <v>696</v>
      </c>
      <c r="D1075" s="11" t="s">
        <v>27</v>
      </c>
      <c r="E1075" s="6" t="s">
        <v>3620</v>
      </c>
      <c r="F1075" s="6" t="s">
        <v>34</v>
      </c>
      <c r="G1075" s="14">
        <f>IFERROR(__xludf.DUMMYFUNCTION("IF(LEN(TRIM(E1075))=0, 0, COUNTA(SPLIT(TRIM(E1075), "" "")))"),688.0)</f>
        <v>688</v>
      </c>
      <c r="H1075" s="14">
        <f t="shared" si="1"/>
        <v>963</v>
      </c>
    </row>
    <row r="1076" ht="75.0" customHeight="1">
      <c r="A1076" s="6">
        <v>2074.0</v>
      </c>
      <c r="B1076" s="6" t="s">
        <v>3622</v>
      </c>
      <c r="C1076" s="6" t="s">
        <v>696</v>
      </c>
      <c r="D1076" s="11" t="s">
        <v>27</v>
      </c>
      <c r="E1076" s="6" t="s">
        <v>3623</v>
      </c>
      <c r="F1076" s="6" t="s">
        <v>34</v>
      </c>
      <c r="G1076" s="14">
        <f>IFERROR(__xludf.DUMMYFUNCTION("IF(LEN(TRIM(E1076))=0, 0, COUNTA(SPLIT(TRIM(E1076), "" "")))"),593.0)</f>
        <v>593</v>
      </c>
      <c r="H1076" s="14">
        <f t="shared" si="1"/>
        <v>830</v>
      </c>
    </row>
    <row r="1077" ht="75.0" customHeight="1">
      <c r="A1077" s="6">
        <v>2075.0</v>
      </c>
      <c r="B1077" s="6" t="s">
        <v>3626</v>
      </c>
      <c r="C1077" s="6" t="s">
        <v>696</v>
      </c>
      <c r="D1077" s="11" t="s">
        <v>27</v>
      </c>
      <c r="E1077" s="6" t="s">
        <v>3628</v>
      </c>
      <c r="F1077" s="6" t="s">
        <v>34</v>
      </c>
      <c r="G1077" s="14">
        <f>IFERROR(__xludf.DUMMYFUNCTION("IF(LEN(TRIM(E1077))=0, 0, COUNTA(SPLIT(TRIM(E1077), "" "")))"),559.0)</f>
        <v>559</v>
      </c>
      <c r="H1077" s="14">
        <f t="shared" si="1"/>
        <v>782</v>
      </c>
    </row>
    <row r="1078" ht="75.0" customHeight="1">
      <c r="A1078" s="6">
        <v>2076.0</v>
      </c>
      <c r="B1078" s="6" t="s">
        <v>3629</v>
      </c>
      <c r="C1078" s="6" t="s">
        <v>696</v>
      </c>
      <c r="D1078" s="11" t="s">
        <v>27</v>
      </c>
      <c r="E1078" s="6" t="s">
        <v>3632</v>
      </c>
      <c r="F1078" s="6" t="s">
        <v>34</v>
      </c>
      <c r="G1078" s="14">
        <f>IFERROR(__xludf.DUMMYFUNCTION("IF(LEN(TRIM(E1078))=0, 0, COUNTA(SPLIT(TRIM(E1078), "" "")))"),570.0)</f>
        <v>570</v>
      </c>
      <c r="H1078" s="14">
        <f t="shared" si="1"/>
        <v>798</v>
      </c>
    </row>
    <row r="1079" ht="75.0" customHeight="1">
      <c r="A1079" s="6">
        <v>2077.0</v>
      </c>
      <c r="B1079" s="6" t="s">
        <v>3634</v>
      </c>
      <c r="C1079" s="6" t="s">
        <v>696</v>
      </c>
      <c r="D1079" s="11" t="s">
        <v>27</v>
      </c>
      <c r="E1079" s="6" t="s">
        <v>3636</v>
      </c>
      <c r="F1079" s="6" t="s">
        <v>16</v>
      </c>
      <c r="G1079" s="14">
        <f>IFERROR(__xludf.DUMMYFUNCTION("IF(LEN(TRIM(E1079))=0, 0, COUNTA(SPLIT(TRIM(E1079), "" "")))"),643.0)</f>
        <v>643</v>
      </c>
      <c r="H1079" s="14">
        <f t="shared" si="1"/>
        <v>900</v>
      </c>
    </row>
    <row r="1080" ht="75.0" customHeight="1">
      <c r="A1080" s="6">
        <v>2078.0</v>
      </c>
      <c r="B1080" s="6" t="s">
        <v>3638</v>
      </c>
      <c r="C1080" s="6" t="s">
        <v>696</v>
      </c>
      <c r="D1080" s="11" t="s">
        <v>27</v>
      </c>
      <c r="E1080" s="6" t="s">
        <v>3639</v>
      </c>
      <c r="F1080" s="6" t="s">
        <v>34</v>
      </c>
      <c r="G1080" s="14">
        <f>IFERROR(__xludf.DUMMYFUNCTION("IF(LEN(TRIM(E1080))=0, 0, COUNTA(SPLIT(TRIM(E1080), "" "")))"),614.0)</f>
        <v>614</v>
      </c>
      <c r="H1080" s="14">
        <f t="shared" si="1"/>
        <v>859</v>
      </c>
    </row>
    <row r="1081" ht="75.0" customHeight="1">
      <c r="A1081" s="6">
        <v>2079.0</v>
      </c>
      <c r="B1081" s="6" t="s">
        <v>3641</v>
      </c>
      <c r="C1081" s="6" t="s">
        <v>696</v>
      </c>
      <c r="D1081" s="11" t="s">
        <v>27</v>
      </c>
      <c r="E1081" s="6" t="s">
        <v>3642</v>
      </c>
      <c r="F1081" s="6" t="s">
        <v>34</v>
      </c>
      <c r="G1081" s="14">
        <f>IFERROR(__xludf.DUMMYFUNCTION("IF(LEN(TRIM(E1081))=0, 0, COUNTA(SPLIT(TRIM(E1081), "" "")))"),856.0)</f>
        <v>856</v>
      </c>
      <c r="H1081" s="14">
        <f t="shared" si="1"/>
        <v>1198</v>
      </c>
    </row>
    <row r="1082" ht="75.0" customHeight="1">
      <c r="A1082" s="6">
        <v>2080.0</v>
      </c>
      <c r="B1082" s="6" t="s">
        <v>3645</v>
      </c>
      <c r="C1082" s="6" t="s">
        <v>696</v>
      </c>
      <c r="D1082" s="11" t="s">
        <v>27</v>
      </c>
      <c r="E1082" s="6" t="s">
        <v>3646</v>
      </c>
      <c r="F1082" s="6" t="s">
        <v>34</v>
      </c>
      <c r="G1082" s="14">
        <f>IFERROR(__xludf.DUMMYFUNCTION("IF(LEN(TRIM(E1082))=0, 0, COUNTA(SPLIT(TRIM(E1082), "" "")))"),572.0)</f>
        <v>572</v>
      </c>
      <c r="H1082" s="14">
        <f t="shared" si="1"/>
        <v>800</v>
      </c>
    </row>
    <row r="1083" ht="75.0" customHeight="1">
      <c r="A1083" s="6">
        <v>2081.0</v>
      </c>
      <c r="B1083" s="6" t="s">
        <v>3647</v>
      </c>
      <c r="C1083" s="6" t="s">
        <v>696</v>
      </c>
      <c r="D1083" s="11" t="s">
        <v>27</v>
      </c>
      <c r="E1083" s="6" t="s">
        <v>3649</v>
      </c>
      <c r="F1083" s="6" t="s">
        <v>34</v>
      </c>
      <c r="G1083" s="14">
        <f>IFERROR(__xludf.DUMMYFUNCTION("IF(LEN(TRIM(E1083))=0, 0, COUNTA(SPLIT(TRIM(E1083), "" "")))"),610.0)</f>
        <v>610</v>
      </c>
      <c r="H1083" s="14">
        <f t="shared" si="1"/>
        <v>854</v>
      </c>
    </row>
    <row r="1084" ht="75.0" customHeight="1">
      <c r="A1084" s="6">
        <v>2082.0</v>
      </c>
      <c r="B1084" s="6" t="s">
        <v>3650</v>
      </c>
      <c r="C1084" s="6" t="s">
        <v>696</v>
      </c>
      <c r="D1084" s="11" t="s">
        <v>27</v>
      </c>
      <c r="E1084" s="6" t="s">
        <v>3651</v>
      </c>
      <c r="F1084" s="6" t="s">
        <v>34</v>
      </c>
      <c r="G1084" s="14">
        <f>IFERROR(__xludf.DUMMYFUNCTION("IF(LEN(TRIM(E1084))=0, 0, COUNTA(SPLIT(TRIM(E1084), "" "")))"),682.0)</f>
        <v>682</v>
      </c>
      <c r="H1084" s="14">
        <f t="shared" si="1"/>
        <v>954</v>
      </c>
    </row>
    <row r="1085" ht="75.0" customHeight="1">
      <c r="A1085" s="6">
        <v>2083.0</v>
      </c>
      <c r="B1085" s="6" t="s">
        <v>3654</v>
      </c>
      <c r="C1085" s="6" t="s">
        <v>696</v>
      </c>
      <c r="D1085" s="11" t="s">
        <v>27</v>
      </c>
      <c r="E1085" s="6" t="s">
        <v>3655</v>
      </c>
      <c r="F1085" s="6" t="s">
        <v>34</v>
      </c>
      <c r="G1085" s="14">
        <f>IFERROR(__xludf.DUMMYFUNCTION("IF(LEN(TRIM(E1085))=0, 0, COUNTA(SPLIT(TRIM(E1085), "" "")))"),848.0)</f>
        <v>848</v>
      </c>
      <c r="H1085" s="14">
        <f t="shared" si="1"/>
        <v>1187</v>
      </c>
    </row>
    <row r="1086" ht="75.0" customHeight="1">
      <c r="A1086" s="6">
        <v>2084.0</v>
      </c>
      <c r="B1086" s="6" t="s">
        <v>3657</v>
      </c>
      <c r="C1086" s="6" t="s">
        <v>696</v>
      </c>
      <c r="D1086" s="11" t="s">
        <v>27</v>
      </c>
      <c r="E1086" s="6" t="s">
        <v>3658</v>
      </c>
      <c r="F1086" s="6" t="s">
        <v>34</v>
      </c>
      <c r="G1086" s="14">
        <f>IFERROR(__xludf.DUMMYFUNCTION("IF(LEN(TRIM(E1086))=0, 0, COUNTA(SPLIT(TRIM(E1086), "" "")))"),575.0)</f>
        <v>575</v>
      </c>
      <c r="H1086" s="14">
        <f t="shared" si="1"/>
        <v>805</v>
      </c>
    </row>
    <row r="1087" ht="75.0" customHeight="1">
      <c r="A1087" s="6">
        <v>2085.0</v>
      </c>
      <c r="B1087" s="6" t="s">
        <v>3660</v>
      </c>
      <c r="C1087" s="6" t="s">
        <v>696</v>
      </c>
      <c r="D1087" s="11" t="s">
        <v>27</v>
      </c>
      <c r="E1087" s="6" t="s">
        <v>3662</v>
      </c>
      <c r="F1087" s="6" t="s">
        <v>34</v>
      </c>
      <c r="G1087" s="14">
        <f>IFERROR(__xludf.DUMMYFUNCTION("IF(LEN(TRIM(E1087))=0, 0, COUNTA(SPLIT(TRIM(E1087), "" "")))"),659.0)</f>
        <v>659</v>
      </c>
      <c r="H1087" s="14">
        <f t="shared" si="1"/>
        <v>922</v>
      </c>
    </row>
    <row r="1088" ht="75.0" customHeight="1">
      <c r="A1088" s="6">
        <v>2086.0</v>
      </c>
      <c r="B1088" s="6" t="s">
        <v>3664</v>
      </c>
      <c r="C1088" s="6" t="s">
        <v>696</v>
      </c>
      <c r="D1088" s="11" t="s">
        <v>27</v>
      </c>
      <c r="E1088" s="6" t="s">
        <v>3665</v>
      </c>
      <c r="F1088" s="6" t="s">
        <v>16</v>
      </c>
      <c r="G1088" s="14">
        <f>IFERROR(__xludf.DUMMYFUNCTION("IF(LEN(TRIM(E1088))=0, 0, COUNTA(SPLIT(TRIM(E1088), "" "")))"),708.0)</f>
        <v>708</v>
      </c>
      <c r="H1088" s="14">
        <f t="shared" si="1"/>
        <v>991</v>
      </c>
    </row>
    <row r="1089" ht="75.0" customHeight="1">
      <c r="A1089" s="6">
        <v>2087.0</v>
      </c>
      <c r="B1089" s="6" t="s">
        <v>3668</v>
      </c>
      <c r="C1089" s="6" t="s">
        <v>696</v>
      </c>
      <c r="D1089" s="11" t="s">
        <v>27</v>
      </c>
      <c r="E1089" s="6" t="s">
        <v>3669</v>
      </c>
      <c r="F1089" s="6" t="s">
        <v>34</v>
      </c>
      <c r="G1089" s="14">
        <f>IFERROR(__xludf.DUMMYFUNCTION("IF(LEN(TRIM(E1089))=0, 0, COUNTA(SPLIT(TRIM(E1089), "" "")))"),671.0)</f>
        <v>671</v>
      </c>
      <c r="H1089" s="14">
        <f t="shared" si="1"/>
        <v>939</v>
      </c>
    </row>
    <row r="1090" ht="75.0" customHeight="1">
      <c r="A1090" s="6">
        <v>2088.0</v>
      </c>
      <c r="B1090" s="6" t="s">
        <v>3671</v>
      </c>
      <c r="C1090" s="6" t="s">
        <v>696</v>
      </c>
      <c r="D1090" s="11" t="s">
        <v>27</v>
      </c>
      <c r="E1090" s="6" t="s">
        <v>3672</v>
      </c>
      <c r="F1090" s="6" t="s">
        <v>34</v>
      </c>
      <c r="G1090" s="14">
        <f>IFERROR(__xludf.DUMMYFUNCTION("IF(LEN(TRIM(E1090))=0, 0, COUNTA(SPLIT(TRIM(E1090), "" "")))"),657.0)</f>
        <v>657</v>
      </c>
      <c r="H1090" s="14">
        <f t="shared" si="1"/>
        <v>919</v>
      </c>
    </row>
    <row r="1091" ht="75.0" customHeight="1">
      <c r="A1091" s="6">
        <v>2089.0</v>
      </c>
      <c r="B1091" s="6" t="s">
        <v>3675</v>
      </c>
      <c r="C1091" s="6" t="s">
        <v>696</v>
      </c>
      <c r="D1091" s="11" t="s">
        <v>27</v>
      </c>
      <c r="E1091" s="6" t="s">
        <v>3677</v>
      </c>
      <c r="F1091" s="6" t="s">
        <v>34</v>
      </c>
      <c r="G1091" s="14">
        <f>IFERROR(__xludf.DUMMYFUNCTION("IF(LEN(TRIM(E1091))=0, 0, COUNTA(SPLIT(TRIM(E1091), "" "")))"),825.0)</f>
        <v>825</v>
      </c>
      <c r="H1091" s="14">
        <f t="shared" si="1"/>
        <v>1155</v>
      </c>
    </row>
    <row r="1092" ht="75.0" customHeight="1">
      <c r="A1092" s="6">
        <v>2090.0</v>
      </c>
      <c r="B1092" s="6" t="s">
        <v>3679</v>
      </c>
      <c r="C1092" s="6" t="s">
        <v>696</v>
      </c>
      <c r="D1092" s="11" t="s">
        <v>27</v>
      </c>
      <c r="E1092" s="6" t="s">
        <v>3681</v>
      </c>
      <c r="F1092" s="6" t="s">
        <v>34</v>
      </c>
      <c r="G1092" s="14">
        <f>IFERROR(__xludf.DUMMYFUNCTION("IF(LEN(TRIM(E1092))=0, 0, COUNTA(SPLIT(TRIM(E1092), "" "")))"),433.0)</f>
        <v>433</v>
      </c>
      <c r="H1092" s="14">
        <f t="shared" si="1"/>
        <v>606</v>
      </c>
    </row>
    <row r="1093" ht="75.0" customHeight="1">
      <c r="A1093" s="6">
        <v>2091.0</v>
      </c>
      <c r="B1093" s="6" t="s">
        <v>3683</v>
      </c>
      <c r="C1093" s="6" t="s">
        <v>696</v>
      </c>
      <c r="D1093" s="11" t="s">
        <v>27</v>
      </c>
      <c r="E1093" s="6" t="s">
        <v>3684</v>
      </c>
      <c r="F1093" s="6" t="s">
        <v>34</v>
      </c>
      <c r="G1093" s="14">
        <f>IFERROR(__xludf.DUMMYFUNCTION("IF(LEN(TRIM(E1093))=0, 0, COUNTA(SPLIT(TRIM(E1093), "" "")))"),782.0)</f>
        <v>782</v>
      </c>
      <c r="H1093" s="14">
        <f t="shared" si="1"/>
        <v>1094</v>
      </c>
    </row>
    <row r="1094" ht="75.0" customHeight="1">
      <c r="A1094" s="6">
        <v>2092.0</v>
      </c>
      <c r="B1094" s="6" t="s">
        <v>3687</v>
      </c>
      <c r="C1094" s="6" t="s">
        <v>696</v>
      </c>
      <c r="D1094" s="11" t="s">
        <v>27</v>
      </c>
      <c r="E1094" s="6" t="s">
        <v>3688</v>
      </c>
      <c r="F1094" s="6" t="s">
        <v>34</v>
      </c>
      <c r="G1094" s="14">
        <f>IFERROR(__xludf.DUMMYFUNCTION("IF(LEN(TRIM(E1094))=0, 0, COUNTA(SPLIT(TRIM(E1094), "" "")))"),523.0)</f>
        <v>523</v>
      </c>
      <c r="H1094" s="14">
        <f t="shared" si="1"/>
        <v>732</v>
      </c>
    </row>
    <row r="1095" ht="75.0" customHeight="1">
      <c r="A1095" s="6">
        <v>2093.0</v>
      </c>
      <c r="B1095" s="6" t="s">
        <v>3690</v>
      </c>
      <c r="C1095" s="6" t="s">
        <v>696</v>
      </c>
      <c r="D1095" s="11" t="s">
        <v>27</v>
      </c>
      <c r="E1095" s="6" t="s">
        <v>3691</v>
      </c>
      <c r="F1095" s="6" t="s">
        <v>34</v>
      </c>
      <c r="G1095" s="14">
        <f>IFERROR(__xludf.DUMMYFUNCTION("IF(LEN(TRIM(E1095))=0, 0, COUNTA(SPLIT(TRIM(E1095), "" "")))"),630.0)</f>
        <v>630</v>
      </c>
      <c r="H1095" s="14">
        <f t="shared" si="1"/>
        <v>882</v>
      </c>
    </row>
    <row r="1096" ht="75.0" customHeight="1">
      <c r="A1096" s="6">
        <v>2094.0</v>
      </c>
      <c r="B1096" s="6" t="s">
        <v>3692</v>
      </c>
      <c r="C1096" s="6" t="s">
        <v>696</v>
      </c>
      <c r="D1096" s="11" t="s">
        <v>27</v>
      </c>
      <c r="E1096" s="6" t="s">
        <v>3694</v>
      </c>
      <c r="F1096" s="6" t="s">
        <v>34</v>
      </c>
      <c r="G1096" s="14">
        <f>IFERROR(__xludf.DUMMYFUNCTION("IF(LEN(TRIM(E1096))=0, 0, COUNTA(SPLIT(TRIM(E1096), "" "")))"),705.0)</f>
        <v>705</v>
      </c>
      <c r="H1096" s="14">
        <f t="shared" si="1"/>
        <v>987</v>
      </c>
    </row>
    <row r="1097" ht="75.0" customHeight="1">
      <c r="A1097" s="6">
        <v>2095.0</v>
      </c>
      <c r="B1097" s="6" t="s">
        <v>3696</v>
      </c>
      <c r="C1097" s="6" t="s">
        <v>696</v>
      </c>
      <c r="D1097" s="11" t="s">
        <v>27</v>
      </c>
      <c r="E1097" s="6" t="s">
        <v>3698</v>
      </c>
      <c r="F1097" s="6" t="s">
        <v>34</v>
      </c>
      <c r="G1097" s="14">
        <f>IFERROR(__xludf.DUMMYFUNCTION("IF(LEN(TRIM(E1097))=0, 0, COUNTA(SPLIT(TRIM(E1097), "" "")))"),801.0)</f>
        <v>801</v>
      </c>
      <c r="H1097" s="14">
        <f t="shared" si="1"/>
        <v>1121</v>
      </c>
    </row>
    <row r="1098" ht="75.0" customHeight="1">
      <c r="A1098" s="6">
        <v>2096.0</v>
      </c>
      <c r="B1098" s="6" t="s">
        <v>3699</v>
      </c>
      <c r="C1098" s="6" t="s">
        <v>696</v>
      </c>
      <c r="D1098" s="11" t="s">
        <v>27</v>
      </c>
      <c r="E1098" s="6" t="s">
        <v>3700</v>
      </c>
      <c r="F1098" s="6" t="s">
        <v>34</v>
      </c>
      <c r="G1098" s="14">
        <f>IFERROR(__xludf.DUMMYFUNCTION("IF(LEN(TRIM(E1098))=0, 0, COUNTA(SPLIT(TRIM(E1098), "" "")))"),669.0)</f>
        <v>669</v>
      </c>
      <c r="H1098" s="14">
        <f t="shared" si="1"/>
        <v>936</v>
      </c>
    </row>
    <row r="1099" ht="75.0" customHeight="1">
      <c r="A1099" s="6">
        <v>2097.0</v>
      </c>
      <c r="B1099" s="6" t="s">
        <v>3703</v>
      </c>
      <c r="C1099" s="6" t="s">
        <v>696</v>
      </c>
      <c r="D1099" s="11" t="s">
        <v>27</v>
      </c>
      <c r="E1099" s="6" t="s">
        <v>3704</v>
      </c>
      <c r="F1099" s="6" t="s">
        <v>34</v>
      </c>
      <c r="G1099" s="14">
        <f>IFERROR(__xludf.DUMMYFUNCTION("IF(LEN(TRIM(E1099))=0, 0, COUNTA(SPLIT(TRIM(E1099), "" "")))"),563.0)</f>
        <v>563</v>
      </c>
      <c r="H1099" s="14">
        <f t="shared" si="1"/>
        <v>788</v>
      </c>
    </row>
    <row r="1100" ht="75.0" customHeight="1">
      <c r="A1100" s="6">
        <v>2098.0</v>
      </c>
      <c r="B1100" s="6" t="s">
        <v>3706</v>
      </c>
      <c r="C1100" s="6" t="s">
        <v>696</v>
      </c>
      <c r="D1100" s="11" t="s">
        <v>27</v>
      </c>
      <c r="E1100" s="6" t="s">
        <v>3707</v>
      </c>
      <c r="F1100" s="6" t="s">
        <v>16</v>
      </c>
      <c r="G1100" s="14">
        <f>IFERROR(__xludf.DUMMYFUNCTION("IF(LEN(TRIM(E1100))=0, 0, COUNTA(SPLIT(TRIM(E1100), "" "")))"),801.0)</f>
        <v>801</v>
      </c>
      <c r="H1100" s="14">
        <f t="shared" si="1"/>
        <v>1121</v>
      </c>
    </row>
    <row r="1101" ht="75.0" customHeight="1">
      <c r="A1101" s="6">
        <v>2099.0</v>
      </c>
      <c r="B1101" s="6" t="s">
        <v>3708</v>
      </c>
      <c r="C1101" s="6" t="s">
        <v>696</v>
      </c>
      <c r="D1101" s="11" t="s">
        <v>27</v>
      </c>
      <c r="E1101" s="6" t="s">
        <v>3711</v>
      </c>
      <c r="F1101" s="6" t="s">
        <v>34</v>
      </c>
      <c r="G1101" s="14">
        <f>IFERROR(__xludf.DUMMYFUNCTION("IF(LEN(TRIM(E1101))=0, 0, COUNTA(SPLIT(TRIM(E1101), "" "")))"),708.0)</f>
        <v>708</v>
      </c>
      <c r="H1101" s="14">
        <f t="shared" si="1"/>
        <v>991</v>
      </c>
    </row>
    <row r="1102" ht="75.0" customHeight="1">
      <c r="A1102" s="6">
        <v>2100.0</v>
      </c>
      <c r="B1102" s="6" t="s">
        <v>3712</v>
      </c>
      <c r="C1102" s="6" t="s">
        <v>696</v>
      </c>
      <c r="D1102" s="11" t="s">
        <v>27</v>
      </c>
      <c r="E1102" s="6" t="s">
        <v>3714</v>
      </c>
      <c r="F1102" s="6" t="s">
        <v>34</v>
      </c>
      <c r="G1102" s="14">
        <f>IFERROR(__xludf.DUMMYFUNCTION("IF(LEN(TRIM(E1102))=0, 0, COUNTA(SPLIT(TRIM(E1102), "" "")))"),692.0)</f>
        <v>692</v>
      </c>
      <c r="H1102" s="14">
        <f t="shared" si="1"/>
        <v>968</v>
      </c>
    </row>
    <row r="1103" ht="75.0" customHeight="1">
      <c r="A1103" s="6">
        <v>2101.0</v>
      </c>
      <c r="B1103" s="6" t="s">
        <v>3715</v>
      </c>
      <c r="C1103" s="6" t="s">
        <v>696</v>
      </c>
      <c r="D1103" s="11" t="s">
        <v>27</v>
      </c>
      <c r="E1103" s="6" t="s">
        <v>3716</v>
      </c>
      <c r="F1103" s="6" t="s">
        <v>34</v>
      </c>
      <c r="G1103" s="14">
        <f>IFERROR(__xludf.DUMMYFUNCTION("IF(LEN(TRIM(E1103))=0, 0, COUNTA(SPLIT(TRIM(E1103), "" "")))"),510.0)</f>
        <v>510</v>
      </c>
      <c r="H1103" s="14">
        <f t="shared" si="1"/>
        <v>714</v>
      </c>
    </row>
    <row r="1104" ht="75.0" customHeight="1">
      <c r="A1104" s="6">
        <v>2102.0</v>
      </c>
      <c r="B1104" s="6" t="s">
        <v>3719</v>
      </c>
      <c r="C1104" s="6" t="s">
        <v>696</v>
      </c>
      <c r="D1104" s="11" t="s">
        <v>27</v>
      </c>
      <c r="E1104" s="6" t="s">
        <v>3720</v>
      </c>
      <c r="F1104" s="6" t="s">
        <v>34</v>
      </c>
      <c r="G1104" s="14">
        <f>IFERROR(__xludf.DUMMYFUNCTION("IF(LEN(TRIM(E1104))=0, 0, COUNTA(SPLIT(TRIM(E1104), "" "")))"),584.0)</f>
        <v>584</v>
      </c>
      <c r="H1104" s="14">
        <f t="shared" si="1"/>
        <v>817</v>
      </c>
    </row>
    <row r="1105" ht="75.0" customHeight="1">
      <c r="A1105" s="6">
        <v>2103.0</v>
      </c>
      <c r="B1105" s="6" t="s">
        <v>3722</v>
      </c>
      <c r="C1105" s="6" t="s">
        <v>696</v>
      </c>
      <c r="D1105" s="11" t="s">
        <v>27</v>
      </c>
      <c r="E1105" s="6" t="s">
        <v>3723</v>
      </c>
      <c r="F1105" s="6" t="s">
        <v>34</v>
      </c>
      <c r="G1105" s="14">
        <f>IFERROR(__xludf.DUMMYFUNCTION("IF(LEN(TRIM(E1105))=0, 0, COUNTA(SPLIT(TRIM(E1105), "" "")))"),704.0)</f>
        <v>704</v>
      </c>
      <c r="H1105" s="14">
        <f t="shared" si="1"/>
        <v>985</v>
      </c>
    </row>
    <row r="1106" ht="75.0" customHeight="1">
      <c r="A1106" s="6">
        <v>2104.0</v>
      </c>
      <c r="B1106" s="6" t="s">
        <v>3724</v>
      </c>
      <c r="C1106" s="6" t="s">
        <v>696</v>
      </c>
      <c r="D1106" s="11" t="s">
        <v>27</v>
      </c>
      <c r="E1106" s="6" t="s">
        <v>3726</v>
      </c>
      <c r="F1106" s="6" t="s">
        <v>34</v>
      </c>
      <c r="G1106" s="14">
        <f>IFERROR(__xludf.DUMMYFUNCTION("IF(LEN(TRIM(E1106))=0, 0, COUNTA(SPLIT(TRIM(E1106), "" "")))"),630.0)</f>
        <v>630</v>
      </c>
      <c r="H1106" s="14">
        <f t="shared" si="1"/>
        <v>882</v>
      </c>
    </row>
    <row r="1107" ht="75.0" customHeight="1">
      <c r="A1107" s="6">
        <v>2105.0</v>
      </c>
      <c r="B1107" s="6" t="s">
        <v>3728</v>
      </c>
      <c r="C1107" s="6" t="s">
        <v>696</v>
      </c>
      <c r="D1107" s="11" t="s">
        <v>27</v>
      </c>
      <c r="E1107" s="6" t="s">
        <v>3729</v>
      </c>
      <c r="F1107" s="6" t="s">
        <v>34</v>
      </c>
      <c r="G1107" s="14">
        <f>IFERROR(__xludf.DUMMYFUNCTION("IF(LEN(TRIM(E1107))=0, 0, COUNTA(SPLIT(TRIM(E1107), "" "")))"),688.0)</f>
        <v>688</v>
      </c>
      <c r="H1107" s="14">
        <f t="shared" si="1"/>
        <v>963</v>
      </c>
    </row>
    <row r="1108" ht="75.0" customHeight="1">
      <c r="A1108" s="6">
        <v>2106.0</v>
      </c>
      <c r="B1108" s="6" t="s">
        <v>3731</v>
      </c>
      <c r="C1108" s="6" t="s">
        <v>696</v>
      </c>
      <c r="D1108" s="11" t="s">
        <v>27</v>
      </c>
      <c r="E1108" s="6" t="s">
        <v>3732</v>
      </c>
      <c r="F1108" s="6" t="s">
        <v>34</v>
      </c>
      <c r="G1108" s="14">
        <f>IFERROR(__xludf.DUMMYFUNCTION("IF(LEN(TRIM(E1108))=0, 0, COUNTA(SPLIT(TRIM(E1108), "" "")))"),623.0)</f>
        <v>623</v>
      </c>
      <c r="H1108" s="14">
        <f t="shared" si="1"/>
        <v>872</v>
      </c>
    </row>
    <row r="1109" ht="75.0" customHeight="1">
      <c r="A1109" s="6">
        <v>2107.0</v>
      </c>
      <c r="B1109" s="6" t="s">
        <v>3734</v>
      </c>
      <c r="C1109" s="6" t="s">
        <v>696</v>
      </c>
      <c r="D1109" s="11" t="s">
        <v>27</v>
      </c>
      <c r="E1109" s="6" t="s">
        <v>3736</v>
      </c>
      <c r="F1109" s="6" t="s">
        <v>34</v>
      </c>
      <c r="G1109" s="14">
        <f>IFERROR(__xludf.DUMMYFUNCTION("IF(LEN(TRIM(E1109))=0, 0, COUNTA(SPLIT(TRIM(E1109), "" "")))"),564.0)</f>
        <v>564</v>
      </c>
      <c r="H1109" s="14">
        <f t="shared" si="1"/>
        <v>789</v>
      </c>
    </row>
    <row r="1110" ht="75.0" customHeight="1">
      <c r="A1110" s="6">
        <v>2108.0</v>
      </c>
      <c r="B1110" s="6" t="s">
        <v>3737</v>
      </c>
      <c r="C1110" s="6" t="s">
        <v>696</v>
      </c>
      <c r="D1110" s="11" t="s">
        <v>27</v>
      </c>
      <c r="E1110" s="6" t="s">
        <v>3739</v>
      </c>
      <c r="F1110" s="6" t="s">
        <v>34</v>
      </c>
      <c r="G1110" s="14">
        <f>IFERROR(__xludf.DUMMYFUNCTION("IF(LEN(TRIM(E1110))=0, 0, COUNTA(SPLIT(TRIM(E1110), "" "")))"),542.0)</f>
        <v>542</v>
      </c>
      <c r="H1110" s="14">
        <f t="shared" si="1"/>
        <v>758</v>
      </c>
    </row>
    <row r="1111" ht="75.0" customHeight="1">
      <c r="A1111" s="6">
        <v>2109.0</v>
      </c>
      <c r="B1111" s="6" t="s">
        <v>3740</v>
      </c>
      <c r="C1111" s="6" t="s">
        <v>696</v>
      </c>
      <c r="D1111" s="11" t="s">
        <v>27</v>
      </c>
      <c r="E1111" s="6" t="s">
        <v>3741</v>
      </c>
      <c r="F1111" s="6" t="s">
        <v>34</v>
      </c>
      <c r="G1111" s="14">
        <f>IFERROR(__xludf.DUMMYFUNCTION("IF(LEN(TRIM(E1111))=0, 0, COUNTA(SPLIT(TRIM(E1111), "" "")))"),715.0)</f>
        <v>715</v>
      </c>
      <c r="H1111" s="14">
        <f t="shared" si="1"/>
        <v>1001</v>
      </c>
    </row>
    <row r="1112" ht="75.0" customHeight="1">
      <c r="A1112" s="6">
        <v>2110.0</v>
      </c>
      <c r="B1112" s="6" t="s">
        <v>3744</v>
      </c>
      <c r="C1112" s="6" t="s">
        <v>696</v>
      </c>
      <c r="D1112" s="11" t="s">
        <v>27</v>
      </c>
      <c r="E1112" s="6" t="s">
        <v>3745</v>
      </c>
      <c r="F1112" s="6" t="s">
        <v>34</v>
      </c>
      <c r="G1112" s="14">
        <f>IFERROR(__xludf.DUMMYFUNCTION("IF(LEN(TRIM(E1112))=0, 0, COUNTA(SPLIT(TRIM(E1112), "" "")))"),695.0)</f>
        <v>695</v>
      </c>
      <c r="H1112" s="14">
        <f t="shared" si="1"/>
        <v>973</v>
      </c>
    </row>
    <row r="1113" ht="75.0" customHeight="1">
      <c r="A1113" s="6">
        <v>2111.0</v>
      </c>
      <c r="B1113" s="6" t="s">
        <v>3746</v>
      </c>
      <c r="C1113" s="6" t="s">
        <v>696</v>
      </c>
      <c r="D1113" s="11" t="s">
        <v>27</v>
      </c>
      <c r="E1113" s="6" t="s">
        <v>3748</v>
      </c>
      <c r="F1113" s="6" t="s">
        <v>34</v>
      </c>
      <c r="G1113" s="14">
        <f>IFERROR(__xludf.DUMMYFUNCTION("IF(LEN(TRIM(E1113))=0, 0, COUNTA(SPLIT(TRIM(E1113), "" "")))"),480.0)</f>
        <v>480</v>
      </c>
      <c r="H1113" s="14">
        <f t="shared" si="1"/>
        <v>672</v>
      </c>
    </row>
    <row r="1114" ht="75.0" customHeight="1">
      <c r="A1114" s="6">
        <v>2112.0</v>
      </c>
      <c r="B1114" s="6" t="s">
        <v>3749</v>
      </c>
      <c r="C1114" s="6" t="s">
        <v>696</v>
      </c>
      <c r="D1114" s="11" t="s">
        <v>27</v>
      </c>
      <c r="E1114" s="6" t="s">
        <v>3750</v>
      </c>
      <c r="F1114" s="6" t="s">
        <v>34</v>
      </c>
      <c r="G1114" s="14">
        <f>IFERROR(__xludf.DUMMYFUNCTION("IF(LEN(TRIM(E1114))=0, 0, COUNTA(SPLIT(TRIM(E1114), "" "")))"),611.0)</f>
        <v>611</v>
      </c>
      <c r="H1114" s="14">
        <f t="shared" si="1"/>
        <v>855</v>
      </c>
    </row>
    <row r="1115" ht="75.0" customHeight="1">
      <c r="A1115" s="6">
        <v>2113.0</v>
      </c>
      <c r="B1115" s="6" t="s">
        <v>3752</v>
      </c>
      <c r="C1115" s="6" t="s">
        <v>696</v>
      </c>
      <c r="D1115" s="11" t="s">
        <v>27</v>
      </c>
      <c r="E1115" s="6" t="s">
        <v>3754</v>
      </c>
      <c r="F1115" s="6" t="s">
        <v>34</v>
      </c>
      <c r="G1115" s="14">
        <f>IFERROR(__xludf.DUMMYFUNCTION("IF(LEN(TRIM(E1115))=0, 0, COUNTA(SPLIT(TRIM(E1115), "" "")))"),722.0)</f>
        <v>722</v>
      </c>
      <c r="H1115" s="14">
        <f t="shared" si="1"/>
        <v>1010</v>
      </c>
    </row>
    <row r="1116" ht="75.0" customHeight="1">
      <c r="A1116" s="6">
        <v>2114.0</v>
      </c>
      <c r="B1116" s="6" t="s">
        <v>3755</v>
      </c>
      <c r="C1116" s="6" t="s">
        <v>696</v>
      </c>
      <c r="D1116" s="11" t="s">
        <v>27</v>
      </c>
      <c r="E1116" s="6" t="s">
        <v>3757</v>
      </c>
      <c r="F1116" s="6" t="s">
        <v>34</v>
      </c>
      <c r="G1116" s="14">
        <f>IFERROR(__xludf.DUMMYFUNCTION("IF(LEN(TRIM(E1116))=0, 0, COUNTA(SPLIT(TRIM(E1116), "" "")))"),620.0)</f>
        <v>620</v>
      </c>
      <c r="H1116" s="14">
        <f t="shared" si="1"/>
        <v>868</v>
      </c>
    </row>
    <row r="1117" ht="75.0" customHeight="1">
      <c r="A1117" s="6">
        <v>2115.0</v>
      </c>
      <c r="B1117" s="6" t="s">
        <v>3758</v>
      </c>
      <c r="C1117" s="6" t="s">
        <v>696</v>
      </c>
      <c r="D1117" s="11" t="s">
        <v>27</v>
      </c>
      <c r="E1117" s="6" t="s">
        <v>3759</v>
      </c>
      <c r="F1117" s="6" t="s">
        <v>34</v>
      </c>
      <c r="G1117" s="14">
        <f>IFERROR(__xludf.DUMMYFUNCTION("IF(LEN(TRIM(E1117))=0, 0, COUNTA(SPLIT(TRIM(E1117), "" "")))"),661.0)</f>
        <v>661</v>
      </c>
      <c r="H1117" s="14">
        <f t="shared" si="1"/>
        <v>925</v>
      </c>
    </row>
    <row r="1118" ht="75.0" customHeight="1">
      <c r="A1118" s="6">
        <v>2116.0</v>
      </c>
      <c r="B1118" s="6" t="s">
        <v>3762</v>
      </c>
      <c r="C1118" s="6" t="s">
        <v>696</v>
      </c>
      <c r="D1118" s="11" t="s">
        <v>27</v>
      </c>
      <c r="E1118" s="6" t="s">
        <v>3763</v>
      </c>
      <c r="F1118" s="6" t="s">
        <v>34</v>
      </c>
      <c r="G1118" s="14">
        <f>IFERROR(__xludf.DUMMYFUNCTION("IF(LEN(TRIM(E1118))=0, 0, COUNTA(SPLIT(TRIM(E1118), "" "")))"),653.0)</f>
        <v>653</v>
      </c>
      <c r="H1118" s="14">
        <f t="shared" si="1"/>
        <v>914</v>
      </c>
    </row>
    <row r="1119" ht="75.0" customHeight="1">
      <c r="A1119" s="6">
        <v>2117.0</v>
      </c>
      <c r="B1119" s="6" t="s">
        <v>3765</v>
      </c>
      <c r="C1119" s="6" t="s">
        <v>696</v>
      </c>
      <c r="D1119" s="11" t="s">
        <v>27</v>
      </c>
      <c r="E1119" s="6" t="s">
        <v>3766</v>
      </c>
      <c r="F1119" s="6" t="s">
        <v>34</v>
      </c>
      <c r="G1119" s="14">
        <f>IFERROR(__xludf.DUMMYFUNCTION("IF(LEN(TRIM(E1119))=0, 0, COUNTA(SPLIT(TRIM(E1119), "" "")))"),527.0)</f>
        <v>527</v>
      </c>
      <c r="H1119" s="14">
        <f t="shared" si="1"/>
        <v>737</v>
      </c>
    </row>
    <row r="1120" ht="75.0" customHeight="1">
      <c r="A1120" s="6">
        <v>2118.0</v>
      </c>
      <c r="B1120" s="6" t="s">
        <v>3767</v>
      </c>
      <c r="C1120" s="6" t="s">
        <v>696</v>
      </c>
      <c r="D1120" s="11" t="s">
        <v>27</v>
      </c>
      <c r="E1120" s="6" t="s">
        <v>3770</v>
      </c>
      <c r="F1120" s="6" t="s">
        <v>34</v>
      </c>
      <c r="G1120" s="14">
        <f>IFERROR(__xludf.DUMMYFUNCTION("IF(LEN(TRIM(E1120))=0, 0, COUNTA(SPLIT(TRIM(E1120), "" "")))"),593.0)</f>
        <v>593</v>
      </c>
      <c r="H1120" s="14">
        <f t="shared" si="1"/>
        <v>830</v>
      </c>
    </row>
    <row r="1121" ht="75.0" customHeight="1">
      <c r="A1121" s="6">
        <v>2119.0</v>
      </c>
      <c r="B1121" s="6" t="s">
        <v>3771</v>
      </c>
      <c r="C1121" s="6" t="s">
        <v>696</v>
      </c>
      <c r="D1121" s="11" t="s">
        <v>27</v>
      </c>
      <c r="E1121" s="6" t="s">
        <v>3773</v>
      </c>
      <c r="F1121" s="6" t="s">
        <v>34</v>
      </c>
      <c r="G1121" s="14">
        <f>IFERROR(__xludf.DUMMYFUNCTION("IF(LEN(TRIM(E1121))=0, 0, COUNTA(SPLIT(TRIM(E1121), "" "")))"),624.0)</f>
        <v>624</v>
      </c>
      <c r="H1121" s="14">
        <f t="shared" si="1"/>
        <v>873</v>
      </c>
    </row>
    <row r="1122" ht="75.0" customHeight="1">
      <c r="A1122" s="6">
        <v>2120.0</v>
      </c>
      <c r="B1122" s="6" t="s">
        <v>3774</v>
      </c>
      <c r="C1122" s="6" t="s">
        <v>696</v>
      </c>
      <c r="D1122" s="11" t="s">
        <v>27</v>
      </c>
      <c r="E1122" s="6" t="s">
        <v>3776</v>
      </c>
      <c r="F1122" s="6" t="s">
        <v>34</v>
      </c>
      <c r="G1122" s="14">
        <f>IFERROR(__xludf.DUMMYFUNCTION("IF(LEN(TRIM(E1122))=0, 0, COUNTA(SPLIT(TRIM(E1122), "" "")))"),704.0)</f>
        <v>704</v>
      </c>
      <c r="H1122" s="14">
        <f t="shared" si="1"/>
        <v>985</v>
      </c>
    </row>
    <row r="1123" ht="75.0" customHeight="1">
      <c r="A1123" s="6">
        <v>2121.0</v>
      </c>
      <c r="B1123" s="6" t="s">
        <v>3778</v>
      </c>
      <c r="C1123" s="6" t="s">
        <v>696</v>
      </c>
      <c r="D1123" s="11" t="s">
        <v>27</v>
      </c>
      <c r="E1123" s="6" t="s">
        <v>3779</v>
      </c>
      <c r="F1123" s="6" t="s">
        <v>34</v>
      </c>
      <c r="G1123" s="14">
        <f>IFERROR(__xludf.DUMMYFUNCTION("IF(LEN(TRIM(E1123))=0, 0, COUNTA(SPLIT(TRIM(E1123), "" "")))"),505.0)</f>
        <v>505</v>
      </c>
      <c r="H1123" s="14">
        <f t="shared" si="1"/>
        <v>707</v>
      </c>
    </row>
    <row r="1124" ht="75.0" customHeight="1">
      <c r="A1124" s="6">
        <v>2122.0</v>
      </c>
      <c r="B1124" s="6" t="s">
        <v>3781</v>
      </c>
      <c r="C1124" s="6" t="s">
        <v>696</v>
      </c>
      <c r="D1124" s="11" t="s">
        <v>27</v>
      </c>
      <c r="E1124" s="6" t="s">
        <v>3783</v>
      </c>
      <c r="F1124" s="6" t="s">
        <v>34</v>
      </c>
      <c r="G1124" s="14">
        <f>IFERROR(__xludf.DUMMYFUNCTION("IF(LEN(TRIM(E1124))=0, 0, COUNTA(SPLIT(TRIM(E1124), "" "")))"),745.0)</f>
        <v>745</v>
      </c>
      <c r="H1124" s="14">
        <f t="shared" si="1"/>
        <v>1043</v>
      </c>
    </row>
    <row r="1125" ht="75.0" customHeight="1">
      <c r="A1125" s="6">
        <v>2123.0</v>
      </c>
      <c r="B1125" s="6" t="s">
        <v>3785</v>
      </c>
      <c r="C1125" s="6" t="s">
        <v>696</v>
      </c>
      <c r="D1125" s="11" t="s">
        <v>27</v>
      </c>
      <c r="E1125" s="6" t="s">
        <v>3786</v>
      </c>
      <c r="F1125" s="6" t="s">
        <v>34</v>
      </c>
      <c r="G1125" s="14">
        <f>IFERROR(__xludf.DUMMYFUNCTION("IF(LEN(TRIM(E1125))=0, 0, COUNTA(SPLIT(TRIM(E1125), "" "")))"),719.0)</f>
        <v>719</v>
      </c>
      <c r="H1125" s="14">
        <f t="shared" si="1"/>
        <v>1006</v>
      </c>
    </row>
    <row r="1126" ht="75.0" customHeight="1">
      <c r="A1126" s="6">
        <v>2124.0</v>
      </c>
      <c r="B1126" s="6" t="s">
        <v>3788</v>
      </c>
      <c r="C1126" s="6" t="s">
        <v>696</v>
      </c>
      <c r="D1126" s="11" t="s">
        <v>27</v>
      </c>
      <c r="E1126" s="6" t="s">
        <v>3789</v>
      </c>
      <c r="F1126" s="6" t="s">
        <v>16</v>
      </c>
      <c r="G1126" s="14">
        <f>IFERROR(__xludf.DUMMYFUNCTION("IF(LEN(TRIM(E1126))=0, 0, COUNTA(SPLIT(TRIM(E1126), "" "")))"),596.0)</f>
        <v>596</v>
      </c>
      <c r="H1126" s="14">
        <f t="shared" si="1"/>
        <v>834</v>
      </c>
    </row>
    <row r="1127" ht="75.0" customHeight="1">
      <c r="A1127" s="6">
        <v>2125.0</v>
      </c>
      <c r="B1127" s="6" t="s">
        <v>3792</v>
      </c>
      <c r="C1127" s="6" t="s">
        <v>696</v>
      </c>
      <c r="D1127" s="11" t="s">
        <v>27</v>
      </c>
      <c r="E1127" s="6" t="s">
        <v>3793</v>
      </c>
      <c r="F1127" s="6" t="s">
        <v>16</v>
      </c>
      <c r="G1127" s="14">
        <f>IFERROR(__xludf.DUMMYFUNCTION("IF(LEN(TRIM(E1127))=0, 0, COUNTA(SPLIT(TRIM(E1127), "" "")))"),570.0)</f>
        <v>570</v>
      </c>
      <c r="H1127" s="14">
        <f t="shared" si="1"/>
        <v>798</v>
      </c>
    </row>
    <row r="1128" ht="75.0" customHeight="1">
      <c r="A1128" s="6">
        <v>2126.0</v>
      </c>
      <c r="B1128" s="6" t="s">
        <v>3795</v>
      </c>
      <c r="C1128" s="6" t="s">
        <v>696</v>
      </c>
      <c r="D1128" s="11" t="s">
        <v>27</v>
      </c>
      <c r="E1128" s="6" t="s">
        <v>3797</v>
      </c>
      <c r="F1128" s="6" t="s">
        <v>16</v>
      </c>
      <c r="G1128" s="14">
        <f>IFERROR(__xludf.DUMMYFUNCTION("IF(LEN(TRIM(E1128))=0, 0, COUNTA(SPLIT(TRIM(E1128), "" "")))"),877.0)</f>
        <v>877</v>
      </c>
      <c r="H1128" s="14">
        <f t="shared" si="1"/>
        <v>1227</v>
      </c>
    </row>
    <row r="1129" ht="75.0" customHeight="1">
      <c r="A1129" s="6">
        <v>2127.0</v>
      </c>
      <c r="B1129" s="6" t="s">
        <v>3799</v>
      </c>
      <c r="C1129" s="6" t="s">
        <v>696</v>
      </c>
      <c r="D1129" s="11" t="s">
        <v>27</v>
      </c>
      <c r="E1129" s="6" t="s">
        <v>3801</v>
      </c>
      <c r="F1129" s="6" t="s">
        <v>16</v>
      </c>
      <c r="G1129" s="14">
        <f>IFERROR(__xludf.DUMMYFUNCTION("IF(LEN(TRIM(E1129))=0, 0, COUNTA(SPLIT(TRIM(E1129), "" "")))"),984.0)</f>
        <v>984</v>
      </c>
      <c r="H1129" s="14">
        <f t="shared" si="1"/>
        <v>1377</v>
      </c>
    </row>
    <row r="1130" ht="75.0" customHeight="1">
      <c r="A1130" s="6">
        <v>2128.0</v>
      </c>
      <c r="B1130" s="6" t="s">
        <v>3802</v>
      </c>
      <c r="C1130" s="6" t="s">
        <v>696</v>
      </c>
      <c r="D1130" s="11" t="s">
        <v>27</v>
      </c>
      <c r="E1130" s="6" t="s">
        <v>3805</v>
      </c>
      <c r="F1130" s="6" t="s">
        <v>16</v>
      </c>
      <c r="G1130" s="14">
        <f>IFERROR(__xludf.DUMMYFUNCTION("IF(LEN(TRIM(E1130))=0, 0, COUNTA(SPLIT(TRIM(E1130), "" "")))"),784.0)</f>
        <v>784</v>
      </c>
      <c r="H1130" s="14">
        <f t="shared" si="1"/>
        <v>1097</v>
      </c>
    </row>
    <row r="1131" ht="75.0" customHeight="1">
      <c r="A1131" s="6">
        <v>2129.0</v>
      </c>
      <c r="B1131" s="6" t="s">
        <v>3806</v>
      </c>
      <c r="C1131" s="6" t="s">
        <v>696</v>
      </c>
      <c r="D1131" s="11" t="s">
        <v>27</v>
      </c>
      <c r="E1131" s="6" t="s">
        <v>3808</v>
      </c>
      <c r="F1131" s="6" t="s">
        <v>16</v>
      </c>
      <c r="G1131" s="14">
        <f>IFERROR(__xludf.DUMMYFUNCTION("IF(LEN(TRIM(E1131))=0, 0, COUNTA(SPLIT(TRIM(E1131), "" "")))"),649.0)</f>
        <v>649</v>
      </c>
      <c r="H1131" s="14">
        <f t="shared" si="1"/>
        <v>908</v>
      </c>
    </row>
    <row r="1132" ht="75.0" customHeight="1">
      <c r="A1132" s="6">
        <v>2130.0</v>
      </c>
      <c r="B1132" s="6" t="s">
        <v>3810</v>
      </c>
      <c r="C1132" s="6" t="s">
        <v>696</v>
      </c>
      <c r="D1132" s="11" t="s">
        <v>27</v>
      </c>
      <c r="E1132" s="6" t="s">
        <v>3812</v>
      </c>
      <c r="F1132" s="6" t="s">
        <v>16</v>
      </c>
      <c r="G1132" s="14">
        <f>IFERROR(__xludf.DUMMYFUNCTION("IF(LEN(TRIM(E1132))=0, 0, COUNTA(SPLIT(TRIM(E1132), "" "")))"),819.0)</f>
        <v>819</v>
      </c>
      <c r="H1132" s="14">
        <f t="shared" si="1"/>
        <v>1146</v>
      </c>
    </row>
    <row r="1133" ht="75.0" customHeight="1">
      <c r="A1133" s="6">
        <v>2131.0</v>
      </c>
      <c r="B1133" s="6" t="s">
        <v>3814</v>
      </c>
      <c r="C1133" s="6" t="s">
        <v>696</v>
      </c>
      <c r="D1133" s="11" t="s">
        <v>27</v>
      </c>
      <c r="E1133" s="6" t="s">
        <v>3815</v>
      </c>
      <c r="F1133" s="6" t="s">
        <v>16</v>
      </c>
      <c r="G1133" s="14">
        <f>IFERROR(__xludf.DUMMYFUNCTION("IF(LEN(TRIM(E1133))=0, 0, COUNTA(SPLIT(TRIM(E1133), "" "")))"),609.0)</f>
        <v>609</v>
      </c>
      <c r="H1133" s="14">
        <f t="shared" si="1"/>
        <v>852</v>
      </c>
    </row>
    <row r="1134" ht="75.0" customHeight="1">
      <c r="A1134" s="6">
        <v>2132.0</v>
      </c>
      <c r="B1134" s="6" t="s">
        <v>3818</v>
      </c>
      <c r="C1134" s="6" t="s">
        <v>696</v>
      </c>
      <c r="D1134" s="11" t="s">
        <v>27</v>
      </c>
      <c r="E1134" s="6" t="s">
        <v>3819</v>
      </c>
      <c r="F1134" s="6" t="s">
        <v>16</v>
      </c>
      <c r="G1134" s="14">
        <f>IFERROR(__xludf.DUMMYFUNCTION("IF(LEN(TRIM(E1134))=0, 0, COUNTA(SPLIT(TRIM(E1134), "" "")))"),679.0)</f>
        <v>679</v>
      </c>
      <c r="H1134" s="14">
        <f t="shared" si="1"/>
        <v>950</v>
      </c>
    </row>
    <row r="1135" ht="75.0" customHeight="1">
      <c r="A1135" s="6">
        <v>2133.0</v>
      </c>
      <c r="B1135" s="6" t="s">
        <v>3821</v>
      </c>
      <c r="C1135" s="6" t="s">
        <v>696</v>
      </c>
      <c r="D1135" s="11" t="s">
        <v>27</v>
      </c>
      <c r="E1135" s="6" t="s">
        <v>3822</v>
      </c>
      <c r="F1135" s="6" t="s">
        <v>16</v>
      </c>
      <c r="G1135" s="14">
        <f>IFERROR(__xludf.DUMMYFUNCTION("IF(LEN(TRIM(E1135))=0, 0, COUNTA(SPLIT(TRIM(E1135), "" "")))"),620.0)</f>
        <v>620</v>
      </c>
      <c r="H1135" s="14">
        <f t="shared" si="1"/>
        <v>868</v>
      </c>
    </row>
    <row r="1136" ht="75.0" customHeight="1">
      <c r="A1136" s="6">
        <v>2134.0</v>
      </c>
      <c r="B1136" s="6" t="s">
        <v>3824</v>
      </c>
      <c r="C1136" s="6" t="s">
        <v>696</v>
      </c>
      <c r="D1136" s="11" t="s">
        <v>27</v>
      </c>
      <c r="E1136" s="6" t="s">
        <v>3826</v>
      </c>
      <c r="F1136" s="6" t="s">
        <v>16</v>
      </c>
      <c r="G1136" s="14">
        <f>IFERROR(__xludf.DUMMYFUNCTION("IF(LEN(TRIM(E1136))=0, 0, COUNTA(SPLIT(TRIM(E1136), "" "")))"),566.0)</f>
        <v>566</v>
      </c>
      <c r="H1136" s="14">
        <f t="shared" si="1"/>
        <v>792</v>
      </c>
    </row>
    <row r="1137" ht="75.0" customHeight="1">
      <c r="A1137" s="6">
        <v>2135.0</v>
      </c>
      <c r="B1137" s="6" t="s">
        <v>3827</v>
      </c>
      <c r="C1137" s="6" t="s">
        <v>696</v>
      </c>
      <c r="D1137" s="11" t="s">
        <v>27</v>
      </c>
      <c r="E1137" s="6" t="s">
        <v>3829</v>
      </c>
      <c r="F1137" s="6" t="s">
        <v>16</v>
      </c>
      <c r="G1137" s="14">
        <f>IFERROR(__xludf.DUMMYFUNCTION("IF(LEN(TRIM(E1137))=0, 0, COUNTA(SPLIT(TRIM(E1137), "" "")))"),799.0)</f>
        <v>799</v>
      </c>
      <c r="H1137" s="14">
        <f t="shared" si="1"/>
        <v>1118</v>
      </c>
    </row>
    <row r="1138" ht="75.0" customHeight="1">
      <c r="A1138" s="6">
        <v>2136.0</v>
      </c>
      <c r="B1138" s="6" t="s">
        <v>3830</v>
      </c>
      <c r="C1138" s="6" t="s">
        <v>696</v>
      </c>
      <c r="D1138" s="11" t="s">
        <v>27</v>
      </c>
      <c r="E1138" s="6" t="s">
        <v>3833</v>
      </c>
      <c r="F1138" s="6" t="s">
        <v>16</v>
      </c>
      <c r="G1138" s="14">
        <f>IFERROR(__xludf.DUMMYFUNCTION("IF(LEN(TRIM(E1138))=0, 0, COUNTA(SPLIT(TRIM(E1138), "" "")))"),511.0)</f>
        <v>511</v>
      </c>
      <c r="H1138" s="14">
        <f t="shared" si="1"/>
        <v>715</v>
      </c>
    </row>
    <row r="1139" ht="75.0" customHeight="1">
      <c r="A1139" s="6">
        <v>2137.0</v>
      </c>
      <c r="B1139" s="6" t="s">
        <v>3834</v>
      </c>
      <c r="C1139" s="6" t="s">
        <v>696</v>
      </c>
      <c r="D1139" s="11" t="s">
        <v>27</v>
      </c>
      <c r="E1139" s="6" t="s">
        <v>3836</v>
      </c>
      <c r="F1139" s="6" t="s">
        <v>16</v>
      </c>
      <c r="G1139" s="14">
        <f>IFERROR(__xludf.DUMMYFUNCTION("IF(LEN(TRIM(E1139))=0, 0, COUNTA(SPLIT(TRIM(E1139), "" "")))"),504.0)</f>
        <v>504</v>
      </c>
      <c r="H1139" s="14">
        <f t="shared" si="1"/>
        <v>705</v>
      </c>
    </row>
    <row r="1140" ht="75.0" customHeight="1">
      <c r="A1140" s="6">
        <v>2138.0</v>
      </c>
      <c r="B1140" s="6" t="s">
        <v>3837</v>
      </c>
      <c r="C1140" s="6" t="s">
        <v>696</v>
      </c>
      <c r="D1140" s="11" t="s">
        <v>27</v>
      </c>
      <c r="E1140" s="6" t="s">
        <v>3839</v>
      </c>
      <c r="F1140" s="6" t="s">
        <v>16</v>
      </c>
      <c r="G1140" s="14">
        <f>IFERROR(__xludf.DUMMYFUNCTION("IF(LEN(TRIM(E1140))=0, 0, COUNTA(SPLIT(TRIM(E1140), "" "")))"),592.0)</f>
        <v>592</v>
      </c>
      <c r="H1140" s="14">
        <f t="shared" si="1"/>
        <v>828</v>
      </c>
    </row>
    <row r="1141" ht="75.0" customHeight="1">
      <c r="A1141" s="6">
        <v>2139.0</v>
      </c>
      <c r="B1141" s="6" t="s">
        <v>3841</v>
      </c>
      <c r="C1141" s="6" t="s">
        <v>696</v>
      </c>
      <c r="D1141" s="11" t="s">
        <v>27</v>
      </c>
      <c r="E1141" s="6" t="s">
        <v>3843</v>
      </c>
      <c r="F1141" s="6" t="s">
        <v>16</v>
      </c>
      <c r="G1141" s="14">
        <f>IFERROR(__xludf.DUMMYFUNCTION("IF(LEN(TRIM(E1141))=0, 0, COUNTA(SPLIT(TRIM(E1141), "" "")))"),633.0)</f>
        <v>633</v>
      </c>
      <c r="H1141" s="14">
        <f t="shared" si="1"/>
        <v>886</v>
      </c>
    </row>
    <row r="1142" ht="75.0" customHeight="1">
      <c r="A1142" s="6">
        <v>2140.0</v>
      </c>
      <c r="B1142" s="6" t="s">
        <v>3844</v>
      </c>
      <c r="C1142" s="6" t="s">
        <v>696</v>
      </c>
      <c r="D1142" s="11" t="s">
        <v>27</v>
      </c>
      <c r="E1142" s="6" t="s">
        <v>3846</v>
      </c>
      <c r="F1142" s="6" t="s">
        <v>16</v>
      </c>
      <c r="G1142" s="14">
        <f>IFERROR(__xludf.DUMMYFUNCTION("IF(LEN(TRIM(E1142))=0, 0, COUNTA(SPLIT(TRIM(E1142), "" "")))"),732.0)</f>
        <v>732</v>
      </c>
      <c r="H1142" s="14">
        <f t="shared" si="1"/>
        <v>1024</v>
      </c>
    </row>
    <row r="1143" ht="75.0" customHeight="1">
      <c r="A1143" s="6">
        <v>2141.0</v>
      </c>
      <c r="B1143" s="6" t="s">
        <v>3848</v>
      </c>
      <c r="C1143" s="6" t="s">
        <v>696</v>
      </c>
      <c r="D1143" s="11" t="s">
        <v>27</v>
      </c>
      <c r="E1143" s="6" t="s">
        <v>3850</v>
      </c>
      <c r="F1143" s="6" t="s">
        <v>16</v>
      </c>
      <c r="G1143" s="14">
        <f>IFERROR(__xludf.DUMMYFUNCTION("IF(LEN(TRIM(E1143))=0, 0, COUNTA(SPLIT(TRIM(E1143), "" "")))"),670.0)</f>
        <v>670</v>
      </c>
      <c r="H1143" s="14">
        <f t="shared" si="1"/>
        <v>938</v>
      </c>
    </row>
    <row r="1144" ht="75.0" customHeight="1">
      <c r="A1144" s="6">
        <v>2142.0</v>
      </c>
      <c r="B1144" s="6" t="s">
        <v>3851</v>
      </c>
      <c r="C1144" s="6" t="s">
        <v>696</v>
      </c>
      <c r="D1144" s="11" t="s">
        <v>27</v>
      </c>
      <c r="E1144" s="6" t="s">
        <v>3854</v>
      </c>
      <c r="F1144" s="6" t="s">
        <v>16</v>
      </c>
      <c r="G1144" s="14">
        <f>IFERROR(__xludf.DUMMYFUNCTION("IF(LEN(TRIM(E1144))=0, 0, COUNTA(SPLIT(TRIM(E1144), "" "")))"),756.0)</f>
        <v>756</v>
      </c>
      <c r="H1144" s="14">
        <f t="shared" si="1"/>
        <v>1058</v>
      </c>
    </row>
    <row r="1145" ht="75.0" customHeight="1">
      <c r="A1145" s="6">
        <v>2143.0</v>
      </c>
      <c r="B1145" s="6" t="s">
        <v>3855</v>
      </c>
      <c r="C1145" s="6" t="s">
        <v>696</v>
      </c>
      <c r="D1145" s="11" t="s">
        <v>27</v>
      </c>
      <c r="E1145" s="6" t="s">
        <v>3857</v>
      </c>
      <c r="F1145" s="6" t="s">
        <v>16</v>
      </c>
      <c r="G1145" s="14">
        <f>IFERROR(__xludf.DUMMYFUNCTION("IF(LEN(TRIM(E1145))=0, 0, COUNTA(SPLIT(TRIM(E1145), "" "")))"),787.0)</f>
        <v>787</v>
      </c>
      <c r="H1145" s="14">
        <f t="shared" si="1"/>
        <v>1101</v>
      </c>
    </row>
    <row r="1146" ht="75.0" customHeight="1">
      <c r="A1146" s="6">
        <v>2144.0</v>
      </c>
      <c r="B1146" s="6" t="s">
        <v>3859</v>
      </c>
      <c r="C1146" s="6" t="s">
        <v>696</v>
      </c>
      <c r="D1146" s="11" t="s">
        <v>27</v>
      </c>
      <c r="E1146" s="6" t="s">
        <v>3861</v>
      </c>
      <c r="F1146" s="6" t="s">
        <v>16</v>
      </c>
      <c r="G1146" s="14">
        <f>IFERROR(__xludf.DUMMYFUNCTION("IF(LEN(TRIM(E1146))=0, 0, COUNTA(SPLIT(TRIM(E1146), "" "")))"),644.0)</f>
        <v>644</v>
      </c>
      <c r="H1146" s="14">
        <f t="shared" si="1"/>
        <v>901</v>
      </c>
    </row>
    <row r="1147" ht="75.0" customHeight="1">
      <c r="A1147" s="6">
        <v>2145.0</v>
      </c>
      <c r="B1147" s="6" t="s">
        <v>3863</v>
      </c>
      <c r="C1147" s="6" t="s">
        <v>696</v>
      </c>
      <c r="D1147" s="11" t="s">
        <v>27</v>
      </c>
      <c r="E1147" s="6" t="s">
        <v>3865</v>
      </c>
      <c r="F1147" s="6" t="s">
        <v>16</v>
      </c>
      <c r="G1147" s="14">
        <f>IFERROR(__xludf.DUMMYFUNCTION("IF(LEN(TRIM(E1147))=0, 0, COUNTA(SPLIT(TRIM(E1147), "" "")))"),668.0)</f>
        <v>668</v>
      </c>
      <c r="H1147" s="14">
        <f t="shared" si="1"/>
        <v>935</v>
      </c>
    </row>
    <row r="1148" ht="75.0" customHeight="1">
      <c r="A1148" s="6">
        <v>2146.0</v>
      </c>
      <c r="B1148" s="6" t="s">
        <v>3867</v>
      </c>
      <c r="C1148" s="6" t="s">
        <v>696</v>
      </c>
      <c r="D1148" s="11" t="s">
        <v>27</v>
      </c>
      <c r="E1148" s="6" t="s">
        <v>3869</v>
      </c>
      <c r="F1148" s="6" t="s">
        <v>16</v>
      </c>
      <c r="G1148" s="14">
        <f>IFERROR(__xludf.DUMMYFUNCTION("IF(LEN(TRIM(E1148))=0, 0, COUNTA(SPLIT(TRIM(E1148), "" "")))"),553.0)</f>
        <v>553</v>
      </c>
      <c r="H1148" s="14">
        <f t="shared" si="1"/>
        <v>774</v>
      </c>
    </row>
    <row r="1149" ht="75.0" customHeight="1">
      <c r="A1149" s="6">
        <v>2147.0</v>
      </c>
      <c r="B1149" s="6" t="s">
        <v>3870</v>
      </c>
      <c r="C1149" s="6" t="s">
        <v>696</v>
      </c>
      <c r="D1149" s="11" t="s">
        <v>27</v>
      </c>
      <c r="E1149" s="6" t="s">
        <v>3873</v>
      </c>
      <c r="F1149" s="6" t="s">
        <v>16</v>
      </c>
      <c r="G1149" s="14">
        <f>IFERROR(__xludf.DUMMYFUNCTION("IF(LEN(TRIM(E1149))=0, 0, COUNTA(SPLIT(TRIM(E1149), "" "")))"),564.0)</f>
        <v>564</v>
      </c>
      <c r="H1149" s="14">
        <f t="shared" si="1"/>
        <v>789</v>
      </c>
    </row>
    <row r="1150" ht="75.0" customHeight="1">
      <c r="A1150" s="6">
        <v>2148.0</v>
      </c>
      <c r="B1150" s="6" t="s">
        <v>3875</v>
      </c>
      <c r="C1150" s="6" t="s">
        <v>696</v>
      </c>
      <c r="D1150" s="11" t="s">
        <v>27</v>
      </c>
      <c r="E1150" s="6" t="s">
        <v>3877</v>
      </c>
      <c r="F1150" s="6" t="s">
        <v>16</v>
      </c>
      <c r="G1150" s="14">
        <f>IFERROR(__xludf.DUMMYFUNCTION("IF(LEN(TRIM(E1150))=0, 0, COUNTA(SPLIT(TRIM(E1150), "" "")))"),784.0)</f>
        <v>784</v>
      </c>
      <c r="H1150" s="14">
        <f t="shared" si="1"/>
        <v>1097</v>
      </c>
    </row>
    <row r="1151" ht="75.0" customHeight="1">
      <c r="A1151" s="6">
        <v>2149.0</v>
      </c>
      <c r="B1151" s="6" t="s">
        <v>3879</v>
      </c>
      <c r="C1151" s="6" t="s">
        <v>696</v>
      </c>
      <c r="D1151" s="11" t="s">
        <v>27</v>
      </c>
      <c r="E1151" s="6" t="s">
        <v>3881</v>
      </c>
      <c r="F1151" s="6" t="s">
        <v>16</v>
      </c>
      <c r="G1151" s="14">
        <f>IFERROR(__xludf.DUMMYFUNCTION("IF(LEN(TRIM(E1151))=0, 0, COUNTA(SPLIT(TRIM(E1151), "" "")))"),582.0)</f>
        <v>582</v>
      </c>
      <c r="H1151" s="14">
        <f t="shared" si="1"/>
        <v>814</v>
      </c>
    </row>
    <row r="1152" ht="75.0" customHeight="1">
      <c r="A1152" s="6">
        <v>2150.0</v>
      </c>
      <c r="B1152" s="6" t="s">
        <v>3883</v>
      </c>
      <c r="C1152" s="6" t="s">
        <v>696</v>
      </c>
      <c r="D1152" s="11" t="s">
        <v>27</v>
      </c>
      <c r="E1152" s="6" t="s">
        <v>3885</v>
      </c>
      <c r="F1152" s="6" t="s">
        <v>16</v>
      </c>
      <c r="G1152" s="14">
        <f>IFERROR(__xludf.DUMMYFUNCTION("IF(LEN(TRIM(E1152))=0, 0, COUNTA(SPLIT(TRIM(E1152), "" "")))"),683.0)</f>
        <v>683</v>
      </c>
      <c r="H1152" s="14">
        <f t="shared" si="1"/>
        <v>956</v>
      </c>
    </row>
    <row r="1153" ht="75.0" customHeight="1">
      <c r="A1153" s="6">
        <v>2151.0</v>
      </c>
      <c r="B1153" s="6" t="s">
        <v>3887</v>
      </c>
      <c r="C1153" s="6" t="s">
        <v>696</v>
      </c>
      <c r="D1153" s="11" t="s">
        <v>27</v>
      </c>
      <c r="E1153" s="6" t="s">
        <v>3890</v>
      </c>
      <c r="F1153" s="6" t="s">
        <v>16</v>
      </c>
      <c r="G1153" s="14">
        <f>IFERROR(__xludf.DUMMYFUNCTION("IF(LEN(TRIM(E1153))=0, 0, COUNTA(SPLIT(TRIM(E1153), "" "")))"),539.0)</f>
        <v>539</v>
      </c>
      <c r="H1153" s="14">
        <f t="shared" si="1"/>
        <v>754</v>
      </c>
    </row>
    <row r="1154" ht="75.0" customHeight="1">
      <c r="A1154" s="6">
        <v>2152.0</v>
      </c>
      <c r="B1154" s="6" t="s">
        <v>3892</v>
      </c>
      <c r="C1154" s="6" t="s">
        <v>696</v>
      </c>
      <c r="D1154" s="11" t="s">
        <v>27</v>
      </c>
      <c r="E1154" s="6" t="s">
        <v>3893</v>
      </c>
      <c r="F1154" s="6" t="s">
        <v>16</v>
      </c>
      <c r="G1154" s="14">
        <f>IFERROR(__xludf.DUMMYFUNCTION("IF(LEN(TRIM(E1154))=0, 0, COUNTA(SPLIT(TRIM(E1154), "" "")))"),763.0)</f>
        <v>763</v>
      </c>
      <c r="H1154" s="14">
        <f t="shared" si="1"/>
        <v>1068</v>
      </c>
    </row>
    <row r="1155" ht="75.0" customHeight="1">
      <c r="A1155" s="6">
        <v>2153.0</v>
      </c>
      <c r="B1155" s="6" t="s">
        <v>3897</v>
      </c>
      <c r="C1155" s="6" t="s">
        <v>696</v>
      </c>
      <c r="D1155" s="11" t="s">
        <v>27</v>
      </c>
      <c r="E1155" s="6" t="s">
        <v>3900</v>
      </c>
      <c r="F1155" s="6" t="s">
        <v>16</v>
      </c>
      <c r="G1155" s="14">
        <f>IFERROR(__xludf.DUMMYFUNCTION("IF(LEN(TRIM(E1155))=0, 0, COUNTA(SPLIT(TRIM(E1155), "" "")))"),736.0)</f>
        <v>736</v>
      </c>
      <c r="H1155" s="14">
        <f t="shared" si="1"/>
        <v>1030</v>
      </c>
    </row>
    <row r="1156" ht="75.0" customHeight="1">
      <c r="A1156" s="6">
        <v>2154.0</v>
      </c>
      <c r="B1156" s="6" t="s">
        <v>3901</v>
      </c>
      <c r="C1156" s="6" t="s">
        <v>696</v>
      </c>
      <c r="D1156" s="11" t="s">
        <v>27</v>
      </c>
      <c r="E1156" s="6" t="s">
        <v>3903</v>
      </c>
      <c r="F1156" s="6" t="s">
        <v>16</v>
      </c>
      <c r="G1156" s="14">
        <f>IFERROR(__xludf.DUMMYFUNCTION("IF(LEN(TRIM(E1156))=0, 0, COUNTA(SPLIT(TRIM(E1156), "" "")))"),680.0)</f>
        <v>680</v>
      </c>
      <c r="H1156" s="14">
        <f t="shared" si="1"/>
        <v>952</v>
      </c>
    </row>
    <row r="1157" ht="75.0" customHeight="1">
      <c r="A1157" s="6">
        <v>2155.0</v>
      </c>
      <c r="B1157" s="6" t="s">
        <v>3905</v>
      </c>
      <c r="C1157" s="6" t="s">
        <v>696</v>
      </c>
      <c r="D1157" s="11" t="s">
        <v>27</v>
      </c>
      <c r="E1157" s="6" t="s">
        <v>3907</v>
      </c>
      <c r="F1157" s="6" t="s">
        <v>16</v>
      </c>
      <c r="G1157" s="14">
        <f>IFERROR(__xludf.DUMMYFUNCTION("IF(LEN(TRIM(E1157))=0, 0, COUNTA(SPLIT(TRIM(E1157), "" "")))"),621.0)</f>
        <v>621</v>
      </c>
      <c r="H1157" s="14">
        <f t="shared" si="1"/>
        <v>869</v>
      </c>
    </row>
    <row r="1158" ht="75.0" customHeight="1">
      <c r="A1158" s="6">
        <v>2156.0</v>
      </c>
      <c r="B1158" s="6" t="s">
        <v>3909</v>
      </c>
      <c r="C1158" s="6" t="s">
        <v>696</v>
      </c>
      <c r="D1158" s="11" t="s">
        <v>27</v>
      </c>
      <c r="E1158" s="6" t="s">
        <v>3911</v>
      </c>
      <c r="F1158" s="6" t="s">
        <v>16</v>
      </c>
      <c r="G1158" s="14">
        <f>IFERROR(__xludf.DUMMYFUNCTION("IF(LEN(TRIM(E1158))=0, 0, COUNTA(SPLIT(TRIM(E1158), "" "")))"),602.0)</f>
        <v>602</v>
      </c>
      <c r="H1158" s="14">
        <f t="shared" si="1"/>
        <v>842</v>
      </c>
    </row>
    <row r="1159" ht="75.0" customHeight="1">
      <c r="A1159" s="6">
        <v>2157.0</v>
      </c>
      <c r="B1159" s="6" t="s">
        <v>3913</v>
      </c>
      <c r="C1159" s="6" t="s">
        <v>696</v>
      </c>
      <c r="D1159" s="11" t="s">
        <v>27</v>
      </c>
      <c r="E1159" s="6" t="s">
        <v>3915</v>
      </c>
      <c r="F1159" s="6" t="s">
        <v>16</v>
      </c>
      <c r="G1159" s="14">
        <f>IFERROR(__xludf.DUMMYFUNCTION("IF(LEN(TRIM(E1159))=0, 0, COUNTA(SPLIT(TRIM(E1159), "" "")))"),801.0)</f>
        <v>801</v>
      </c>
      <c r="H1159" s="14">
        <f t="shared" si="1"/>
        <v>1121</v>
      </c>
    </row>
    <row r="1160" ht="75.0" customHeight="1">
      <c r="A1160" s="6">
        <v>2158.0</v>
      </c>
      <c r="B1160" s="6" t="s">
        <v>3917</v>
      </c>
      <c r="C1160" s="6" t="s">
        <v>696</v>
      </c>
      <c r="D1160" s="11" t="s">
        <v>27</v>
      </c>
      <c r="E1160" s="6" t="s">
        <v>3920</v>
      </c>
      <c r="F1160" s="6" t="s">
        <v>16</v>
      </c>
      <c r="G1160" s="14">
        <f>IFERROR(__xludf.DUMMYFUNCTION("IF(LEN(TRIM(E1160))=0, 0, COUNTA(SPLIT(TRIM(E1160), "" "")))"),830.0)</f>
        <v>830</v>
      </c>
      <c r="H1160" s="14">
        <f t="shared" si="1"/>
        <v>1162</v>
      </c>
    </row>
    <row r="1161" ht="75.0" customHeight="1">
      <c r="A1161" s="6">
        <v>2159.0</v>
      </c>
      <c r="B1161" s="6" t="s">
        <v>3921</v>
      </c>
      <c r="C1161" s="6" t="s">
        <v>696</v>
      </c>
      <c r="D1161" s="11" t="s">
        <v>27</v>
      </c>
      <c r="E1161" s="6" t="s">
        <v>3924</v>
      </c>
      <c r="F1161" s="6" t="s">
        <v>16</v>
      </c>
      <c r="G1161" s="14">
        <f>IFERROR(__xludf.DUMMYFUNCTION("IF(LEN(TRIM(E1161))=0, 0, COUNTA(SPLIT(TRIM(E1161), "" "")))"),511.0)</f>
        <v>511</v>
      </c>
      <c r="H1161" s="14">
        <f t="shared" si="1"/>
        <v>715</v>
      </c>
    </row>
    <row r="1162" ht="75.0" customHeight="1">
      <c r="A1162" s="6">
        <v>2160.0</v>
      </c>
      <c r="B1162" s="6" t="s">
        <v>3925</v>
      </c>
      <c r="C1162" s="6" t="s">
        <v>696</v>
      </c>
      <c r="D1162" s="11" t="s">
        <v>27</v>
      </c>
      <c r="E1162" s="6" t="s">
        <v>3926</v>
      </c>
      <c r="F1162" s="6" t="s">
        <v>16</v>
      </c>
      <c r="G1162" s="14">
        <f>IFERROR(__xludf.DUMMYFUNCTION("IF(LEN(TRIM(E1162))=0, 0, COUNTA(SPLIT(TRIM(E1162), "" "")))"),576.0)</f>
        <v>576</v>
      </c>
      <c r="H1162" s="14">
        <f t="shared" si="1"/>
        <v>806</v>
      </c>
    </row>
    <row r="1163" ht="75.0" customHeight="1">
      <c r="A1163" s="6">
        <v>2161.0</v>
      </c>
      <c r="B1163" s="6" t="s">
        <v>3928</v>
      </c>
      <c r="C1163" s="6" t="s">
        <v>696</v>
      </c>
      <c r="D1163" s="11" t="s">
        <v>27</v>
      </c>
      <c r="E1163" s="6" t="s">
        <v>3929</v>
      </c>
      <c r="F1163" s="6" t="s">
        <v>16</v>
      </c>
      <c r="G1163" s="14">
        <f>IFERROR(__xludf.DUMMYFUNCTION("IF(LEN(TRIM(E1163))=0, 0, COUNTA(SPLIT(TRIM(E1163), "" "")))"),677.0)</f>
        <v>677</v>
      </c>
      <c r="H1163" s="14">
        <f t="shared" si="1"/>
        <v>947</v>
      </c>
    </row>
    <row r="1164" ht="75.0" customHeight="1">
      <c r="A1164" s="6">
        <v>2162.0</v>
      </c>
      <c r="B1164" s="6" t="s">
        <v>3932</v>
      </c>
      <c r="C1164" s="6" t="s">
        <v>696</v>
      </c>
      <c r="D1164" s="11" t="s">
        <v>27</v>
      </c>
      <c r="E1164" s="6" t="s">
        <v>3933</v>
      </c>
      <c r="F1164" s="6" t="s">
        <v>16</v>
      </c>
      <c r="G1164" s="14">
        <f>IFERROR(__xludf.DUMMYFUNCTION("IF(LEN(TRIM(E1164))=0, 0, COUNTA(SPLIT(TRIM(E1164), "" "")))"),660.0)</f>
        <v>660</v>
      </c>
      <c r="H1164" s="14">
        <f t="shared" si="1"/>
        <v>924</v>
      </c>
    </row>
    <row r="1165" ht="75.0" customHeight="1">
      <c r="A1165" s="6">
        <v>2163.0</v>
      </c>
      <c r="B1165" s="6" t="s">
        <v>3934</v>
      </c>
      <c r="C1165" s="6" t="s">
        <v>696</v>
      </c>
      <c r="D1165" s="11" t="s">
        <v>27</v>
      </c>
      <c r="E1165" s="6" t="s">
        <v>3936</v>
      </c>
      <c r="F1165" s="6" t="s">
        <v>16</v>
      </c>
      <c r="G1165" s="14">
        <f>IFERROR(__xludf.DUMMYFUNCTION("IF(LEN(TRIM(E1165))=0, 0, COUNTA(SPLIT(TRIM(E1165), "" "")))"),455.0)</f>
        <v>455</v>
      </c>
      <c r="H1165" s="14">
        <f t="shared" si="1"/>
        <v>637</v>
      </c>
    </row>
    <row r="1166" ht="75.0" customHeight="1">
      <c r="A1166" s="6">
        <v>2164.0</v>
      </c>
      <c r="B1166" s="6" t="s">
        <v>3937</v>
      </c>
      <c r="C1166" s="6" t="s">
        <v>696</v>
      </c>
      <c r="D1166" s="11" t="s">
        <v>27</v>
      </c>
      <c r="E1166" s="6" t="s">
        <v>3938</v>
      </c>
      <c r="F1166" s="6" t="s">
        <v>16</v>
      </c>
      <c r="G1166" s="14">
        <f>IFERROR(__xludf.DUMMYFUNCTION("IF(LEN(TRIM(E1166))=0, 0, COUNTA(SPLIT(TRIM(E1166), "" "")))"),584.0)</f>
        <v>584</v>
      </c>
      <c r="H1166" s="14">
        <f t="shared" si="1"/>
        <v>817</v>
      </c>
    </row>
    <row r="1167" ht="75.0" customHeight="1">
      <c r="A1167" s="6">
        <v>2165.0</v>
      </c>
      <c r="B1167" s="6" t="s">
        <v>3941</v>
      </c>
      <c r="C1167" s="6" t="s">
        <v>696</v>
      </c>
      <c r="D1167" s="11" t="s">
        <v>27</v>
      </c>
      <c r="E1167" s="6" t="s">
        <v>3942</v>
      </c>
      <c r="F1167" s="6" t="s">
        <v>16</v>
      </c>
      <c r="G1167" s="14">
        <f>IFERROR(__xludf.DUMMYFUNCTION("IF(LEN(TRIM(E1167))=0, 0, COUNTA(SPLIT(TRIM(E1167), "" "")))"),615.0)</f>
        <v>615</v>
      </c>
      <c r="H1167" s="14">
        <f t="shared" si="1"/>
        <v>861</v>
      </c>
    </row>
    <row r="1168" ht="75.0" customHeight="1">
      <c r="A1168" s="6">
        <v>2166.0</v>
      </c>
      <c r="B1168" s="6" t="s">
        <v>3944</v>
      </c>
      <c r="C1168" s="6" t="s">
        <v>696</v>
      </c>
      <c r="D1168" s="11" t="s">
        <v>27</v>
      </c>
      <c r="E1168" s="6" t="s">
        <v>3945</v>
      </c>
      <c r="F1168" s="6" t="s">
        <v>16</v>
      </c>
      <c r="G1168" s="14">
        <f>IFERROR(__xludf.DUMMYFUNCTION("IF(LEN(TRIM(E1168))=0, 0, COUNTA(SPLIT(TRIM(E1168), "" "")))"),604.0)</f>
        <v>604</v>
      </c>
      <c r="H1168" s="14">
        <f t="shared" si="1"/>
        <v>845</v>
      </c>
    </row>
    <row r="1169" ht="75.0" customHeight="1">
      <c r="A1169" s="6">
        <v>2167.0</v>
      </c>
      <c r="B1169" s="6" t="s">
        <v>3946</v>
      </c>
      <c r="C1169" s="6" t="s">
        <v>696</v>
      </c>
      <c r="D1169" s="11" t="s">
        <v>27</v>
      </c>
      <c r="E1169" s="6" t="s">
        <v>3948</v>
      </c>
      <c r="F1169" s="6" t="s">
        <v>16</v>
      </c>
      <c r="G1169" s="14">
        <f>IFERROR(__xludf.DUMMYFUNCTION("IF(LEN(TRIM(E1169))=0, 0, COUNTA(SPLIT(TRIM(E1169), "" "")))"),695.0)</f>
        <v>695</v>
      </c>
      <c r="H1169" s="14">
        <f t="shared" si="1"/>
        <v>973</v>
      </c>
    </row>
    <row r="1170" ht="75.0" customHeight="1">
      <c r="A1170" s="6">
        <v>2168.0</v>
      </c>
      <c r="B1170" s="6" t="s">
        <v>3950</v>
      </c>
      <c r="C1170" s="6" t="s">
        <v>696</v>
      </c>
      <c r="D1170" s="11" t="s">
        <v>27</v>
      </c>
      <c r="E1170" s="6" t="s">
        <v>3951</v>
      </c>
      <c r="F1170" s="6" t="s">
        <v>16</v>
      </c>
      <c r="G1170" s="14">
        <f>IFERROR(__xludf.DUMMYFUNCTION("IF(LEN(TRIM(E1170))=0, 0, COUNTA(SPLIT(TRIM(E1170), "" "")))"),660.0)</f>
        <v>660</v>
      </c>
      <c r="H1170" s="14">
        <f t="shared" si="1"/>
        <v>924</v>
      </c>
    </row>
    <row r="1171" ht="75.0" customHeight="1">
      <c r="A1171" s="6">
        <v>2169.0</v>
      </c>
      <c r="B1171" s="6" t="s">
        <v>3953</v>
      </c>
      <c r="C1171" s="6" t="s">
        <v>696</v>
      </c>
      <c r="D1171" s="11" t="s">
        <v>27</v>
      </c>
      <c r="E1171" s="6" t="s">
        <v>3954</v>
      </c>
      <c r="F1171" s="6" t="s">
        <v>16</v>
      </c>
      <c r="G1171" s="14">
        <f>IFERROR(__xludf.DUMMYFUNCTION("IF(LEN(TRIM(E1171))=0, 0, COUNTA(SPLIT(TRIM(E1171), "" "")))"),559.0)</f>
        <v>559</v>
      </c>
      <c r="H1171" s="14">
        <f t="shared" si="1"/>
        <v>782</v>
      </c>
    </row>
    <row r="1172" ht="75.0" customHeight="1">
      <c r="A1172" s="6">
        <v>2170.0</v>
      </c>
      <c r="B1172" s="6" t="s">
        <v>3956</v>
      </c>
      <c r="C1172" s="6" t="s">
        <v>696</v>
      </c>
      <c r="D1172" s="11" t="s">
        <v>27</v>
      </c>
      <c r="E1172" s="6" t="s">
        <v>3958</v>
      </c>
      <c r="F1172" s="6" t="s">
        <v>16</v>
      </c>
      <c r="G1172" s="14">
        <f>IFERROR(__xludf.DUMMYFUNCTION("IF(LEN(TRIM(E1172))=0, 0, COUNTA(SPLIT(TRIM(E1172), "" "")))"),708.0)</f>
        <v>708</v>
      </c>
      <c r="H1172" s="14">
        <f t="shared" si="1"/>
        <v>991</v>
      </c>
    </row>
    <row r="1173" ht="75.0" customHeight="1">
      <c r="A1173" s="6">
        <v>2171.0</v>
      </c>
      <c r="B1173" s="6" t="s">
        <v>3959</v>
      </c>
      <c r="C1173" s="6" t="s">
        <v>696</v>
      </c>
      <c r="D1173" s="11" t="s">
        <v>27</v>
      </c>
      <c r="E1173" s="6" t="s">
        <v>3961</v>
      </c>
      <c r="F1173" s="6" t="s">
        <v>16</v>
      </c>
      <c r="G1173" s="14">
        <f>IFERROR(__xludf.DUMMYFUNCTION("IF(LEN(TRIM(E1173))=0, 0, COUNTA(SPLIT(TRIM(E1173), "" "")))"),652.0)</f>
        <v>652</v>
      </c>
      <c r="H1173" s="14">
        <f t="shared" si="1"/>
        <v>912</v>
      </c>
    </row>
    <row r="1174" ht="75.0" customHeight="1">
      <c r="A1174" s="6">
        <v>2172.0</v>
      </c>
      <c r="B1174" s="6" t="s">
        <v>3962</v>
      </c>
      <c r="C1174" s="6" t="s">
        <v>696</v>
      </c>
      <c r="D1174" s="11" t="s">
        <v>27</v>
      </c>
      <c r="E1174" s="6" t="s">
        <v>3963</v>
      </c>
      <c r="F1174" s="6" t="s">
        <v>16</v>
      </c>
      <c r="G1174" s="14">
        <f>IFERROR(__xludf.DUMMYFUNCTION("IF(LEN(TRIM(E1174))=0, 0, COUNTA(SPLIT(TRIM(E1174), "" "")))"),609.0)</f>
        <v>609</v>
      </c>
      <c r="H1174" s="14">
        <f t="shared" si="1"/>
        <v>852</v>
      </c>
    </row>
    <row r="1175" ht="75.0" customHeight="1">
      <c r="A1175" s="6">
        <v>2173.0</v>
      </c>
      <c r="B1175" s="6" t="s">
        <v>3966</v>
      </c>
      <c r="C1175" s="6" t="s">
        <v>696</v>
      </c>
      <c r="D1175" s="11" t="s">
        <v>27</v>
      </c>
      <c r="E1175" s="6" t="s">
        <v>3967</v>
      </c>
      <c r="F1175" s="6" t="s">
        <v>16</v>
      </c>
      <c r="G1175" s="14">
        <f>IFERROR(__xludf.DUMMYFUNCTION("IF(LEN(TRIM(E1175))=0, 0, COUNTA(SPLIT(TRIM(E1175), "" "")))"),847.0)</f>
        <v>847</v>
      </c>
      <c r="H1175" s="14">
        <f t="shared" si="1"/>
        <v>1185</v>
      </c>
    </row>
    <row r="1176" ht="75.0" customHeight="1">
      <c r="A1176" s="6">
        <v>2174.0</v>
      </c>
      <c r="B1176" s="6" t="s">
        <v>3969</v>
      </c>
      <c r="C1176" s="6" t="s">
        <v>696</v>
      </c>
      <c r="D1176" s="11" t="s">
        <v>27</v>
      </c>
      <c r="E1176" s="6" t="s">
        <v>3970</v>
      </c>
      <c r="F1176" s="6" t="s">
        <v>16</v>
      </c>
      <c r="G1176" s="14">
        <f>IFERROR(__xludf.DUMMYFUNCTION("IF(LEN(TRIM(E1176))=0, 0, COUNTA(SPLIT(TRIM(E1176), "" "")))"),621.0)</f>
        <v>621</v>
      </c>
      <c r="H1176" s="14">
        <f t="shared" si="1"/>
        <v>869</v>
      </c>
    </row>
    <row r="1177" ht="75.0" customHeight="1">
      <c r="A1177" s="6">
        <v>2175.0</v>
      </c>
      <c r="B1177" s="6" t="s">
        <v>3971</v>
      </c>
      <c r="C1177" s="6" t="s">
        <v>696</v>
      </c>
      <c r="D1177" s="11" t="s">
        <v>27</v>
      </c>
      <c r="E1177" s="6" t="s">
        <v>3974</v>
      </c>
      <c r="F1177" s="6" t="s">
        <v>16</v>
      </c>
      <c r="G1177" s="14">
        <f>IFERROR(__xludf.DUMMYFUNCTION("IF(LEN(TRIM(E1177))=0, 0, COUNTA(SPLIT(TRIM(E1177), "" "")))"),769.0)</f>
        <v>769</v>
      </c>
      <c r="H1177" s="14">
        <f t="shared" si="1"/>
        <v>1076</v>
      </c>
    </row>
    <row r="1178" ht="75.0" customHeight="1">
      <c r="A1178" s="6">
        <v>2176.0</v>
      </c>
      <c r="B1178" s="6" t="s">
        <v>3975</v>
      </c>
      <c r="C1178" s="6" t="s">
        <v>696</v>
      </c>
      <c r="D1178" s="11" t="s">
        <v>27</v>
      </c>
      <c r="E1178" s="6" t="s">
        <v>3977</v>
      </c>
      <c r="F1178" s="6" t="s">
        <v>16</v>
      </c>
      <c r="G1178" s="14">
        <f>IFERROR(__xludf.DUMMYFUNCTION("IF(LEN(TRIM(E1178))=0, 0, COUNTA(SPLIT(TRIM(E1178), "" "")))"),763.0)</f>
        <v>763</v>
      </c>
      <c r="H1178" s="14">
        <f t="shared" si="1"/>
        <v>1068</v>
      </c>
    </row>
    <row r="1179" ht="75.0" customHeight="1">
      <c r="A1179" s="6">
        <v>2177.0</v>
      </c>
      <c r="B1179" s="6" t="s">
        <v>3978</v>
      </c>
      <c r="C1179" s="6" t="s">
        <v>696</v>
      </c>
      <c r="D1179" s="11" t="s">
        <v>27</v>
      </c>
      <c r="E1179" s="6" t="s">
        <v>3979</v>
      </c>
      <c r="F1179" s="6" t="s">
        <v>16</v>
      </c>
      <c r="G1179" s="14">
        <f>IFERROR(__xludf.DUMMYFUNCTION("IF(LEN(TRIM(E1179))=0, 0, COUNTA(SPLIT(TRIM(E1179), "" "")))"),647.0)</f>
        <v>647</v>
      </c>
      <c r="H1179" s="14">
        <f t="shared" si="1"/>
        <v>905</v>
      </c>
    </row>
    <row r="1180" ht="75.0" customHeight="1">
      <c r="A1180" s="6">
        <v>2178.0</v>
      </c>
      <c r="B1180" s="6" t="s">
        <v>3982</v>
      </c>
      <c r="C1180" s="6" t="s">
        <v>696</v>
      </c>
      <c r="D1180" s="11" t="s">
        <v>27</v>
      </c>
      <c r="E1180" s="6" t="s">
        <v>3983</v>
      </c>
      <c r="F1180" s="6" t="s">
        <v>16</v>
      </c>
      <c r="G1180" s="14">
        <f>IFERROR(__xludf.DUMMYFUNCTION("IF(LEN(TRIM(E1180))=0, 0, COUNTA(SPLIT(TRIM(E1180), "" "")))"),860.0)</f>
        <v>860</v>
      </c>
      <c r="H1180" s="14">
        <f t="shared" si="1"/>
        <v>1204</v>
      </c>
    </row>
    <row r="1181" ht="75.0" customHeight="1">
      <c r="A1181" s="6">
        <v>2179.0</v>
      </c>
      <c r="B1181" s="6" t="s">
        <v>3985</v>
      </c>
      <c r="C1181" s="6" t="s">
        <v>696</v>
      </c>
      <c r="D1181" s="11" t="s">
        <v>27</v>
      </c>
      <c r="E1181" s="6" t="s">
        <v>3986</v>
      </c>
      <c r="F1181" s="6" t="s">
        <v>16</v>
      </c>
      <c r="G1181" s="14">
        <f>IFERROR(__xludf.DUMMYFUNCTION("IF(LEN(TRIM(E1181))=0, 0, COUNTA(SPLIT(TRIM(E1181), "" "")))"),838.0)</f>
        <v>838</v>
      </c>
      <c r="H1181" s="14">
        <f t="shared" si="1"/>
        <v>1173</v>
      </c>
    </row>
    <row r="1182" ht="75.0" customHeight="1">
      <c r="A1182" s="6">
        <v>2180.0</v>
      </c>
      <c r="B1182" s="6" t="s">
        <v>3987</v>
      </c>
      <c r="C1182" s="6" t="s">
        <v>696</v>
      </c>
      <c r="D1182" s="11" t="s">
        <v>27</v>
      </c>
      <c r="E1182" s="6" t="s">
        <v>3990</v>
      </c>
      <c r="F1182" s="6" t="s">
        <v>16</v>
      </c>
      <c r="G1182" s="14">
        <f>IFERROR(__xludf.DUMMYFUNCTION("IF(LEN(TRIM(E1182))=0, 0, COUNTA(SPLIT(TRIM(E1182), "" "")))"),564.0)</f>
        <v>564</v>
      </c>
      <c r="H1182" s="14">
        <f t="shared" si="1"/>
        <v>789</v>
      </c>
    </row>
    <row r="1183" ht="75.0" customHeight="1">
      <c r="A1183" s="6">
        <v>2181.0</v>
      </c>
      <c r="B1183" s="6" t="s">
        <v>3991</v>
      </c>
      <c r="C1183" s="6" t="s">
        <v>696</v>
      </c>
      <c r="D1183" s="11" t="s">
        <v>27</v>
      </c>
      <c r="E1183" s="6" t="s">
        <v>3992</v>
      </c>
      <c r="F1183" s="6" t="s">
        <v>16</v>
      </c>
      <c r="G1183" s="14">
        <f>IFERROR(__xludf.DUMMYFUNCTION("IF(LEN(TRIM(E1183))=0, 0, COUNTA(SPLIT(TRIM(E1183), "" "")))"),650.0)</f>
        <v>650</v>
      </c>
      <c r="H1183" s="14">
        <f t="shared" si="1"/>
        <v>910</v>
      </c>
    </row>
    <row r="1184" ht="75.0" customHeight="1">
      <c r="A1184" s="6">
        <v>2182.0</v>
      </c>
      <c r="B1184" s="6" t="s">
        <v>3994</v>
      </c>
      <c r="C1184" s="6" t="s">
        <v>696</v>
      </c>
      <c r="D1184" s="11" t="s">
        <v>27</v>
      </c>
      <c r="E1184" s="6" t="s">
        <v>3995</v>
      </c>
      <c r="F1184" s="6" t="s">
        <v>16</v>
      </c>
      <c r="G1184" s="14">
        <f>IFERROR(__xludf.DUMMYFUNCTION("IF(LEN(TRIM(E1184))=0, 0, COUNTA(SPLIT(TRIM(E1184), "" "")))"),676.0)</f>
        <v>676</v>
      </c>
      <c r="H1184" s="14">
        <f t="shared" si="1"/>
        <v>946</v>
      </c>
    </row>
    <row r="1185" ht="75.0" customHeight="1">
      <c r="A1185" s="6">
        <v>2183.0</v>
      </c>
      <c r="B1185" s="6" t="s">
        <v>3996</v>
      </c>
      <c r="C1185" s="6" t="s">
        <v>696</v>
      </c>
      <c r="D1185" s="11" t="s">
        <v>27</v>
      </c>
      <c r="E1185" s="6" t="s">
        <v>3999</v>
      </c>
      <c r="F1185" s="6" t="s">
        <v>16</v>
      </c>
      <c r="G1185" s="14">
        <f>IFERROR(__xludf.DUMMYFUNCTION("IF(LEN(TRIM(E1185))=0, 0, COUNTA(SPLIT(TRIM(E1185), "" "")))"),577.0)</f>
        <v>577</v>
      </c>
      <c r="H1185" s="14">
        <f t="shared" si="1"/>
        <v>807</v>
      </c>
    </row>
    <row r="1186" ht="75.0" customHeight="1">
      <c r="A1186" s="6">
        <v>2184.0</v>
      </c>
      <c r="B1186" s="6" t="s">
        <v>4000</v>
      </c>
      <c r="C1186" s="6" t="s">
        <v>696</v>
      </c>
      <c r="D1186" s="11" t="s">
        <v>27</v>
      </c>
      <c r="E1186" s="6" t="s">
        <v>4001</v>
      </c>
      <c r="F1186" s="6" t="s">
        <v>16</v>
      </c>
      <c r="G1186" s="14">
        <f>IFERROR(__xludf.DUMMYFUNCTION("IF(LEN(TRIM(E1186))=0, 0, COUNTA(SPLIT(TRIM(E1186), "" "")))"),522.0)</f>
        <v>522</v>
      </c>
      <c r="H1186" s="14">
        <f t="shared" si="1"/>
        <v>730</v>
      </c>
    </row>
    <row r="1187" ht="75.0" customHeight="1">
      <c r="A1187" s="6">
        <v>2185.0</v>
      </c>
      <c r="B1187" s="6" t="s">
        <v>4003</v>
      </c>
      <c r="C1187" s="6" t="s">
        <v>696</v>
      </c>
      <c r="D1187" s="11" t="s">
        <v>27</v>
      </c>
      <c r="E1187" s="6" t="s">
        <v>4004</v>
      </c>
      <c r="F1187" s="6" t="s">
        <v>16</v>
      </c>
      <c r="G1187" s="14">
        <f>IFERROR(__xludf.DUMMYFUNCTION("IF(LEN(TRIM(E1187))=0, 0, COUNTA(SPLIT(TRIM(E1187), "" "")))"),608.0)</f>
        <v>608</v>
      </c>
      <c r="H1187" s="14">
        <f t="shared" si="1"/>
        <v>851</v>
      </c>
    </row>
    <row r="1188" ht="75.0" customHeight="1">
      <c r="A1188" s="6">
        <v>2186.0</v>
      </c>
      <c r="B1188" s="6" t="s">
        <v>4005</v>
      </c>
      <c r="C1188" s="6" t="s">
        <v>696</v>
      </c>
      <c r="D1188" s="11" t="s">
        <v>27</v>
      </c>
      <c r="E1188" s="6" t="s">
        <v>4007</v>
      </c>
      <c r="F1188" s="6" t="s">
        <v>16</v>
      </c>
      <c r="G1188" s="14">
        <f>IFERROR(__xludf.DUMMYFUNCTION("IF(LEN(TRIM(E1188))=0, 0, COUNTA(SPLIT(TRIM(E1188), "" "")))"),503.0)</f>
        <v>503</v>
      </c>
      <c r="H1188" s="14">
        <f t="shared" si="1"/>
        <v>704</v>
      </c>
    </row>
    <row r="1189" ht="75.0" customHeight="1">
      <c r="A1189" s="6">
        <v>2187.0</v>
      </c>
      <c r="B1189" s="6" t="s">
        <v>4009</v>
      </c>
      <c r="C1189" s="6" t="s">
        <v>696</v>
      </c>
      <c r="D1189" s="11" t="s">
        <v>27</v>
      </c>
      <c r="E1189" s="6" t="s">
        <v>4011</v>
      </c>
      <c r="F1189" s="6" t="s">
        <v>16</v>
      </c>
      <c r="G1189" s="14">
        <f>IFERROR(__xludf.DUMMYFUNCTION("IF(LEN(TRIM(E1189))=0, 0, COUNTA(SPLIT(TRIM(E1189), "" "")))"),833.0)</f>
        <v>833</v>
      </c>
      <c r="H1189" s="14">
        <f t="shared" si="1"/>
        <v>1166</v>
      </c>
    </row>
    <row r="1190" ht="75.0" customHeight="1">
      <c r="A1190" s="6">
        <v>2188.0</v>
      </c>
      <c r="B1190" s="6" t="s">
        <v>4012</v>
      </c>
      <c r="C1190" s="6" t="s">
        <v>696</v>
      </c>
      <c r="D1190" s="11" t="s">
        <v>27</v>
      </c>
      <c r="E1190" s="6" t="s">
        <v>4014</v>
      </c>
      <c r="F1190" s="6" t="s">
        <v>16</v>
      </c>
      <c r="G1190" s="14">
        <f>IFERROR(__xludf.DUMMYFUNCTION("IF(LEN(TRIM(E1190))=0, 0, COUNTA(SPLIT(TRIM(E1190), "" "")))"),567.0)</f>
        <v>567</v>
      </c>
      <c r="H1190" s="14">
        <f t="shared" si="1"/>
        <v>793</v>
      </c>
    </row>
    <row r="1191" ht="75.0" customHeight="1">
      <c r="A1191" s="6">
        <v>2189.0</v>
      </c>
      <c r="B1191" s="6" t="s">
        <v>4016</v>
      </c>
      <c r="C1191" s="6" t="s">
        <v>696</v>
      </c>
      <c r="D1191" s="11" t="s">
        <v>27</v>
      </c>
      <c r="E1191" s="6" t="s">
        <v>4018</v>
      </c>
      <c r="F1191" s="6" t="s">
        <v>16</v>
      </c>
      <c r="G1191" s="14">
        <f>IFERROR(__xludf.DUMMYFUNCTION("IF(LEN(TRIM(E1191))=0, 0, COUNTA(SPLIT(TRIM(E1191), "" "")))"),756.0)</f>
        <v>756</v>
      </c>
      <c r="H1191" s="14">
        <f t="shared" si="1"/>
        <v>1058</v>
      </c>
    </row>
    <row r="1192" ht="75.0" customHeight="1">
      <c r="A1192" s="6">
        <v>2190.0</v>
      </c>
      <c r="B1192" s="6" t="s">
        <v>4019</v>
      </c>
      <c r="C1192" s="6" t="s">
        <v>696</v>
      </c>
      <c r="D1192" s="11" t="s">
        <v>27</v>
      </c>
      <c r="E1192" s="6" t="s">
        <v>4021</v>
      </c>
      <c r="F1192" s="6" t="s">
        <v>16</v>
      </c>
      <c r="G1192" s="14">
        <f>IFERROR(__xludf.DUMMYFUNCTION("IF(LEN(TRIM(E1192))=0, 0, COUNTA(SPLIT(TRIM(E1192), "" "")))"),501.0)</f>
        <v>501</v>
      </c>
      <c r="H1192" s="14">
        <f t="shared" si="1"/>
        <v>701</v>
      </c>
    </row>
    <row r="1193" ht="75.0" customHeight="1">
      <c r="A1193" s="6">
        <v>2191.0</v>
      </c>
      <c r="B1193" s="6" t="s">
        <v>4023</v>
      </c>
      <c r="C1193" s="6" t="s">
        <v>696</v>
      </c>
      <c r="D1193" s="11" t="s">
        <v>27</v>
      </c>
      <c r="E1193" s="6" t="s">
        <v>4025</v>
      </c>
      <c r="F1193" s="6" t="s">
        <v>16</v>
      </c>
      <c r="G1193" s="14">
        <f>IFERROR(__xludf.DUMMYFUNCTION("IF(LEN(TRIM(E1193))=0, 0, COUNTA(SPLIT(TRIM(E1193), "" "")))"),1026.0)</f>
        <v>1026</v>
      </c>
      <c r="H1193" s="14">
        <f t="shared" si="1"/>
        <v>1436</v>
      </c>
    </row>
    <row r="1194" ht="75.0" customHeight="1">
      <c r="A1194" s="6">
        <v>2192.0</v>
      </c>
      <c r="B1194" s="6" t="s">
        <v>4026</v>
      </c>
      <c r="C1194" s="6" t="s">
        <v>696</v>
      </c>
      <c r="D1194" s="11" t="s">
        <v>27</v>
      </c>
      <c r="E1194" s="6" t="s">
        <v>4028</v>
      </c>
      <c r="F1194" s="6" t="s">
        <v>16</v>
      </c>
      <c r="G1194" s="14">
        <f>IFERROR(__xludf.DUMMYFUNCTION("IF(LEN(TRIM(E1194))=0, 0, COUNTA(SPLIT(TRIM(E1194), "" "")))"),548.0)</f>
        <v>548</v>
      </c>
      <c r="H1194" s="14">
        <f t="shared" si="1"/>
        <v>767</v>
      </c>
    </row>
    <row r="1195" ht="75.0" customHeight="1">
      <c r="A1195" s="6">
        <v>2193.0</v>
      </c>
      <c r="B1195" s="6" t="s">
        <v>4030</v>
      </c>
      <c r="C1195" s="6" t="s">
        <v>696</v>
      </c>
      <c r="D1195" s="11" t="s">
        <v>27</v>
      </c>
      <c r="E1195" s="6" t="s">
        <v>4031</v>
      </c>
      <c r="F1195" s="6" t="s">
        <v>16</v>
      </c>
      <c r="G1195" s="14">
        <f>IFERROR(__xludf.DUMMYFUNCTION("IF(LEN(TRIM(E1195))=0, 0, COUNTA(SPLIT(TRIM(E1195), "" "")))"),562.0)</f>
        <v>562</v>
      </c>
      <c r="H1195" s="14">
        <f t="shared" si="1"/>
        <v>786</v>
      </c>
    </row>
    <row r="1196" ht="75.0" customHeight="1">
      <c r="A1196" s="6">
        <v>2194.0</v>
      </c>
      <c r="B1196" s="6" t="s">
        <v>4033</v>
      </c>
      <c r="C1196" s="6" t="s">
        <v>696</v>
      </c>
      <c r="D1196" s="11" t="s">
        <v>27</v>
      </c>
      <c r="E1196" s="6" t="s">
        <v>4034</v>
      </c>
      <c r="F1196" s="6" t="s">
        <v>16</v>
      </c>
      <c r="G1196" s="14">
        <f>IFERROR(__xludf.DUMMYFUNCTION("IF(LEN(TRIM(E1196))=0, 0, COUNTA(SPLIT(TRIM(E1196), "" "")))"),655.0)</f>
        <v>655</v>
      </c>
      <c r="H1196" s="14">
        <f t="shared" si="1"/>
        <v>917</v>
      </c>
    </row>
    <row r="1197" ht="75.0" customHeight="1">
      <c r="A1197" s="6">
        <v>2195.0</v>
      </c>
      <c r="B1197" s="6" t="s">
        <v>4036</v>
      </c>
      <c r="C1197" s="6" t="s">
        <v>696</v>
      </c>
      <c r="D1197" s="11" t="s">
        <v>27</v>
      </c>
      <c r="E1197" s="6" t="s">
        <v>4038</v>
      </c>
      <c r="F1197" s="6" t="s">
        <v>16</v>
      </c>
      <c r="G1197" s="14">
        <f>IFERROR(__xludf.DUMMYFUNCTION("IF(LEN(TRIM(E1197))=0, 0, COUNTA(SPLIT(TRIM(E1197), "" "")))"),687.0)</f>
        <v>687</v>
      </c>
      <c r="H1197" s="14">
        <f t="shared" si="1"/>
        <v>961</v>
      </c>
    </row>
    <row r="1198" ht="75.0" customHeight="1">
      <c r="A1198" s="6">
        <v>2196.0</v>
      </c>
      <c r="B1198" s="6" t="s">
        <v>4040</v>
      </c>
      <c r="C1198" s="6" t="s">
        <v>696</v>
      </c>
      <c r="D1198" s="11" t="s">
        <v>27</v>
      </c>
      <c r="E1198" s="6" t="s">
        <v>4041</v>
      </c>
      <c r="F1198" s="6" t="s">
        <v>16</v>
      </c>
      <c r="G1198" s="14">
        <f>IFERROR(__xludf.DUMMYFUNCTION("IF(LEN(TRIM(E1198))=0, 0, COUNTA(SPLIT(TRIM(E1198), "" "")))"),716.0)</f>
        <v>716</v>
      </c>
      <c r="H1198" s="14">
        <f t="shared" si="1"/>
        <v>1002</v>
      </c>
    </row>
    <row r="1199" ht="75.0" customHeight="1">
      <c r="A1199" s="6">
        <v>2197.0</v>
      </c>
      <c r="B1199" s="6" t="s">
        <v>4043</v>
      </c>
      <c r="C1199" s="6" t="s">
        <v>696</v>
      </c>
      <c r="D1199" s="11" t="s">
        <v>27</v>
      </c>
      <c r="E1199" s="6" t="s">
        <v>4045</v>
      </c>
      <c r="F1199" s="6" t="s">
        <v>16</v>
      </c>
      <c r="G1199" s="14">
        <f>IFERROR(__xludf.DUMMYFUNCTION("IF(LEN(TRIM(E1199))=0, 0, COUNTA(SPLIT(TRIM(E1199), "" "")))"),541.0)</f>
        <v>541</v>
      </c>
      <c r="H1199" s="14">
        <f t="shared" si="1"/>
        <v>757</v>
      </c>
    </row>
    <row r="1200" ht="75.0" customHeight="1">
      <c r="A1200" s="6">
        <v>2198.0</v>
      </c>
      <c r="B1200" s="6" t="s">
        <v>4046</v>
      </c>
      <c r="C1200" s="6" t="s">
        <v>696</v>
      </c>
      <c r="D1200" s="11" t="s">
        <v>27</v>
      </c>
      <c r="E1200" s="6" t="s">
        <v>4048</v>
      </c>
      <c r="F1200" s="6" t="s">
        <v>16</v>
      </c>
      <c r="G1200" s="14">
        <f>IFERROR(__xludf.DUMMYFUNCTION("IF(LEN(TRIM(E1200))=0, 0, COUNTA(SPLIT(TRIM(E1200), "" "")))"),744.0)</f>
        <v>744</v>
      </c>
      <c r="H1200" s="14">
        <f t="shared" si="1"/>
        <v>1041</v>
      </c>
    </row>
    <row r="1201" ht="75.0" customHeight="1">
      <c r="A1201" s="6">
        <v>2199.0</v>
      </c>
      <c r="B1201" s="6" t="s">
        <v>4050</v>
      </c>
      <c r="C1201" s="6" t="s">
        <v>696</v>
      </c>
      <c r="D1201" s="11" t="s">
        <v>27</v>
      </c>
      <c r="E1201" s="6" t="s">
        <v>4052</v>
      </c>
      <c r="F1201" s="6" t="s">
        <v>16</v>
      </c>
      <c r="G1201" s="14">
        <f>IFERROR(__xludf.DUMMYFUNCTION("IF(LEN(TRIM(E1201))=0, 0, COUNTA(SPLIT(TRIM(E1201), "" "")))"),690.0)</f>
        <v>690</v>
      </c>
      <c r="H1201" s="14">
        <f t="shared" si="1"/>
        <v>966</v>
      </c>
    </row>
  </sheetData>
  <autoFilter ref="$A$1:$H$120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2" max="3" width="12.63"/>
    <col customWidth="1" min="5" max="5" width="48.5"/>
    <col hidden="1" min="7" max="7" width="12.63"/>
  </cols>
  <sheetData>
    <row r="1" ht="34.5" customHeight="1">
      <c r="A1" s="2" t="s">
        <v>0</v>
      </c>
      <c r="B1" s="2" t="s">
        <v>1</v>
      </c>
      <c r="C1" s="2" t="s">
        <v>2</v>
      </c>
      <c r="D1" s="2" t="s">
        <v>3</v>
      </c>
      <c r="E1" s="2" t="s">
        <v>5</v>
      </c>
      <c r="F1" s="2" t="s">
        <v>6</v>
      </c>
      <c r="G1" s="5" t="s">
        <v>7</v>
      </c>
      <c r="H1" s="5" t="s">
        <v>8</v>
      </c>
      <c r="I1" s="8"/>
      <c r="J1" s="8"/>
      <c r="K1" s="8"/>
      <c r="L1" s="8"/>
      <c r="M1" s="8"/>
      <c r="N1" s="8"/>
      <c r="O1" s="8"/>
      <c r="P1" s="8"/>
      <c r="Q1" s="8"/>
      <c r="R1" s="8"/>
      <c r="S1" s="8"/>
      <c r="T1" s="8"/>
      <c r="U1" s="8"/>
      <c r="V1" s="8"/>
      <c r="W1" s="8"/>
      <c r="X1" s="8"/>
      <c r="Y1" s="8"/>
      <c r="Z1" s="8"/>
    </row>
    <row r="2" ht="71.25" customHeight="1">
      <c r="A2" s="10" t="s">
        <v>11</v>
      </c>
      <c r="B2" s="10" t="s">
        <v>21</v>
      </c>
      <c r="C2" s="13" t="s">
        <v>23</v>
      </c>
      <c r="D2" s="13" t="s">
        <v>13</v>
      </c>
      <c r="E2" s="13" t="s">
        <v>33</v>
      </c>
      <c r="F2" s="13" t="s">
        <v>34</v>
      </c>
      <c r="G2" s="15">
        <v>2055.0</v>
      </c>
      <c r="H2" s="15">
        <v>2877.0</v>
      </c>
      <c r="I2" s="16"/>
      <c r="J2" s="16"/>
      <c r="K2" s="16"/>
      <c r="L2" s="16"/>
      <c r="M2" s="16"/>
      <c r="N2" s="16"/>
      <c r="O2" s="16"/>
      <c r="P2" s="16"/>
      <c r="Q2" s="16"/>
      <c r="R2" s="16"/>
      <c r="S2" s="16"/>
      <c r="T2" s="16"/>
      <c r="U2" s="16"/>
      <c r="V2" s="16"/>
      <c r="W2" s="16"/>
      <c r="X2" s="16"/>
      <c r="Y2" s="16"/>
      <c r="Z2" s="16"/>
    </row>
    <row r="3" ht="71.25" customHeight="1">
      <c r="A3" s="10" t="s">
        <v>35</v>
      </c>
      <c r="B3" s="10" t="s">
        <v>38</v>
      </c>
      <c r="C3" s="13" t="s">
        <v>23</v>
      </c>
      <c r="D3" s="13" t="s">
        <v>13</v>
      </c>
      <c r="E3" s="13" t="s">
        <v>42</v>
      </c>
      <c r="F3" s="13" t="s">
        <v>34</v>
      </c>
      <c r="G3" s="15">
        <v>1713.0</v>
      </c>
      <c r="H3" s="15">
        <v>2398.0</v>
      </c>
      <c r="I3" s="16"/>
      <c r="J3" s="16"/>
      <c r="K3" s="16"/>
      <c r="L3" s="16"/>
      <c r="M3" s="16"/>
      <c r="N3" s="16"/>
      <c r="O3" s="16"/>
      <c r="P3" s="16"/>
      <c r="Q3" s="16"/>
      <c r="R3" s="16"/>
      <c r="S3" s="16"/>
      <c r="T3" s="16"/>
      <c r="U3" s="16"/>
      <c r="V3" s="16"/>
      <c r="W3" s="16"/>
      <c r="X3" s="16"/>
      <c r="Y3" s="16"/>
      <c r="Z3" s="16"/>
    </row>
    <row r="4" ht="71.25" customHeight="1">
      <c r="A4" s="10" t="s">
        <v>43</v>
      </c>
      <c r="B4" s="10" t="s">
        <v>47</v>
      </c>
      <c r="C4" s="13" t="s">
        <v>23</v>
      </c>
      <c r="D4" s="13" t="s">
        <v>13</v>
      </c>
      <c r="E4" s="13" t="s">
        <v>50</v>
      </c>
      <c r="F4" s="13" t="s">
        <v>34</v>
      </c>
      <c r="G4" s="15">
        <v>2312.0</v>
      </c>
      <c r="H4" s="15">
        <v>3237.0</v>
      </c>
      <c r="I4" s="16"/>
      <c r="J4" s="16"/>
      <c r="K4" s="16"/>
      <c r="L4" s="16"/>
      <c r="M4" s="16"/>
      <c r="N4" s="16"/>
      <c r="O4" s="16"/>
      <c r="P4" s="16"/>
      <c r="Q4" s="16"/>
      <c r="R4" s="16"/>
      <c r="S4" s="16"/>
      <c r="T4" s="16"/>
      <c r="U4" s="16"/>
      <c r="V4" s="16"/>
      <c r="W4" s="16"/>
      <c r="X4" s="16"/>
      <c r="Y4" s="16"/>
      <c r="Z4" s="16"/>
    </row>
    <row r="5" ht="71.25" customHeight="1">
      <c r="A5" s="10" t="s">
        <v>52</v>
      </c>
      <c r="B5" s="10" t="s">
        <v>55</v>
      </c>
      <c r="C5" s="13" t="s">
        <v>23</v>
      </c>
      <c r="D5" s="13" t="s">
        <v>13</v>
      </c>
      <c r="E5" s="13" t="s">
        <v>58</v>
      </c>
      <c r="F5" s="13" t="s">
        <v>34</v>
      </c>
      <c r="G5" s="15">
        <v>2199.0</v>
      </c>
      <c r="H5" s="15">
        <v>3079.0</v>
      </c>
      <c r="I5" s="16"/>
      <c r="J5" s="16"/>
      <c r="K5" s="16"/>
      <c r="L5" s="16"/>
      <c r="M5" s="16"/>
      <c r="N5" s="16"/>
      <c r="O5" s="16"/>
      <c r="P5" s="16"/>
      <c r="Q5" s="16"/>
      <c r="R5" s="16"/>
      <c r="S5" s="16"/>
      <c r="T5" s="16"/>
      <c r="U5" s="16"/>
      <c r="V5" s="16"/>
      <c r="W5" s="16"/>
      <c r="X5" s="16"/>
      <c r="Y5" s="16"/>
      <c r="Z5" s="16"/>
    </row>
    <row r="6" ht="71.25" customHeight="1">
      <c r="A6" s="10" t="s">
        <v>60</v>
      </c>
      <c r="B6" s="10" t="s">
        <v>63</v>
      </c>
      <c r="C6" s="13" t="s">
        <v>23</v>
      </c>
      <c r="D6" s="13" t="s">
        <v>13</v>
      </c>
      <c r="E6" s="13" t="s">
        <v>66</v>
      </c>
      <c r="F6" s="13" t="s">
        <v>34</v>
      </c>
      <c r="G6" s="15">
        <v>2178.0</v>
      </c>
      <c r="H6" s="15">
        <v>3049.0</v>
      </c>
      <c r="I6" s="16"/>
      <c r="J6" s="16"/>
      <c r="K6" s="16"/>
      <c r="L6" s="16"/>
      <c r="M6" s="16"/>
      <c r="N6" s="16"/>
      <c r="O6" s="16"/>
      <c r="P6" s="16"/>
      <c r="Q6" s="16"/>
      <c r="R6" s="16"/>
      <c r="S6" s="16"/>
      <c r="T6" s="16"/>
      <c r="U6" s="16"/>
      <c r="V6" s="16"/>
      <c r="W6" s="16"/>
      <c r="X6" s="16"/>
      <c r="Y6" s="16"/>
      <c r="Z6" s="16"/>
    </row>
    <row r="7" ht="71.25" customHeight="1">
      <c r="A7" s="10" t="s">
        <v>67</v>
      </c>
      <c r="B7" s="10" t="s">
        <v>72</v>
      </c>
      <c r="C7" s="13" t="s">
        <v>23</v>
      </c>
      <c r="D7" s="13" t="s">
        <v>13</v>
      </c>
      <c r="E7" s="13" t="s">
        <v>75</v>
      </c>
      <c r="F7" s="13" t="s">
        <v>34</v>
      </c>
      <c r="G7" s="15">
        <v>2458.0</v>
      </c>
      <c r="H7" s="15">
        <v>3441.0</v>
      </c>
      <c r="I7" s="16"/>
      <c r="J7" s="16"/>
      <c r="K7" s="16"/>
      <c r="L7" s="16"/>
      <c r="M7" s="16"/>
      <c r="N7" s="16"/>
      <c r="O7" s="16"/>
      <c r="P7" s="16"/>
      <c r="Q7" s="16"/>
      <c r="R7" s="16"/>
      <c r="S7" s="16"/>
      <c r="T7" s="16"/>
      <c r="U7" s="16"/>
      <c r="V7" s="16"/>
      <c r="W7" s="16"/>
      <c r="X7" s="16"/>
      <c r="Y7" s="16"/>
      <c r="Z7" s="16"/>
    </row>
    <row r="8" ht="71.25" customHeight="1">
      <c r="A8" s="10" t="s">
        <v>77</v>
      </c>
      <c r="B8" s="10" t="s">
        <v>80</v>
      </c>
      <c r="C8" s="13" t="s">
        <v>23</v>
      </c>
      <c r="D8" s="13" t="s">
        <v>13</v>
      </c>
      <c r="E8" s="13" t="s">
        <v>83</v>
      </c>
      <c r="F8" s="13" t="s">
        <v>34</v>
      </c>
      <c r="G8" s="15">
        <v>2346.0</v>
      </c>
      <c r="H8" s="15">
        <v>3284.0</v>
      </c>
      <c r="I8" s="16"/>
      <c r="J8" s="16"/>
      <c r="K8" s="16"/>
      <c r="L8" s="16"/>
      <c r="M8" s="16"/>
      <c r="N8" s="16"/>
      <c r="O8" s="16"/>
      <c r="P8" s="16"/>
      <c r="Q8" s="16"/>
      <c r="R8" s="16"/>
      <c r="S8" s="16"/>
      <c r="T8" s="16"/>
      <c r="U8" s="16"/>
      <c r="V8" s="16"/>
      <c r="W8" s="16"/>
      <c r="X8" s="16"/>
      <c r="Y8" s="16"/>
      <c r="Z8" s="16"/>
    </row>
    <row r="9" ht="71.25" customHeight="1">
      <c r="A9" s="10" t="s">
        <v>85</v>
      </c>
      <c r="B9" s="10" t="s">
        <v>88</v>
      </c>
      <c r="C9" s="13" t="s">
        <v>23</v>
      </c>
      <c r="D9" s="13" t="s">
        <v>13</v>
      </c>
      <c r="E9" s="13" t="s">
        <v>92</v>
      </c>
      <c r="F9" s="13" t="s">
        <v>34</v>
      </c>
      <c r="G9" s="15">
        <v>2067.0</v>
      </c>
      <c r="H9" s="15">
        <v>2894.0</v>
      </c>
      <c r="I9" s="16"/>
      <c r="J9" s="16"/>
      <c r="K9" s="16"/>
      <c r="L9" s="16"/>
      <c r="M9" s="16"/>
      <c r="N9" s="16"/>
      <c r="O9" s="16"/>
      <c r="P9" s="16"/>
      <c r="Q9" s="16"/>
      <c r="R9" s="16"/>
      <c r="S9" s="16"/>
      <c r="T9" s="16"/>
      <c r="U9" s="16"/>
      <c r="V9" s="16"/>
      <c r="W9" s="16"/>
      <c r="X9" s="16"/>
      <c r="Y9" s="16"/>
      <c r="Z9" s="16"/>
    </row>
    <row r="10" ht="71.25" customHeight="1">
      <c r="A10" s="10" t="s">
        <v>94</v>
      </c>
      <c r="B10" s="10" t="s">
        <v>97</v>
      </c>
      <c r="C10" s="13" t="s">
        <v>23</v>
      </c>
      <c r="D10" s="13" t="s">
        <v>13</v>
      </c>
      <c r="E10" s="13" t="s">
        <v>101</v>
      </c>
      <c r="F10" s="13" t="s">
        <v>34</v>
      </c>
      <c r="G10" s="15">
        <v>1929.0</v>
      </c>
      <c r="H10" s="15">
        <v>2701.0</v>
      </c>
      <c r="I10" s="16"/>
      <c r="J10" s="16"/>
      <c r="K10" s="16"/>
      <c r="L10" s="16"/>
      <c r="M10" s="16"/>
      <c r="N10" s="16"/>
      <c r="O10" s="16"/>
      <c r="P10" s="16"/>
      <c r="Q10" s="16"/>
      <c r="R10" s="16"/>
      <c r="S10" s="16"/>
      <c r="T10" s="16"/>
      <c r="U10" s="16"/>
      <c r="V10" s="16"/>
      <c r="W10" s="16"/>
      <c r="X10" s="16"/>
      <c r="Y10" s="16"/>
      <c r="Z10" s="16"/>
    </row>
    <row r="11" ht="71.25" customHeight="1">
      <c r="A11" s="10" t="s">
        <v>102</v>
      </c>
      <c r="B11" s="10" t="s">
        <v>106</v>
      </c>
      <c r="C11" s="13" t="s">
        <v>23</v>
      </c>
      <c r="D11" s="13" t="s">
        <v>13</v>
      </c>
      <c r="E11" s="13" t="s">
        <v>111</v>
      </c>
      <c r="F11" s="13" t="s">
        <v>34</v>
      </c>
      <c r="G11" s="15">
        <v>2168.0</v>
      </c>
      <c r="H11" s="15">
        <v>3035.0</v>
      </c>
      <c r="I11" s="16"/>
      <c r="J11" s="16"/>
      <c r="K11" s="16"/>
      <c r="L11" s="16"/>
      <c r="M11" s="16"/>
      <c r="N11" s="16"/>
      <c r="O11" s="16"/>
      <c r="P11" s="16"/>
      <c r="Q11" s="16"/>
      <c r="R11" s="16"/>
      <c r="S11" s="16"/>
      <c r="T11" s="16"/>
      <c r="U11" s="16"/>
      <c r="V11" s="16"/>
      <c r="W11" s="16"/>
      <c r="X11" s="16"/>
      <c r="Y11" s="16"/>
      <c r="Z11" s="16"/>
    </row>
    <row r="12" ht="71.25" customHeight="1">
      <c r="A12" s="10" t="s">
        <v>112</v>
      </c>
      <c r="B12" s="10" t="s">
        <v>115</v>
      </c>
      <c r="C12" s="13" t="s">
        <v>23</v>
      </c>
      <c r="D12" s="13" t="s">
        <v>13</v>
      </c>
      <c r="E12" s="13" t="s">
        <v>120</v>
      </c>
      <c r="F12" s="13" t="s">
        <v>34</v>
      </c>
      <c r="G12" s="15">
        <v>1989.0</v>
      </c>
      <c r="H12" s="15">
        <v>2785.0</v>
      </c>
      <c r="I12" s="16"/>
      <c r="J12" s="16"/>
      <c r="K12" s="16"/>
      <c r="L12" s="16"/>
      <c r="M12" s="16"/>
      <c r="N12" s="16"/>
      <c r="O12" s="16"/>
      <c r="P12" s="16"/>
      <c r="Q12" s="16"/>
      <c r="R12" s="16"/>
      <c r="S12" s="16"/>
      <c r="T12" s="16"/>
      <c r="U12" s="16"/>
      <c r="V12" s="16"/>
      <c r="W12" s="16"/>
      <c r="X12" s="16"/>
      <c r="Y12" s="16"/>
      <c r="Z12" s="16"/>
    </row>
    <row r="13" ht="71.25" customHeight="1">
      <c r="A13" s="10" t="s">
        <v>121</v>
      </c>
      <c r="B13" s="10" t="s">
        <v>124</v>
      </c>
      <c r="C13" s="13" t="s">
        <v>23</v>
      </c>
      <c r="D13" s="13" t="s">
        <v>13</v>
      </c>
      <c r="E13" s="13" t="s">
        <v>127</v>
      </c>
      <c r="F13" s="13" t="s">
        <v>34</v>
      </c>
      <c r="G13" s="15">
        <v>1658.0</v>
      </c>
      <c r="H13" s="15">
        <v>2321.0</v>
      </c>
      <c r="I13" s="16"/>
      <c r="J13" s="16"/>
      <c r="K13" s="16"/>
      <c r="L13" s="16"/>
      <c r="M13" s="16"/>
      <c r="N13" s="16"/>
      <c r="O13" s="16"/>
      <c r="P13" s="16"/>
      <c r="Q13" s="16"/>
      <c r="R13" s="16"/>
      <c r="S13" s="16"/>
      <c r="T13" s="16"/>
      <c r="U13" s="16"/>
      <c r="V13" s="16"/>
      <c r="W13" s="16"/>
      <c r="X13" s="16"/>
      <c r="Y13" s="16"/>
      <c r="Z13" s="16"/>
    </row>
    <row r="14" ht="71.25" customHeight="1">
      <c r="A14" s="10" t="s">
        <v>128</v>
      </c>
      <c r="B14" s="10" t="s">
        <v>131</v>
      </c>
      <c r="C14" s="13" t="s">
        <v>23</v>
      </c>
      <c r="D14" s="13" t="s">
        <v>13</v>
      </c>
      <c r="E14" s="13" t="s">
        <v>135</v>
      </c>
      <c r="F14" s="13" t="s">
        <v>34</v>
      </c>
      <c r="G14" s="15">
        <v>1800.0</v>
      </c>
      <c r="H14" s="15">
        <v>2520.0</v>
      </c>
      <c r="I14" s="16"/>
      <c r="J14" s="16"/>
      <c r="K14" s="16"/>
      <c r="L14" s="16"/>
      <c r="M14" s="16"/>
      <c r="N14" s="16"/>
      <c r="O14" s="16"/>
      <c r="P14" s="16"/>
      <c r="Q14" s="16"/>
      <c r="R14" s="16"/>
      <c r="S14" s="16"/>
      <c r="T14" s="16"/>
      <c r="U14" s="16"/>
      <c r="V14" s="16"/>
      <c r="W14" s="16"/>
      <c r="X14" s="16"/>
      <c r="Y14" s="16"/>
      <c r="Z14" s="16"/>
    </row>
    <row r="15" ht="71.25" customHeight="1">
      <c r="A15" s="10" t="s">
        <v>137</v>
      </c>
      <c r="B15" s="10" t="s">
        <v>139</v>
      </c>
      <c r="C15" s="13" t="s">
        <v>23</v>
      </c>
      <c r="D15" s="13" t="s">
        <v>13</v>
      </c>
      <c r="E15" s="13" t="s">
        <v>142</v>
      </c>
      <c r="F15" s="13" t="s">
        <v>34</v>
      </c>
      <c r="G15" s="15">
        <v>1616.0</v>
      </c>
      <c r="H15" s="15">
        <v>2262.0</v>
      </c>
      <c r="I15" s="16"/>
      <c r="J15" s="16"/>
      <c r="K15" s="16"/>
      <c r="L15" s="16"/>
      <c r="M15" s="16"/>
      <c r="N15" s="16"/>
      <c r="O15" s="16"/>
      <c r="P15" s="16"/>
      <c r="Q15" s="16"/>
      <c r="R15" s="16"/>
      <c r="S15" s="16"/>
      <c r="T15" s="16"/>
      <c r="U15" s="16"/>
      <c r="V15" s="16"/>
      <c r="W15" s="16"/>
      <c r="X15" s="16"/>
      <c r="Y15" s="16"/>
      <c r="Z15" s="16"/>
    </row>
    <row r="16" ht="71.25" customHeight="1">
      <c r="A16" s="10" t="s">
        <v>144</v>
      </c>
      <c r="B16" s="10" t="s">
        <v>147</v>
      </c>
      <c r="C16" s="13" t="s">
        <v>23</v>
      </c>
      <c r="D16" s="13" t="s">
        <v>13</v>
      </c>
      <c r="E16" s="13" t="s">
        <v>150</v>
      </c>
      <c r="F16" s="13" t="s">
        <v>34</v>
      </c>
      <c r="G16" s="15">
        <v>1827.0</v>
      </c>
      <c r="H16" s="15">
        <v>2558.0</v>
      </c>
      <c r="I16" s="16"/>
      <c r="J16" s="16"/>
      <c r="K16" s="16"/>
      <c r="L16" s="16"/>
      <c r="M16" s="16"/>
      <c r="N16" s="16"/>
      <c r="O16" s="16"/>
      <c r="P16" s="16"/>
      <c r="Q16" s="16"/>
      <c r="R16" s="16"/>
      <c r="S16" s="16"/>
      <c r="T16" s="16"/>
      <c r="U16" s="16"/>
      <c r="V16" s="16"/>
      <c r="W16" s="16"/>
      <c r="X16" s="16"/>
      <c r="Y16" s="16"/>
      <c r="Z16" s="16"/>
    </row>
    <row r="17" ht="71.25" customHeight="1">
      <c r="A17" s="10" t="s">
        <v>151</v>
      </c>
      <c r="B17" s="10" t="s">
        <v>154</v>
      </c>
      <c r="C17" s="13" t="s">
        <v>23</v>
      </c>
      <c r="D17" s="13" t="s">
        <v>13</v>
      </c>
      <c r="E17" s="13" t="s">
        <v>156</v>
      </c>
      <c r="F17" s="13" t="s">
        <v>34</v>
      </c>
      <c r="G17" s="15">
        <v>1519.0</v>
      </c>
      <c r="H17" s="15">
        <v>2127.0</v>
      </c>
      <c r="I17" s="16"/>
      <c r="J17" s="16"/>
      <c r="K17" s="16"/>
      <c r="L17" s="16"/>
      <c r="M17" s="16"/>
      <c r="N17" s="16"/>
      <c r="O17" s="16"/>
      <c r="P17" s="16"/>
      <c r="Q17" s="16"/>
      <c r="R17" s="16"/>
      <c r="S17" s="16"/>
      <c r="T17" s="16"/>
      <c r="U17" s="16"/>
      <c r="V17" s="16"/>
      <c r="W17" s="16"/>
      <c r="X17" s="16"/>
      <c r="Y17" s="16"/>
      <c r="Z17" s="16"/>
    </row>
    <row r="18" ht="71.25" customHeight="1">
      <c r="A18" s="10" t="s">
        <v>158</v>
      </c>
      <c r="B18" s="10" t="s">
        <v>160</v>
      </c>
      <c r="C18" s="13" t="s">
        <v>23</v>
      </c>
      <c r="D18" s="13" t="s">
        <v>13</v>
      </c>
      <c r="E18" s="13" t="s">
        <v>163</v>
      </c>
      <c r="F18" s="13" t="s">
        <v>34</v>
      </c>
      <c r="G18" s="15">
        <v>1445.0</v>
      </c>
      <c r="H18" s="15">
        <v>2023.0</v>
      </c>
      <c r="I18" s="16"/>
      <c r="J18" s="16"/>
      <c r="K18" s="16"/>
      <c r="L18" s="16"/>
      <c r="M18" s="16"/>
      <c r="N18" s="16"/>
      <c r="O18" s="16"/>
      <c r="P18" s="16"/>
      <c r="Q18" s="16"/>
      <c r="R18" s="16"/>
      <c r="S18" s="16"/>
      <c r="T18" s="16"/>
      <c r="U18" s="16"/>
      <c r="V18" s="16"/>
      <c r="W18" s="16"/>
      <c r="X18" s="16"/>
      <c r="Y18" s="16"/>
      <c r="Z18" s="16"/>
    </row>
    <row r="19" ht="71.25" customHeight="1">
      <c r="A19" s="10" t="s">
        <v>164</v>
      </c>
      <c r="B19" s="10" t="s">
        <v>166</v>
      </c>
      <c r="C19" s="13" t="s">
        <v>23</v>
      </c>
      <c r="D19" s="13" t="s">
        <v>13</v>
      </c>
      <c r="E19" s="13" t="s">
        <v>169</v>
      </c>
      <c r="F19" s="13" t="s">
        <v>34</v>
      </c>
      <c r="G19" s="15">
        <v>1239.0</v>
      </c>
      <c r="H19" s="15">
        <v>1735.0</v>
      </c>
      <c r="I19" s="16"/>
      <c r="J19" s="16"/>
      <c r="K19" s="16"/>
      <c r="L19" s="16"/>
      <c r="M19" s="16"/>
      <c r="N19" s="16"/>
      <c r="O19" s="16"/>
      <c r="P19" s="16"/>
      <c r="Q19" s="16"/>
      <c r="R19" s="16"/>
      <c r="S19" s="16"/>
      <c r="T19" s="16"/>
      <c r="U19" s="16"/>
      <c r="V19" s="16"/>
      <c r="W19" s="16"/>
      <c r="X19" s="16"/>
      <c r="Y19" s="16"/>
      <c r="Z19" s="16"/>
    </row>
    <row r="20" ht="71.25" customHeight="1">
      <c r="A20" s="10" t="s">
        <v>170</v>
      </c>
      <c r="B20" s="10" t="s">
        <v>173</v>
      </c>
      <c r="C20" s="13" t="s">
        <v>23</v>
      </c>
      <c r="D20" s="13" t="s">
        <v>13</v>
      </c>
      <c r="E20" s="13" t="s">
        <v>176</v>
      </c>
      <c r="F20" s="13" t="s">
        <v>34</v>
      </c>
      <c r="G20" s="15">
        <v>1665.0</v>
      </c>
      <c r="H20" s="15">
        <v>2331.0</v>
      </c>
      <c r="I20" s="16"/>
      <c r="J20" s="16"/>
      <c r="K20" s="16"/>
      <c r="L20" s="16"/>
      <c r="M20" s="16"/>
      <c r="N20" s="16"/>
      <c r="O20" s="16"/>
      <c r="P20" s="16"/>
      <c r="Q20" s="16"/>
      <c r="R20" s="16"/>
      <c r="S20" s="16"/>
      <c r="T20" s="16"/>
      <c r="U20" s="16"/>
      <c r="V20" s="16"/>
      <c r="W20" s="16"/>
      <c r="X20" s="16"/>
      <c r="Y20" s="16"/>
      <c r="Z20" s="16"/>
    </row>
    <row r="21" ht="71.25" customHeight="1">
      <c r="A21" s="10" t="s">
        <v>178</v>
      </c>
      <c r="B21" s="10" t="s">
        <v>180</v>
      </c>
      <c r="C21" s="13" t="s">
        <v>23</v>
      </c>
      <c r="D21" s="13" t="s">
        <v>13</v>
      </c>
      <c r="E21" s="13" t="s">
        <v>183</v>
      </c>
      <c r="F21" s="13" t="s">
        <v>34</v>
      </c>
      <c r="G21" s="15">
        <v>1659.0</v>
      </c>
      <c r="H21" s="15">
        <v>2323.0</v>
      </c>
      <c r="I21" s="16"/>
      <c r="J21" s="16"/>
      <c r="K21" s="16"/>
      <c r="L21" s="16"/>
      <c r="M21" s="16"/>
      <c r="N21" s="16"/>
      <c r="O21" s="16"/>
      <c r="P21" s="16"/>
      <c r="Q21" s="16"/>
      <c r="R21" s="16"/>
      <c r="S21" s="16"/>
      <c r="T21" s="16"/>
      <c r="U21" s="16"/>
      <c r="V21" s="16"/>
      <c r="W21" s="16"/>
      <c r="X21" s="16"/>
      <c r="Y21" s="16"/>
      <c r="Z21" s="16"/>
    </row>
    <row r="22" ht="71.25" customHeight="1">
      <c r="A22" s="10" t="s">
        <v>184</v>
      </c>
      <c r="B22" s="10" t="s">
        <v>187</v>
      </c>
      <c r="C22" s="13" t="s">
        <v>12</v>
      </c>
      <c r="D22" s="13" t="s">
        <v>13</v>
      </c>
      <c r="E22" s="13" t="s">
        <v>190</v>
      </c>
      <c r="F22" s="13" t="s">
        <v>34</v>
      </c>
      <c r="G22" s="15">
        <v>1302.0</v>
      </c>
      <c r="H22" s="15">
        <v>1823.0</v>
      </c>
      <c r="I22" s="16"/>
      <c r="J22" s="16"/>
      <c r="K22" s="16"/>
      <c r="L22" s="16"/>
      <c r="M22" s="16"/>
      <c r="N22" s="16"/>
      <c r="O22" s="16"/>
      <c r="P22" s="16"/>
      <c r="Q22" s="16"/>
      <c r="R22" s="16"/>
      <c r="S22" s="16"/>
      <c r="T22" s="16"/>
      <c r="U22" s="16"/>
      <c r="V22" s="16"/>
      <c r="W22" s="16"/>
      <c r="X22" s="16"/>
      <c r="Y22" s="16"/>
      <c r="Z22" s="16"/>
    </row>
    <row r="23" ht="71.25" customHeight="1">
      <c r="A23" s="10" t="s">
        <v>192</v>
      </c>
      <c r="B23" s="10" t="s">
        <v>195</v>
      </c>
      <c r="C23" s="13" t="s">
        <v>23</v>
      </c>
      <c r="D23" s="13" t="s">
        <v>13</v>
      </c>
      <c r="E23" s="13" t="s">
        <v>198</v>
      </c>
      <c r="F23" s="13" t="s">
        <v>34</v>
      </c>
      <c r="G23" s="15">
        <v>1640.0</v>
      </c>
      <c r="H23" s="15">
        <v>2296.0</v>
      </c>
      <c r="I23" s="16"/>
      <c r="J23" s="16"/>
      <c r="K23" s="16"/>
      <c r="L23" s="16"/>
      <c r="M23" s="16"/>
      <c r="N23" s="16"/>
      <c r="O23" s="16"/>
      <c r="P23" s="16"/>
      <c r="Q23" s="16"/>
      <c r="R23" s="16"/>
      <c r="S23" s="16"/>
      <c r="T23" s="16"/>
      <c r="U23" s="16"/>
      <c r="V23" s="16"/>
      <c r="W23" s="16"/>
      <c r="X23" s="16"/>
      <c r="Y23" s="16"/>
      <c r="Z23" s="16"/>
    </row>
    <row r="24" ht="71.25" customHeight="1">
      <c r="A24" s="10" t="s">
        <v>199</v>
      </c>
      <c r="B24" s="10" t="s">
        <v>202</v>
      </c>
      <c r="C24" s="13" t="s">
        <v>23</v>
      </c>
      <c r="D24" s="13" t="s">
        <v>13</v>
      </c>
      <c r="E24" s="13" t="s">
        <v>204</v>
      </c>
      <c r="F24" s="13" t="s">
        <v>34</v>
      </c>
      <c r="G24" s="15">
        <v>1092.0</v>
      </c>
      <c r="H24" s="15">
        <v>1529.0</v>
      </c>
      <c r="I24" s="16"/>
      <c r="J24" s="16"/>
      <c r="K24" s="16"/>
      <c r="L24" s="16"/>
      <c r="M24" s="16"/>
      <c r="N24" s="16"/>
      <c r="O24" s="16"/>
      <c r="P24" s="16"/>
      <c r="Q24" s="16"/>
      <c r="R24" s="16"/>
      <c r="S24" s="16"/>
      <c r="T24" s="16"/>
      <c r="U24" s="16"/>
      <c r="V24" s="16"/>
      <c r="W24" s="16"/>
      <c r="X24" s="16"/>
      <c r="Y24" s="16"/>
      <c r="Z24" s="16"/>
    </row>
    <row r="25" ht="71.25" customHeight="1">
      <c r="A25" s="10" t="s">
        <v>205</v>
      </c>
      <c r="B25" s="10" t="s">
        <v>208</v>
      </c>
      <c r="C25" s="13" t="s">
        <v>23</v>
      </c>
      <c r="D25" s="13" t="s">
        <v>13</v>
      </c>
      <c r="E25" s="13" t="s">
        <v>210</v>
      </c>
      <c r="F25" s="13" t="s">
        <v>34</v>
      </c>
      <c r="G25" s="15">
        <v>1047.0</v>
      </c>
      <c r="H25" s="15">
        <v>1466.0</v>
      </c>
      <c r="I25" s="16"/>
      <c r="J25" s="16"/>
      <c r="K25" s="16"/>
      <c r="L25" s="16"/>
      <c r="M25" s="16"/>
      <c r="N25" s="16"/>
      <c r="O25" s="16"/>
      <c r="P25" s="16"/>
      <c r="Q25" s="16"/>
      <c r="R25" s="16"/>
      <c r="S25" s="16"/>
      <c r="T25" s="16"/>
      <c r="U25" s="16"/>
      <c r="V25" s="16"/>
      <c r="W25" s="16"/>
      <c r="X25" s="16"/>
      <c r="Y25" s="16"/>
      <c r="Z25" s="16"/>
    </row>
    <row r="26" ht="71.25" customHeight="1">
      <c r="A26" s="10" t="s">
        <v>211</v>
      </c>
      <c r="B26" s="10" t="s">
        <v>214</v>
      </c>
      <c r="C26" s="13" t="s">
        <v>23</v>
      </c>
      <c r="D26" s="13" t="s">
        <v>13</v>
      </c>
      <c r="E26" s="13" t="s">
        <v>216</v>
      </c>
      <c r="F26" s="13" t="s">
        <v>34</v>
      </c>
      <c r="G26" s="15">
        <v>1074.0</v>
      </c>
      <c r="H26" s="15">
        <v>1504.0</v>
      </c>
      <c r="I26" s="16"/>
      <c r="J26" s="16"/>
      <c r="K26" s="16"/>
      <c r="L26" s="16"/>
      <c r="M26" s="16"/>
      <c r="N26" s="16"/>
      <c r="O26" s="16"/>
      <c r="P26" s="16"/>
      <c r="Q26" s="16"/>
      <c r="R26" s="16"/>
      <c r="S26" s="16"/>
      <c r="T26" s="16"/>
      <c r="U26" s="16"/>
      <c r="V26" s="16"/>
      <c r="W26" s="16"/>
      <c r="X26" s="16"/>
      <c r="Y26" s="16"/>
      <c r="Z26" s="16"/>
    </row>
    <row r="27" ht="71.25" customHeight="1">
      <c r="A27" s="10" t="s">
        <v>217</v>
      </c>
      <c r="B27" s="10" t="s">
        <v>219</v>
      </c>
      <c r="C27" s="13" t="s">
        <v>23</v>
      </c>
      <c r="D27" s="13" t="s">
        <v>13</v>
      </c>
      <c r="E27" s="13" t="s">
        <v>222</v>
      </c>
      <c r="F27" s="13" t="s">
        <v>34</v>
      </c>
      <c r="G27" s="15">
        <v>1087.0</v>
      </c>
      <c r="H27" s="15">
        <v>1522.0</v>
      </c>
      <c r="I27" s="16"/>
      <c r="J27" s="16"/>
      <c r="K27" s="16"/>
      <c r="L27" s="16"/>
      <c r="M27" s="16"/>
      <c r="N27" s="16"/>
      <c r="O27" s="16"/>
      <c r="P27" s="16"/>
      <c r="Q27" s="16"/>
      <c r="R27" s="16"/>
      <c r="S27" s="16"/>
      <c r="T27" s="16"/>
      <c r="U27" s="16"/>
      <c r="V27" s="16"/>
      <c r="W27" s="16"/>
      <c r="X27" s="16"/>
      <c r="Y27" s="16"/>
      <c r="Z27" s="16"/>
    </row>
    <row r="28" ht="71.25" customHeight="1">
      <c r="A28" s="10" t="s">
        <v>223</v>
      </c>
      <c r="B28" s="10" t="s">
        <v>225</v>
      </c>
      <c r="C28" s="13" t="s">
        <v>23</v>
      </c>
      <c r="D28" s="13" t="s">
        <v>13</v>
      </c>
      <c r="E28" s="13" t="s">
        <v>227</v>
      </c>
      <c r="F28" s="13" t="s">
        <v>34</v>
      </c>
      <c r="G28" s="15">
        <v>909.0</v>
      </c>
      <c r="H28" s="15">
        <v>1273.0</v>
      </c>
      <c r="I28" s="16"/>
      <c r="J28" s="16"/>
      <c r="K28" s="16"/>
      <c r="L28" s="16"/>
      <c r="M28" s="16"/>
      <c r="N28" s="16"/>
      <c r="O28" s="16"/>
      <c r="P28" s="16"/>
      <c r="Q28" s="16"/>
      <c r="R28" s="16"/>
      <c r="S28" s="16"/>
      <c r="T28" s="16"/>
      <c r="U28" s="16"/>
      <c r="V28" s="16"/>
      <c r="W28" s="16"/>
      <c r="X28" s="16"/>
      <c r="Y28" s="16"/>
      <c r="Z28" s="16"/>
    </row>
    <row r="29" ht="71.25" customHeight="1">
      <c r="A29" s="10" t="s">
        <v>229</v>
      </c>
      <c r="B29" s="10" t="s">
        <v>231</v>
      </c>
      <c r="C29" s="13" t="s">
        <v>23</v>
      </c>
      <c r="D29" s="13" t="s">
        <v>13</v>
      </c>
      <c r="E29" s="13" t="s">
        <v>234</v>
      </c>
      <c r="F29" s="13" t="s">
        <v>34</v>
      </c>
      <c r="G29" s="15">
        <v>1356.0</v>
      </c>
      <c r="H29" s="15">
        <v>1898.0</v>
      </c>
      <c r="I29" s="16"/>
      <c r="J29" s="16"/>
      <c r="K29" s="16"/>
      <c r="L29" s="16"/>
      <c r="M29" s="16"/>
      <c r="N29" s="16"/>
      <c r="O29" s="16"/>
      <c r="P29" s="16"/>
      <c r="Q29" s="16"/>
      <c r="R29" s="16"/>
      <c r="S29" s="16"/>
      <c r="T29" s="16"/>
      <c r="U29" s="16"/>
      <c r="V29" s="16"/>
      <c r="W29" s="16"/>
      <c r="X29" s="16"/>
      <c r="Y29" s="16"/>
      <c r="Z29" s="16"/>
    </row>
    <row r="30" ht="71.25" customHeight="1">
      <c r="A30" s="10" t="s">
        <v>235</v>
      </c>
      <c r="B30" s="10" t="s">
        <v>237</v>
      </c>
      <c r="C30" s="13" t="s">
        <v>23</v>
      </c>
      <c r="D30" s="13" t="s">
        <v>13</v>
      </c>
      <c r="E30" s="13" t="s">
        <v>239</v>
      </c>
      <c r="F30" s="13" t="s">
        <v>34</v>
      </c>
      <c r="G30" s="15">
        <v>1036.0</v>
      </c>
      <c r="H30" s="15">
        <v>1450.0</v>
      </c>
      <c r="I30" s="16"/>
      <c r="J30" s="16"/>
      <c r="K30" s="16"/>
      <c r="L30" s="16"/>
      <c r="M30" s="16"/>
      <c r="N30" s="16"/>
      <c r="O30" s="16"/>
      <c r="P30" s="16"/>
      <c r="Q30" s="16"/>
      <c r="R30" s="16"/>
      <c r="S30" s="16"/>
      <c r="T30" s="16"/>
      <c r="U30" s="16"/>
      <c r="V30" s="16"/>
      <c r="W30" s="16"/>
      <c r="X30" s="16"/>
      <c r="Y30" s="16"/>
      <c r="Z30" s="16"/>
    </row>
    <row r="31" ht="71.25" customHeight="1">
      <c r="A31" s="10" t="s">
        <v>240</v>
      </c>
      <c r="B31" s="10" t="s">
        <v>243</v>
      </c>
      <c r="C31" s="13" t="s">
        <v>23</v>
      </c>
      <c r="D31" s="13" t="s">
        <v>13</v>
      </c>
      <c r="E31" s="13" t="s">
        <v>245</v>
      </c>
      <c r="F31" s="13" t="s">
        <v>34</v>
      </c>
      <c r="G31" s="15">
        <v>1258.0</v>
      </c>
      <c r="H31" s="15">
        <v>1761.0</v>
      </c>
      <c r="I31" s="16"/>
      <c r="J31" s="16"/>
      <c r="K31" s="16"/>
      <c r="L31" s="16"/>
      <c r="M31" s="16"/>
      <c r="N31" s="16"/>
      <c r="O31" s="16"/>
      <c r="P31" s="16"/>
      <c r="Q31" s="16"/>
      <c r="R31" s="16"/>
      <c r="S31" s="16"/>
      <c r="T31" s="16"/>
      <c r="U31" s="16"/>
      <c r="V31" s="16"/>
      <c r="W31" s="16"/>
      <c r="X31" s="16"/>
      <c r="Y31" s="16"/>
      <c r="Z31" s="16"/>
    </row>
    <row r="32" ht="71.25" customHeight="1">
      <c r="A32" s="10" t="s">
        <v>247</v>
      </c>
      <c r="B32" s="10" t="s">
        <v>249</v>
      </c>
      <c r="C32" s="13" t="s">
        <v>23</v>
      </c>
      <c r="D32" s="13" t="s">
        <v>13</v>
      </c>
      <c r="E32" s="13" t="s">
        <v>250</v>
      </c>
      <c r="F32" s="13" t="s">
        <v>34</v>
      </c>
      <c r="G32" s="15">
        <v>1138.0</v>
      </c>
      <c r="H32" s="15">
        <v>1593.0</v>
      </c>
      <c r="I32" s="16"/>
      <c r="J32" s="16"/>
      <c r="K32" s="16"/>
      <c r="L32" s="16"/>
      <c r="M32" s="16"/>
      <c r="N32" s="16"/>
      <c r="O32" s="16"/>
      <c r="P32" s="16"/>
      <c r="Q32" s="16"/>
      <c r="R32" s="16"/>
      <c r="S32" s="16"/>
      <c r="T32" s="16"/>
      <c r="U32" s="16"/>
      <c r="V32" s="16"/>
      <c r="W32" s="16"/>
      <c r="X32" s="16"/>
      <c r="Y32" s="16"/>
      <c r="Z32" s="16"/>
    </row>
    <row r="33" ht="71.25" customHeight="1">
      <c r="A33" s="10" t="s">
        <v>252</v>
      </c>
      <c r="B33" s="10" t="s">
        <v>254</v>
      </c>
      <c r="C33" s="13" t="s">
        <v>23</v>
      </c>
      <c r="D33" s="13" t="s">
        <v>13</v>
      </c>
      <c r="E33" s="13" t="s">
        <v>256</v>
      </c>
      <c r="F33" s="13" t="s">
        <v>34</v>
      </c>
      <c r="G33" s="15">
        <v>1244.0</v>
      </c>
      <c r="H33" s="15">
        <v>1742.0</v>
      </c>
      <c r="I33" s="16"/>
      <c r="J33" s="16"/>
      <c r="K33" s="16"/>
      <c r="L33" s="16"/>
      <c r="M33" s="16"/>
      <c r="N33" s="16"/>
      <c r="O33" s="16"/>
      <c r="P33" s="16"/>
      <c r="Q33" s="16"/>
      <c r="R33" s="16"/>
      <c r="S33" s="16"/>
      <c r="T33" s="16"/>
      <c r="U33" s="16"/>
      <c r="V33" s="16"/>
      <c r="W33" s="16"/>
      <c r="X33" s="16"/>
      <c r="Y33" s="16"/>
      <c r="Z33" s="16"/>
    </row>
    <row r="34" ht="71.25" customHeight="1">
      <c r="A34" s="10" t="s">
        <v>258</v>
      </c>
      <c r="B34" s="10" t="s">
        <v>260</v>
      </c>
      <c r="C34" s="13" t="s">
        <v>23</v>
      </c>
      <c r="D34" s="13" t="s">
        <v>13</v>
      </c>
      <c r="E34" s="13" t="s">
        <v>262</v>
      </c>
      <c r="F34" s="13" t="s">
        <v>34</v>
      </c>
      <c r="G34" s="15">
        <v>1306.0</v>
      </c>
      <c r="H34" s="15">
        <v>1828.0</v>
      </c>
      <c r="I34" s="16"/>
      <c r="J34" s="16"/>
      <c r="K34" s="16"/>
      <c r="L34" s="16"/>
      <c r="M34" s="16"/>
      <c r="N34" s="16"/>
      <c r="O34" s="16"/>
      <c r="P34" s="16"/>
      <c r="Q34" s="16"/>
      <c r="R34" s="16"/>
      <c r="S34" s="16"/>
      <c r="T34" s="16"/>
      <c r="U34" s="16"/>
      <c r="V34" s="16"/>
      <c r="W34" s="16"/>
      <c r="X34" s="16"/>
      <c r="Y34" s="16"/>
      <c r="Z34" s="16"/>
    </row>
    <row r="35" ht="71.25" customHeight="1">
      <c r="A35" s="10" t="s">
        <v>264</v>
      </c>
      <c r="B35" s="10" t="s">
        <v>266</v>
      </c>
      <c r="C35" s="13" t="s">
        <v>23</v>
      </c>
      <c r="D35" s="13" t="s">
        <v>13</v>
      </c>
      <c r="E35" s="13" t="s">
        <v>268</v>
      </c>
      <c r="F35" s="13" t="s">
        <v>34</v>
      </c>
      <c r="G35" s="15">
        <v>1009.0</v>
      </c>
      <c r="H35" s="15">
        <v>1413.0</v>
      </c>
      <c r="I35" s="16"/>
      <c r="J35" s="16"/>
      <c r="K35" s="16"/>
      <c r="L35" s="16"/>
      <c r="M35" s="16"/>
      <c r="N35" s="16"/>
      <c r="O35" s="16"/>
      <c r="P35" s="16"/>
      <c r="Q35" s="16"/>
      <c r="R35" s="16"/>
      <c r="S35" s="16"/>
      <c r="T35" s="16"/>
      <c r="U35" s="16"/>
      <c r="V35" s="16"/>
      <c r="W35" s="16"/>
      <c r="X35" s="16"/>
      <c r="Y35" s="16"/>
      <c r="Z35" s="16"/>
    </row>
    <row r="36" ht="71.25" customHeight="1">
      <c r="A36" s="10" t="s">
        <v>269</v>
      </c>
      <c r="B36" s="10" t="s">
        <v>272</v>
      </c>
      <c r="C36" s="13" t="s">
        <v>23</v>
      </c>
      <c r="D36" s="13" t="s">
        <v>13</v>
      </c>
      <c r="E36" s="13" t="s">
        <v>275</v>
      </c>
      <c r="F36" s="13" t="s">
        <v>16</v>
      </c>
      <c r="G36" s="15">
        <v>2115.0</v>
      </c>
      <c r="H36" s="15">
        <v>2961.0</v>
      </c>
      <c r="I36" s="16"/>
      <c r="J36" s="16"/>
      <c r="K36" s="16"/>
      <c r="L36" s="16"/>
      <c r="M36" s="16"/>
      <c r="N36" s="16"/>
      <c r="O36" s="16"/>
      <c r="P36" s="16"/>
      <c r="Q36" s="16"/>
      <c r="R36" s="16"/>
      <c r="S36" s="16"/>
      <c r="T36" s="16"/>
      <c r="U36" s="16"/>
      <c r="V36" s="16"/>
      <c r="W36" s="16"/>
      <c r="X36" s="16"/>
      <c r="Y36" s="16"/>
      <c r="Z36" s="16"/>
    </row>
    <row r="37" ht="71.25" customHeight="1">
      <c r="A37" s="10" t="s">
        <v>277</v>
      </c>
      <c r="B37" s="10" t="s">
        <v>280</v>
      </c>
      <c r="C37" s="13" t="s">
        <v>23</v>
      </c>
      <c r="D37" s="13" t="s">
        <v>13</v>
      </c>
      <c r="E37" s="13" t="s">
        <v>284</v>
      </c>
      <c r="F37" s="13" t="s">
        <v>16</v>
      </c>
      <c r="G37" s="15">
        <v>2667.0</v>
      </c>
      <c r="H37" s="15">
        <v>3734.0</v>
      </c>
      <c r="I37" s="16"/>
      <c r="J37" s="16"/>
      <c r="K37" s="16"/>
      <c r="L37" s="16"/>
      <c r="M37" s="16"/>
      <c r="N37" s="16"/>
      <c r="O37" s="16"/>
      <c r="P37" s="16"/>
      <c r="Q37" s="16"/>
      <c r="R37" s="16"/>
      <c r="S37" s="16"/>
      <c r="T37" s="16"/>
      <c r="U37" s="16"/>
      <c r="V37" s="16"/>
      <c r="W37" s="16"/>
      <c r="X37" s="16"/>
      <c r="Y37" s="16"/>
      <c r="Z37" s="16"/>
    </row>
    <row r="38" ht="71.25" customHeight="1">
      <c r="A38" s="10" t="s">
        <v>286</v>
      </c>
      <c r="B38" s="10" t="s">
        <v>289</v>
      </c>
      <c r="C38" s="13" t="s">
        <v>23</v>
      </c>
      <c r="D38" s="13" t="s">
        <v>13</v>
      </c>
      <c r="E38" s="13" t="s">
        <v>293</v>
      </c>
      <c r="F38" s="13" t="s">
        <v>16</v>
      </c>
      <c r="G38" s="15">
        <v>2761.0</v>
      </c>
      <c r="H38" s="15">
        <v>3865.0</v>
      </c>
      <c r="I38" s="16"/>
      <c r="J38" s="16"/>
      <c r="K38" s="16"/>
      <c r="L38" s="16"/>
      <c r="M38" s="16"/>
      <c r="N38" s="16"/>
      <c r="O38" s="16"/>
      <c r="P38" s="16"/>
      <c r="Q38" s="16"/>
      <c r="R38" s="16"/>
      <c r="S38" s="16"/>
      <c r="T38" s="16"/>
      <c r="U38" s="16"/>
      <c r="V38" s="16"/>
      <c r="W38" s="16"/>
      <c r="X38" s="16"/>
      <c r="Y38" s="16"/>
      <c r="Z38" s="16"/>
    </row>
    <row r="39" ht="71.25" customHeight="1">
      <c r="A39" s="10" t="s">
        <v>294</v>
      </c>
      <c r="B39" s="10" t="s">
        <v>298</v>
      </c>
      <c r="C39" s="13" t="s">
        <v>23</v>
      </c>
      <c r="D39" s="13" t="s">
        <v>13</v>
      </c>
      <c r="E39" s="13" t="s">
        <v>301</v>
      </c>
      <c r="F39" s="13" t="s">
        <v>16</v>
      </c>
      <c r="G39" s="15">
        <v>2292.0</v>
      </c>
      <c r="H39" s="15">
        <v>3209.0</v>
      </c>
      <c r="I39" s="16"/>
      <c r="J39" s="16"/>
      <c r="K39" s="16"/>
      <c r="L39" s="16"/>
      <c r="M39" s="16"/>
      <c r="N39" s="16"/>
      <c r="O39" s="16"/>
      <c r="P39" s="16"/>
      <c r="Q39" s="16"/>
      <c r="R39" s="16"/>
      <c r="S39" s="16"/>
      <c r="T39" s="16"/>
      <c r="U39" s="16"/>
      <c r="V39" s="16"/>
      <c r="W39" s="16"/>
      <c r="X39" s="16"/>
      <c r="Y39" s="16"/>
      <c r="Z39" s="16"/>
    </row>
    <row r="40" ht="71.25" customHeight="1">
      <c r="A40" s="10" t="s">
        <v>303</v>
      </c>
      <c r="B40" s="10" t="s">
        <v>306</v>
      </c>
      <c r="C40" s="13" t="s">
        <v>23</v>
      </c>
      <c r="D40" s="13" t="s">
        <v>13</v>
      </c>
      <c r="E40" s="13" t="s">
        <v>311</v>
      </c>
      <c r="F40" s="13" t="s">
        <v>16</v>
      </c>
      <c r="G40" s="15">
        <v>2509.0</v>
      </c>
      <c r="H40" s="15">
        <v>3513.0</v>
      </c>
      <c r="I40" s="16"/>
      <c r="J40" s="16"/>
      <c r="K40" s="16"/>
      <c r="L40" s="16"/>
      <c r="M40" s="16"/>
      <c r="N40" s="16"/>
      <c r="O40" s="16"/>
      <c r="P40" s="16"/>
      <c r="Q40" s="16"/>
      <c r="R40" s="16"/>
      <c r="S40" s="16"/>
      <c r="T40" s="16"/>
      <c r="U40" s="16"/>
      <c r="V40" s="16"/>
      <c r="W40" s="16"/>
      <c r="X40" s="16"/>
      <c r="Y40" s="16"/>
      <c r="Z40" s="16"/>
    </row>
    <row r="41" ht="71.25" customHeight="1">
      <c r="A41" s="10" t="s">
        <v>312</v>
      </c>
      <c r="B41" s="10" t="s">
        <v>316</v>
      </c>
      <c r="C41" s="13" t="s">
        <v>23</v>
      </c>
      <c r="D41" s="13" t="s">
        <v>13</v>
      </c>
      <c r="E41" s="13" t="s">
        <v>320</v>
      </c>
      <c r="F41" s="13" t="s">
        <v>16</v>
      </c>
      <c r="G41" s="15">
        <v>2096.0</v>
      </c>
      <c r="H41" s="15">
        <v>2934.0</v>
      </c>
      <c r="I41" s="16"/>
      <c r="J41" s="16"/>
      <c r="K41" s="16"/>
      <c r="L41" s="16"/>
      <c r="M41" s="16"/>
      <c r="N41" s="16"/>
      <c r="O41" s="16"/>
      <c r="P41" s="16"/>
      <c r="Q41" s="16"/>
      <c r="R41" s="16"/>
      <c r="S41" s="16"/>
      <c r="T41" s="16"/>
      <c r="U41" s="16"/>
      <c r="V41" s="16"/>
      <c r="W41" s="16"/>
      <c r="X41" s="16"/>
      <c r="Y41" s="16"/>
      <c r="Z41" s="16"/>
    </row>
    <row r="42" ht="71.25" customHeight="1">
      <c r="A42" s="10" t="s">
        <v>321</v>
      </c>
      <c r="B42" s="10" t="s">
        <v>325</v>
      </c>
      <c r="C42" s="13" t="s">
        <v>23</v>
      </c>
      <c r="D42" s="13" t="s">
        <v>13</v>
      </c>
      <c r="E42" s="13" t="s">
        <v>328</v>
      </c>
      <c r="F42" s="13" t="s">
        <v>16</v>
      </c>
      <c r="G42" s="15">
        <v>2273.0</v>
      </c>
      <c r="H42" s="15">
        <v>3182.0</v>
      </c>
      <c r="I42" s="16"/>
      <c r="J42" s="16"/>
      <c r="K42" s="16"/>
      <c r="L42" s="16"/>
      <c r="M42" s="16"/>
      <c r="N42" s="16"/>
      <c r="O42" s="16"/>
      <c r="P42" s="16"/>
      <c r="Q42" s="16"/>
      <c r="R42" s="16"/>
      <c r="S42" s="16"/>
      <c r="T42" s="16"/>
      <c r="U42" s="16"/>
      <c r="V42" s="16"/>
      <c r="W42" s="16"/>
      <c r="X42" s="16"/>
      <c r="Y42" s="16"/>
      <c r="Z42" s="16"/>
    </row>
    <row r="43" ht="71.25" customHeight="1">
      <c r="A43" s="10" t="s">
        <v>330</v>
      </c>
      <c r="B43" s="10" t="s">
        <v>334</v>
      </c>
      <c r="C43" s="13" t="s">
        <v>12</v>
      </c>
      <c r="D43" s="13" t="s">
        <v>13</v>
      </c>
      <c r="E43" s="13" t="s">
        <v>339</v>
      </c>
      <c r="F43" s="13" t="s">
        <v>16</v>
      </c>
      <c r="G43" s="15">
        <v>2978.0</v>
      </c>
      <c r="H43" s="15">
        <v>4169.0</v>
      </c>
      <c r="I43" s="16"/>
      <c r="J43" s="16"/>
      <c r="K43" s="16"/>
      <c r="L43" s="16"/>
      <c r="M43" s="16"/>
      <c r="N43" s="16"/>
      <c r="O43" s="16"/>
      <c r="P43" s="16"/>
      <c r="Q43" s="16"/>
      <c r="R43" s="16"/>
      <c r="S43" s="16"/>
      <c r="T43" s="16"/>
      <c r="U43" s="16"/>
      <c r="V43" s="16"/>
      <c r="W43" s="16"/>
      <c r="X43" s="16"/>
      <c r="Y43" s="16"/>
      <c r="Z43" s="16"/>
    </row>
    <row r="44" ht="71.25" customHeight="1">
      <c r="A44" s="10" t="s">
        <v>340</v>
      </c>
      <c r="B44" s="10" t="s">
        <v>344</v>
      </c>
      <c r="C44" s="13" t="s">
        <v>23</v>
      </c>
      <c r="D44" s="13" t="s">
        <v>13</v>
      </c>
      <c r="E44" s="13" t="s">
        <v>349</v>
      </c>
      <c r="F44" s="13" t="s">
        <v>16</v>
      </c>
      <c r="G44" s="15">
        <v>2625.0</v>
      </c>
      <c r="H44" s="15">
        <v>3675.0</v>
      </c>
      <c r="I44" s="16"/>
      <c r="J44" s="16"/>
      <c r="K44" s="16"/>
      <c r="L44" s="16"/>
      <c r="M44" s="16"/>
      <c r="N44" s="16"/>
      <c r="O44" s="16"/>
      <c r="P44" s="16"/>
      <c r="Q44" s="16"/>
      <c r="R44" s="16"/>
      <c r="S44" s="16"/>
      <c r="T44" s="16"/>
      <c r="U44" s="16"/>
      <c r="V44" s="16"/>
      <c r="W44" s="16"/>
      <c r="X44" s="16"/>
      <c r="Y44" s="16"/>
      <c r="Z44" s="16"/>
    </row>
    <row r="45" ht="71.25" customHeight="1">
      <c r="A45" s="10" t="s">
        <v>351</v>
      </c>
      <c r="B45" s="10" t="s">
        <v>355</v>
      </c>
      <c r="C45" s="13" t="s">
        <v>23</v>
      </c>
      <c r="D45" s="13" t="s">
        <v>13</v>
      </c>
      <c r="E45" s="13" t="s">
        <v>359</v>
      </c>
      <c r="F45" s="13" t="s">
        <v>16</v>
      </c>
      <c r="G45" s="15">
        <v>2492.0</v>
      </c>
      <c r="H45" s="15">
        <v>3489.0</v>
      </c>
      <c r="I45" s="16"/>
      <c r="J45" s="16"/>
      <c r="K45" s="16"/>
      <c r="L45" s="16"/>
      <c r="M45" s="16"/>
      <c r="N45" s="16"/>
      <c r="O45" s="16"/>
      <c r="P45" s="16"/>
      <c r="Q45" s="16"/>
      <c r="R45" s="16"/>
      <c r="S45" s="16"/>
      <c r="T45" s="16"/>
      <c r="U45" s="16"/>
      <c r="V45" s="16"/>
      <c r="W45" s="16"/>
      <c r="X45" s="16"/>
      <c r="Y45" s="16"/>
      <c r="Z45" s="16"/>
    </row>
    <row r="46" ht="71.25" customHeight="1">
      <c r="A46" s="10" t="s">
        <v>361</v>
      </c>
      <c r="B46" s="10" t="s">
        <v>363</v>
      </c>
      <c r="C46" s="13" t="s">
        <v>23</v>
      </c>
      <c r="D46" s="13" t="s">
        <v>13</v>
      </c>
      <c r="E46" s="13" t="s">
        <v>367</v>
      </c>
      <c r="F46" s="13" t="s">
        <v>16</v>
      </c>
      <c r="G46" s="15">
        <v>1813.0</v>
      </c>
      <c r="H46" s="15">
        <v>2538.0</v>
      </c>
      <c r="I46" s="16"/>
      <c r="J46" s="16"/>
      <c r="K46" s="16"/>
      <c r="L46" s="16"/>
      <c r="M46" s="16"/>
      <c r="N46" s="16"/>
      <c r="O46" s="16"/>
      <c r="P46" s="16"/>
      <c r="Q46" s="16"/>
      <c r="R46" s="16"/>
      <c r="S46" s="16"/>
      <c r="T46" s="16"/>
      <c r="U46" s="16"/>
      <c r="V46" s="16"/>
      <c r="W46" s="16"/>
      <c r="X46" s="16"/>
      <c r="Y46" s="16"/>
      <c r="Z46" s="16"/>
    </row>
    <row r="47" ht="71.25" customHeight="1">
      <c r="A47" s="10" t="s">
        <v>368</v>
      </c>
      <c r="B47" s="10" t="s">
        <v>371</v>
      </c>
      <c r="C47" s="13" t="s">
        <v>23</v>
      </c>
      <c r="D47" s="13" t="s">
        <v>13</v>
      </c>
      <c r="E47" s="13" t="s">
        <v>374</v>
      </c>
      <c r="F47" s="13" t="s">
        <v>16</v>
      </c>
      <c r="G47" s="15">
        <v>1970.0</v>
      </c>
      <c r="H47" s="15">
        <v>2758.0</v>
      </c>
      <c r="I47" s="16"/>
      <c r="J47" s="16"/>
      <c r="K47" s="16"/>
      <c r="L47" s="16"/>
      <c r="M47" s="16"/>
      <c r="N47" s="16"/>
      <c r="O47" s="16"/>
      <c r="P47" s="16"/>
      <c r="Q47" s="16"/>
      <c r="R47" s="16"/>
      <c r="S47" s="16"/>
      <c r="T47" s="16"/>
      <c r="U47" s="16"/>
      <c r="V47" s="16"/>
      <c r="W47" s="16"/>
      <c r="X47" s="16"/>
      <c r="Y47" s="16"/>
      <c r="Z47" s="16"/>
    </row>
    <row r="48" ht="71.25" customHeight="1">
      <c r="A48" s="10" t="s">
        <v>376</v>
      </c>
      <c r="B48" s="10" t="s">
        <v>379</v>
      </c>
      <c r="C48" s="13" t="s">
        <v>23</v>
      </c>
      <c r="D48" s="13" t="s">
        <v>13</v>
      </c>
      <c r="E48" s="13" t="s">
        <v>382</v>
      </c>
      <c r="F48" s="13" t="s">
        <v>16</v>
      </c>
      <c r="G48" s="15">
        <v>1427.0</v>
      </c>
      <c r="H48" s="15">
        <v>1998.0</v>
      </c>
      <c r="I48" s="16"/>
      <c r="J48" s="16"/>
      <c r="K48" s="16"/>
      <c r="L48" s="16"/>
      <c r="M48" s="16"/>
      <c r="N48" s="16"/>
      <c r="O48" s="16"/>
      <c r="P48" s="16"/>
      <c r="Q48" s="16"/>
      <c r="R48" s="16"/>
      <c r="S48" s="16"/>
      <c r="T48" s="16"/>
      <c r="U48" s="16"/>
      <c r="V48" s="16"/>
      <c r="W48" s="16"/>
      <c r="X48" s="16"/>
      <c r="Y48" s="16"/>
      <c r="Z48" s="16"/>
    </row>
    <row r="49" ht="71.25" customHeight="1">
      <c r="A49" s="10" t="s">
        <v>383</v>
      </c>
      <c r="B49" s="10" t="s">
        <v>385</v>
      </c>
      <c r="C49" s="13" t="s">
        <v>23</v>
      </c>
      <c r="D49" s="13" t="s">
        <v>13</v>
      </c>
      <c r="E49" s="13" t="s">
        <v>389</v>
      </c>
      <c r="F49" s="13" t="s">
        <v>16</v>
      </c>
      <c r="G49" s="15">
        <v>1812.0</v>
      </c>
      <c r="H49" s="15">
        <v>2537.0</v>
      </c>
      <c r="I49" s="16"/>
      <c r="J49" s="16"/>
      <c r="K49" s="16"/>
      <c r="L49" s="16"/>
      <c r="M49" s="16"/>
      <c r="N49" s="16"/>
      <c r="O49" s="16"/>
      <c r="P49" s="16"/>
      <c r="Q49" s="16"/>
      <c r="R49" s="16"/>
      <c r="S49" s="16"/>
      <c r="T49" s="16"/>
      <c r="U49" s="16"/>
      <c r="V49" s="16"/>
      <c r="W49" s="16"/>
      <c r="X49" s="16"/>
      <c r="Y49" s="16"/>
      <c r="Z49" s="16"/>
    </row>
    <row r="50" ht="71.25" customHeight="1">
      <c r="A50" s="10" t="s">
        <v>390</v>
      </c>
      <c r="B50" s="10" t="s">
        <v>393</v>
      </c>
      <c r="C50" s="13" t="s">
        <v>23</v>
      </c>
      <c r="D50" s="13" t="s">
        <v>13</v>
      </c>
      <c r="E50" s="13" t="s">
        <v>396</v>
      </c>
      <c r="F50" s="13" t="s">
        <v>16</v>
      </c>
      <c r="G50" s="15">
        <v>1867.0</v>
      </c>
      <c r="H50" s="15">
        <v>2614.0</v>
      </c>
      <c r="I50" s="16"/>
      <c r="J50" s="16"/>
      <c r="K50" s="16"/>
      <c r="L50" s="16"/>
      <c r="M50" s="16"/>
      <c r="N50" s="16"/>
      <c r="O50" s="16"/>
      <c r="P50" s="16"/>
      <c r="Q50" s="16"/>
      <c r="R50" s="16"/>
      <c r="S50" s="16"/>
      <c r="T50" s="16"/>
      <c r="U50" s="16"/>
      <c r="V50" s="16"/>
      <c r="W50" s="16"/>
      <c r="X50" s="16"/>
      <c r="Y50" s="16"/>
      <c r="Z50" s="16"/>
    </row>
    <row r="51" ht="71.25" customHeight="1">
      <c r="A51" s="10" t="s">
        <v>397</v>
      </c>
      <c r="B51" s="10" t="s">
        <v>400</v>
      </c>
      <c r="C51" s="13" t="s">
        <v>23</v>
      </c>
      <c r="D51" s="13" t="s">
        <v>13</v>
      </c>
      <c r="E51" s="13" t="s">
        <v>403</v>
      </c>
      <c r="F51" s="13" t="s">
        <v>16</v>
      </c>
      <c r="G51" s="15">
        <v>1689.0</v>
      </c>
      <c r="H51" s="15">
        <v>2365.0</v>
      </c>
      <c r="I51" s="16"/>
      <c r="J51" s="16"/>
      <c r="K51" s="16"/>
      <c r="L51" s="16"/>
      <c r="M51" s="16"/>
      <c r="N51" s="16"/>
      <c r="O51" s="16"/>
      <c r="P51" s="16"/>
      <c r="Q51" s="16"/>
      <c r="R51" s="16"/>
      <c r="S51" s="16"/>
      <c r="T51" s="16"/>
      <c r="U51" s="16"/>
      <c r="V51" s="16"/>
      <c r="W51" s="16"/>
      <c r="X51" s="16"/>
      <c r="Y51" s="16"/>
      <c r="Z51" s="16"/>
    </row>
    <row r="52" ht="71.25" customHeight="1">
      <c r="A52" s="10" t="s">
        <v>404</v>
      </c>
      <c r="B52" s="10" t="s">
        <v>408</v>
      </c>
      <c r="C52" s="13" t="s">
        <v>23</v>
      </c>
      <c r="D52" s="13" t="s">
        <v>13</v>
      </c>
      <c r="E52" s="13" t="s">
        <v>411</v>
      </c>
      <c r="F52" s="13" t="s">
        <v>16</v>
      </c>
      <c r="G52" s="15">
        <v>1998.0</v>
      </c>
      <c r="H52" s="15">
        <v>2797.0</v>
      </c>
      <c r="I52" s="16"/>
      <c r="J52" s="16"/>
      <c r="K52" s="16"/>
      <c r="L52" s="16"/>
      <c r="M52" s="16"/>
      <c r="N52" s="16"/>
      <c r="O52" s="16"/>
      <c r="P52" s="16"/>
      <c r="Q52" s="16"/>
      <c r="R52" s="16"/>
      <c r="S52" s="16"/>
      <c r="T52" s="16"/>
      <c r="U52" s="16"/>
      <c r="V52" s="16"/>
      <c r="W52" s="16"/>
      <c r="X52" s="16"/>
      <c r="Y52" s="16"/>
      <c r="Z52" s="16"/>
    </row>
    <row r="53" ht="71.25" customHeight="1">
      <c r="A53" s="10" t="s">
        <v>413</v>
      </c>
      <c r="B53" s="10" t="s">
        <v>416</v>
      </c>
      <c r="C53" s="13" t="s">
        <v>23</v>
      </c>
      <c r="D53" s="13" t="s">
        <v>13</v>
      </c>
      <c r="E53" s="13" t="s">
        <v>420</v>
      </c>
      <c r="F53" s="13" t="s">
        <v>16</v>
      </c>
      <c r="G53" s="15">
        <v>2316.0</v>
      </c>
      <c r="H53" s="15">
        <v>3242.0</v>
      </c>
      <c r="I53" s="16"/>
      <c r="J53" s="16"/>
      <c r="K53" s="16"/>
      <c r="L53" s="16"/>
      <c r="M53" s="16"/>
      <c r="N53" s="16"/>
      <c r="O53" s="16"/>
      <c r="P53" s="16"/>
      <c r="Q53" s="16"/>
      <c r="R53" s="16"/>
      <c r="S53" s="16"/>
      <c r="T53" s="16"/>
      <c r="U53" s="16"/>
      <c r="V53" s="16"/>
      <c r="W53" s="16"/>
      <c r="X53" s="16"/>
      <c r="Y53" s="16"/>
      <c r="Z53" s="16"/>
    </row>
    <row r="54" ht="71.25" customHeight="1">
      <c r="A54" s="10" t="s">
        <v>422</v>
      </c>
      <c r="B54" s="10" t="s">
        <v>424</v>
      </c>
      <c r="C54" s="13" t="s">
        <v>23</v>
      </c>
      <c r="D54" s="13" t="s">
        <v>13</v>
      </c>
      <c r="E54" s="13" t="s">
        <v>429</v>
      </c>
      <c r="F54" s="13" t="s">
        <v>16</v>
      </c>
      <c r="G54" s="15">
        <v>1493.0</v>
      </c>
      <c r="H54" s="15">
        <v>2090.0</v>
      </c>
      <c r="I54" s="16"/>
      <c r="J54" s="16"/>
      <c r="K54" s="16"/>
      <c r="L54" s="16"/>
      <c r="M54" s="16"/>
      <c r="N54" s="16"/>
      <c r="O54" s="16"/>
      <c r="P54" s="16"/>
      <c r="Q54" s="16"/>
      <c r="R54" s="16"/>
      <c r="S54" s="16"/>
      <c r="T54" s="16"/>
      <c r="U54" s="16"/>
      <c r="V54" s="16"/>
      <c r="W54" s="16"/>
      <c r="X54" s="16"/>
      <c r="Y54" s="16"/>
      <c r="Z54" s="16"/>
    </row>
    <row r="55" ht="71.25" customHeight="1">
      <c r="A55" s="10" t="s">
        <v>430</v>
      </c>
      <c r="B55" s="10" t="s">
        <v>433</v>
      </c>
      <c r="C55" s="13" t="s">
        <v>12</v>
      </c>
      <c r="D55" s="13" t="s">
        <v>13</v>
      </c>
      <c r="E55" s="13" t="s">
        <v>436</v>
      </c>
      <c r="F55" s="13" t="s">
        <v>16</v>
      </c>
      <c r="G55" s="15">
        <v>1728.0</v>
      </c>
      <c r="H55" s="15">
        <v>2419.0</v>
      </c>
      <c r="I55" s="16"/>
      <c r="J55" s="16"/>
      <c r="K55" s="16"/>
      <c r="L55" s="16"/>
      <c r="M55" s="16"/>
      <c r="N55" s="16"/>
      <c r="O55" s="16"/>
      <c r="P55" s="16"/>
      <c r="Q55" s="16"/>
      <c r="R55" s="16"/>
      <c r="S55" s="16"/>
      <c r="T55" s="16"/>
      <c r="U55" s="16"/>
      <c r="V55" s="16"/>
      <c r="W55" s="16"/>
      <c r="X55" s="16"/>
      <c r="Y55" s="16"/>
      <c r="Z55" s="16"/>
    </row>
    <row r="56" ht="71.25" customHeight="1">
      <c r="A56" s="10" t="s">
        <v>438</v>
      </c>
      <c r="B56" s="10" t="s">
        <v>441</v>
      </c>
      <c r="C56" s="13" t="s">
        <v>12</v>
      </c>
      <c r="D56" s="13" t="s">
        <v>13</v>
      </c>
      <c r="E56" s="13" t="s">
        <v>444</v>
      </c>
      <c r="F56" s="13" t="s">
        <v>16</v>
      </c>
      <c r="G56" s="15">
        <v>2036.0</v>
      </c>
      <c r="H56" s="15">
        <v>2850.0</v>
      </c>
      <c r="I56" s="16"/>
      <c r="J56" s="16"/>
      <c r="K56" s="16"/>
      <c r="L56" s="16"/>
      <c r="M56" s="16"/>
      <c r="N56" s="16"/>
      <c r="O56" s="16"/>
      <c r="P56" s="16"/>
      <c r="Q56" s="16"/>
      <c r="R56" s="16"/>
      <c r="S56" s="16"/>
      <c r="T56" s="16"/>
      <c r="U56" s="16"/>
      <c r="V56" s="16"/>
      <c r="W56" s="16"/>
      <c r="X56" s="16"/>
      <c r="Y56" s="16"/>
      <c r="Z56" s="16"/>
    </row>
    <row r="57" ht="71.25" customHeight="1">
      <c r="A57" s="10" t="s">
        <v>446</v>
      </c>
      <c r="B57" s="10" t="s">
        <v>449</v>
      </c>
      <c r="C57" s="13" t="s">
        <v>12</v>
      </c>
      <c r="D57" s="13" t="s">
        <v>13</v>
      </c>
      <c r="E57" s="13" t="s">
        <v>452</v>
      </c>
      <c r="F57" s="13" t="s">
        <v>16</v>
      </c>
      <c r="G57" s="15">
        <v>2205.0</v>
      </c>
      <c r="H57" s="15">
        <v>3087.0</v>
      </c>
      <c r="I57" s="16"/>
      <c r="J57" s="16"/>
      <c r="K57" s="16"/>
      <c r="L57" s="16"/>
      <c r="M57" s="16"/>
      <c r="N57" s="16"/>
      <c r="O57" s="16"/>
      <c r="P57" s="16"/>
      <c r="Q57" s="16"/>
      <c r="R57" s="16"/>
      <c r="S57" s="16"/>
      <c r="T57" s="16"/>
      <c r="U57" s="16"/>
      <c r="V57" s="16"/>
      <c r="W57" s="16"/>
      <c r="X57" s="16"/>
      <c r="Y57" s="16"/>
      <c r="Z57" s="16"/>
    </row>
    <row r="58" ht="71.25" customHeight="1">
      <c r="A58" s="10" t="s">
        <v>454</v>
      </c>
      <c r="B58" s="10" t="s">
        <v>456</v>
      </c>
      <c r="C58" s="13" t="s">
        <v>23</v>
      </c>
      <c r="D58" s="13" t="s">
        <v>13</v>
      </c>
      <c r="E58" s="13" t="s">
        <v>458</v>
      </c>
      <c r="F58" s="13" t="s">
        <v>16</v>
      </c>
      <c r="G58" s="15">
        <v>1187.0</v>
      </c>
      <c r="H58" s="15">
        <v>1662.0</v>
      </c>
      <c r="I58" s="16"/>
      <c r="J58" s="16"/>
      <c r="K58" s="16"/>
      <c r="L58" s="16"/>
      <c r="M58" s="16"/>
      <c r="N58" s="16"/>
      <c r="O58" s="16"/>
      <c r="P58" s="16"/>
      <c r="Q58" s="16"/>
      <c r="R58" s="16"/>
      <c r="S58" s="16"/>
      <c r="T58" s="16"/>
      <c r="U58" s="16"/>
      <c r="V58" s="16"/>
      <c r="W58" s="16"/>
      <c r="X58" s="16"/>
      <c r="Y58" s="16"/>
      <c r="Z58" s="16"/>
    </row>
    <row r="59" ht="71.25" customHeight="1">
      <c r="A59" s="10" t="s">
        <v>460</v>
      </c>
      <c r="B59" s="10" t="s">
        <v>462</v>
      </c>
      <c r="C59" s="13" t="s">
        <v>23</v>
      </c>
      <c r="D59" s="13" t="s">
        <v>13</v>
      </c>
      <c r="E59" s="13" t="s">
        <v>464</v>
      </c>
      <c r="F59" s="13" t="s">
        <v>16</v>
      </c>
      <c r="G59" s="15">
        <v>1148.0</v>
      </c>
      <c r="H59" s="15">
        <v>1607.0</v>
      </c>
      <c r="I59" s="16"/>
      <c r="J59" s="16"/>
      <c r="K59" s="16"/>
      <c r="L59" s="16"/>
      <c r="M59" s="16"/>
      <c r="N59" s="16"/>
      <c r="O59" s="16"/>
      <c r="P59" s="16"/>
      <c r="Q59" s="16"/>
      <c r="R59" s="16"/>
      <c r="S59" s="16"/>
      <c r="T59" s="16"/>
      <c r="U59" s="16"/>
      <c r="V59" s="16"/>
      <c r="W59" s="16"/>
      <c r="X59" s="16"/>
      <c r="Y59" s="16"/>
      <c r="Z59" s="16"/>
    </row>
    <row r="60" ht="71.25" customHeight="1">
      <c r="A60" s="10" t="s">
        <v>466</v>
      </c>
      <c r="B60" s="10" t="s">
        <v>468</v>
      </c>
      <c r="C60" s="13" t="s">
        <v>23</v>
      </c>
      <c r="D60" s="13" t="s">
        <v>13</v>
      </c>
      <c r="E60" s="13" t="s">
        <v>471</v>
      </c>
      <c r="F60" s="13" t="s">
        <v>16</v>
      </c>
      <c r="G60" s="15">
        <v>1140.0</v>
      </c>
      <c r="H60" s="15">
        <v>1596.0</v>
      </c>
      <c r="I60" s="16"/>
      <c r="J60" s="16"/>
      <c r="K60" s="16"/>
      <c r="L60" s="16"/>
      <c r="M60" s="16"/>
      <c r="N60" s="16"/>
      <c r="O60" s="16"/>
      <c r="P60" s="16"/>
      <c r="Q60" s="16"/>
      <c r="R60" s="16"/>
      <c r="S60" s="16"/>
      <c r="T60" s="16"/>
      <c r="U60" s="16"/>
      <c r="V60" s="16"/>
      <c r="W60" s="16"/>
      <c r="X60" s="16"/>
      <c r="Y60" s="16"/>
      <c r="Z60" s="16"/>
    </row>
    <row r="61" ht="71.25" customHeight="1">
      <c r="A61" s="10" t="s">
        <v>472</v>
      </c>
      <c r="B61" s="10" t="s">
        <v>475</v>
      </c>
      <c r="C61" s="13" t="s">
        <v>23</v>
      </c>
      <c r="D61" s="13" t="s">
        <v>13</v>
      </c>
      <c r="E61" s="13" t="s">
        <v>478</v>
      </c>
      <c r="F61" s="13" t="s">
        <v>16</v>
      </c>
      <c r="G61" s="15">
        <v>1350.0</v>
      </c>
      <c r="H61" s="15">
        <v>1890.0</v>
      </c>
      <c r="I61" s="16"/>
      <c r="J61" s="16"/>
      <c r="K61" s="16"/>
      <c r="L61" s="16"/>
      <c r="M61" s="16"/>
      <c r="N61" s="16"/>
      <c r="O61" s="16"/>
      <c r="P61" s="16"/>
      <c r="Q61" s="16"/>
      <c r="R61" s="16"/>
      <c r="S61" s="16"/>
      <c r="T61" s="16"/>
      <c r="U61" s="16"/>
      <c r="V61" s="16"/>
      <c r="W61" s="16"/>
      <c r="X61" s="16"/>
      <c r="Y61" s="16"/>
      <c r="Z61" s="16"/>
    </row>
    <row r="62" ht="71.25" customHeight="1">
      <c r="A62" s="10" t="s">
        <v>479</v>
      </c>
      <c r="B62" s="10" t="s">
        <v>481</v>
      </c>
      <c r="C62" s="13" t="s">
        <v>23</v>
      </c>
      <c r="D62" s="13" t="s">
        <v>13</v>
      </c>
      <c r="E62" s="13" t="s">
        <v>484</v>
      </c>
      <c r="F62" s="13" t="s">
        <v>16</v>
      </c>
      <c r="G62" s="15">
        <v>1378.0</v>
      </c>
      <c r="H62" s="15">
        <v>1929.0</v>
      </c>
      <c r="I62" s="16"/>
      <c r="J62" s="16"/>
      <c r="K62" s="16"/>
      <c r="L62" s="16"/>
      <c r="M62" s="16"/>
      <c r="N62" s="16"/>
      <c r="O62" s="16"/>
      <c r="P62" s="16"/>
      <c r="Q62" s="16"/>
      <c r="R62" s="16"/>
      <c r="S62" s="16"/>
      <c r="T62" s="16"/>
      <c r="U62" s="16"/>
      <c r="V62" s="16"/>
      <c r="W62" s="16"/>
      <c r="X62" s="16"/>
      <c r="Y62" s="16"/>
      <c r="Z62" s="16"/>
    </row>
    <row r="63" ht="71.25" customHeight="1">
      <c r="A63" s="10" t="s">
        <v>486</v>
      </c>
      <c r="B63" s="10" t="s">
        <v>488</v>
      </c>
      <c r="C63" s="13" t="s">
        <v>23</v>
      </c>
      <c r="D63" s="13" t="s">
        <v>13</v>
      </c>
      <c r="E63" s="13" t="s">
        <v>491</v>
      </c>
      <c r="F63" s="13" t="s">
        <v>16</v>
      </c>
      <c r="G63" s="15">
        <v>1762.0</v>
      </c>
      <c r="H63" s="15">
        <v>2467.0</v>
      </c>
      <c r="I63" s="16"/>
      <c r="J63" s="16"/>
      <c r="K63" s="16"/>
      <c r="L63" s="16"/>
      <c r="M63" s="16"/>
      <c r="N63" s="16"/>
      <c r="O63" s="16"/>
      <c r="P63" s="16"/>
      <c r="Q63" s="16"/>
      <c r="R63" s="16"/>
      <c r="S63" s="16"/>
      <c r="T63" s="16"/>
      <c r="U63" s="16"/>
      <c r="V63" s="16"/>
      <c r="W63" s="16"/>
      <c r="X63" s="16"/>
      <c r="Y63" s="16"/>
      <c r="Z63" s="16"/>
    </row>
    <row r="64" ht="71.25" customHeight="1">
      <c r="A64" s="10" t="s">
        <v>493</v>
      </c>
      <c r="B64" s="10" t="s">
        <v>495</v>
      </c>
      <c r="C64" s="13" t="s">
        <v>23</v>
      </c>
      <c r="D64" s="13" t="s">
        <v>13</v>
      </c>
      <c r="E64" s="13" t="s">
        <v>498</v>
      </c>
      <c r="F64" s="13" t="s">
        <v>16</v>
      </c>
      <c r="G64" s="15">
        <v>1091.0</v>
      </c>
      <c r="H64" s="15">
        <v>1527.0</v>
      </c>
      <c r="I64" s="16"/>
      <c r="J64" s="16"/>
      <c r="K64" s="16"/>
      <c r="L64" s="16"/>
      <c r="M64" s="16"/>
      <c r="N64" s="16"/>
      <c r="O64" s="16"/>
      <c r="P64" s="16"/>
      <c r="Q64" s="16"/>
      <c r="R64" s="16"/>
      <c r="S64" s="16"/>
      <c r="T64" s="16"/>
      <c r="U64" s="16"/>
      <c r="V64" s="16"/>
      <c r="W64" s="16"/>
      <c r="X64" s="16"/>
      <c r="Y64" s="16"/>
      <c r="Z64" s="16"/>
    </row>
    <row r="65" ht="71.25" customHeight="1">
      <c r="A65" s="10" t="s">
        <v>499</v>
      </c>
      <c r="B65" s="10" t="s">
        <v>502</v>
      </c>
      <c r="C65" s="13" t="s">
        <v>23</v>
      </c>
      <c r="D65" s="13" t="s">
        <v>13</v>
      </c>
      <c r="E65" s="13" t="s">
        <v>504</v>
      </c>
      <c r="F65" s="13" t="s">
        <v>16</v>
      </c>
      <c r="G65" s="15">
        <v>975.0</v>
      </c>
      <c r="H65" s="15">
        <v>1365.0</v>
      </c>
      <c r="I65" s="16"/>
      <c r="J65" s="16"/>
      <c r="K65" s="16"/>
      <c r="L65" s="16"/>
      <c r="M65" s="16"/>
      <c r="N65" s="16"/>
      <c r="O65" s="16"/>
      <c r="P65" s="16"/>
      <c r="Q65" s="16"/>
      <c r="R65" s="16"/>
      <c r="S65" s="16"/>
      <c r="T65" s="16"/>
      <c r="U65" s="16"/>
      <c r="V65" s="16"/>
      <c r="W65" s="16"/>
      <c r="X65" s="16"/>
      <c r="Y65" s="16"/>
      <c r="Z65" s="16"/>
    </row>
    <row r="66" ht="71.25" customHeight="1">
      <c r="A66" s="10" t="s">
        <v>506</v>
      </c>
      <c r="B66" s="10" t="s">
        <v>508</v>
      </c>
      <c r="C66" s="13" t="s">
        <v>23</v>
      </c>
      <c r="D66" s="13" t="s">
        <v>13</v>
      </c>
      <c r="E66" s="13" t="s">
        <v>511</v>
      </c>
      <c r="F66" s="13" t="s">
        <v>16</v>
      </c>
      <c r="G66" s="15">
        <v>1176.0</v>
      </c>
      <c r="H66" s="15">
        <v>1646.0</v>
      </c>
      <c r="I66" s="16"/>
      <c r="J66" s="16"/>
      <c r="K66" s="16"/>
      <c r="L66" s="16"/>
      <c r="M66" s="16"/>
      <c r="N66" s="16"/>
      <c r="O66" s="16"/>
      <c r="P66" s="16"/>
      <c r="Q66" s="16"/>
      <c r="R66" s="16"/>
      <c r="S66" s="16"/>
      <c r="T66" s="16"/>
      <c r="U66" s="16"/>
      <c r="V66" s="16"/>
      <c r="W66" s="16"/>
      <c r="X66" s="16"/>
      <c r="Y66" s="16"/>
      <c r="Z66" s="16"/>
    </row>
    <row r="67" ht="71.25" customHeight="1">
      <c r="A67" s="10" t="s">
        <v>513</v>
      </c>
      <c r="B67" s="10" t="s">
        <v>515</v>
      </c>
      <c r="C67" s="13" t="s">
        <v>23</v>
      </c>
      <c r="D67" s="13" t="s">
        <v>13</v>
      </c>
      <c r="E67" s="13" t="s">
        <v>518</v>
      </c>
      <c r="F67" s="13" t="s">
        <v>16</v>
      </c>
      <c r="G67" s="15">
        <v>1522.0</v>
      </c>
      <c r="H67" s="15">
        <v>2131.0</v>
      </c>
      <c r="I67" s="16"/>
      <c r="J67" s="16"/>
      <c r="K67" s="16"/>
      <c r="L67" s="16"/>
      <c r="M67" s="16"/>
      <c r="N67" s="16"/>
      <c r="O67" s="16"/>
      <c r="P67" s="16"/>
      <c r="Q67" s="16"/>
      <c r="R67" s="16"/>
      <c r="S67" s="16"/>
      <c r="T67" s="16"/>
      <c r="U67" s="16"/>
      <c r="V67" s="16"/>
      <c r="W67" s="16"/>
      <c r="X67" s="16"/>
      <c r="Y67" s="16"/>
      <c r="Z67" s="16"/>
    </row>
    <row r="68" ht="71.25" customHeight="1">
      <c r="A68" s="10" t="s">
        <v>520</v>
      </c>
      <c r="B68" s="10" t="s">
        <v>522</v>
      </c>
      <c r="C68" s="13" t="s">
        <v>23</v>
      </c>
      <c r="D68" s="13" t="s">
        <v>13</v>
      </c>
      <c r="E68" s="13" t="s">
        <v>526</v>
      </c>
      <c r="F68" s="13" t="s">
        <v>16</v>
      </c>
      <c r="G68" s="15">
        <v>1587.0</v>
      </c>
      <c r="H68" s="15">
        <v>2222.0</v>
      </c>
      <c r="I68" s="16"/>
      <c r="J68" s="16"/>
      <c r="K68" s="16"/>
      <c r="L68" s="16"/>
      <c r="M68" s="16"/>
      <c r="N68" s="16"/>
      <c r="O68" s="16"/>
      <c r="P68" s="16"/>
      <c r="Q68" s="16"/>
      <c r="R68" s="16"/>
      <c r="S68" s="16"/>
      <c r="T68" s="16"/>
      <c r="U68" s="16"/>
      <c r="V68" s="16"/>
      <c r="W68" s="16"/>
      <c r="X68" s="16"/>
      <c r="Y68" s="16"/>
      <c r="Z68" s="16"/>
    </row>
    <row r="69" ht="71.25" customHeight="1">
      <c r="A69" s="10" t="s">
        <v>527</v>
      </c>
      <c r="B69" s="10" t="s">
        <v>530</v>
      </c>
      <c r="C69" s="13" t="s">
        <v>23</v>
      </c>
      <c r="D69" s="13" t="s">
        <v>13</v>
      </c>
      <c r="E69" s="13" t="s">
        <v>532</v>
      </c>
      <c r="F69" s="13" t="s">
        <v>16</v>
      </c>
      <c r="G69" s="15">
        <v>1138.0</v>
      </c>
      <c r="H69" s="15">
        <v>1593.0</v>
      </c>
      <c r="I69" s="16"/>
      <c r="J69" s="16"/>
      <c r="K69" s="16"/>
      <c r="L69" s="16"/>
      <c r="M69" s="16"/>
      <c r="N69" s="16"/>
      <c r="O69" s="16"/>
      <c r="P69" s="16"/>
      <c r="Q69" s="16"/>
      <c r="R69" s="16"/>
      <c r="S69" s="16"/>
      <c r="T69" s="16"/>
      <c r="U69" s="16"/>
      <c r="V69" s="16"/>
      <c r="W69" s="16"/>
      <c r="X69" s="16"/>
      <c r="Y69" s="16"/>
      <c r="Z69" s="16"/>
    </row>
    <row r="70" ht="71.25" customHeight="1">
      <c r="A70" s="10" t="s">
        <v>533</v>
      </c>
      <c r="B70" s="10" t="s">
        <v>537</v>
      </c>
      <c r="C70" s="13" t="s">
        <v>18</v>
      </c>
      <c r="D70" s="13" t="s">
        <v>17</v>
      </c>
      <c r="E70" s="13" t="s">
        <v>540</v>
      </c>
      <c r="F70" s="13" t="s">
        <v>34</v>
      </c>
      <c r="G70" s="15">
        <v>2267.0</v>
      </c>
      <c r="H70" s="15">
        <v>3174.0</v>
      </c>
      <c r="I70" s="16"/>
      <c r="J70" s="16"/>
      <c r="K70" s="16"/>
      <c r="L70" s="16"/>
      <c r="M70" s="16"/>
      <c r="N70" s="16"/>
      <c r="O70" s="16"/>
      <c r="P70" s="16"/>
      <c r="Q70" s="16"/>
      <c r="R70" s="16"/>
      <c r="S70" s="16"/>
      <c r="T70" s="16"/>
      <c r="U70" s="16"/>
      <c r="V70" s="16"/>
      <c r="W70" s="16"/>
      <c r="X70" s="16"/>
      <c r="Y70" s="16"/>
      <c r="Z70" s="16"/>
    </row>
    <row r="71" ht="71.25" customHeight="1">
      <c r="A71" s="10" t="s">
        <v>542</v>
      </c>
      <c r="B71" s="10" t="s">
        <v>545</v>
      </c>
      <c r="C71" s="13" t="s">
        <v>18</v>
      </c>
      <c r="D71" s="13" t="s">
        <v>17</v>
      </c>
      <c r="E71" s="13" t="s">
        <v>549</v>
      </c>
      <c r="F71" s="13" t="s">
        <v>34</v>
      </c>
      <c r="G71" s="15">
        <v>2349.0</v>
      </c>
      <c r="H71" s="15">
        <v>3289.0</v>
      </c>
      <c r="I71" s="16"/>
      <c r="J71" s="16"/>
      <c r="K71" s="16"/>
      <c r="L71" s="16"/>
      <c r="M71" s="16"/>
      <c r="N71" s="16"/>
      <c r="O71" s="16"/>
      <c r="P71" s="16"/>
      <c r="Q71" s="16"/>
      <c r="R71" s="16"/>
      <c r="S71" s="16"/>
      <c r="T71" s="16"/>
      <c r="U71" s="16"/>
      <c r="V71" s="16"/>
      <c r="W71" s="16"/>
      <c r="X71" s="16"/>
      <c r="Y71" s="16"/>
      <c r="Z71" s="16"/>
    </row>
    <row r="72" ht="71.25" customHeight="1">
      <c r="A72" s="10" t="s">
        <v>551</v>
      </c>
      <c r="B72" s="10" t="s">
        <v>554</v>
      </c>
      <c r="C72" s="13" t="s">
        <v>18</v>
      </c>
      <c r="D72" s="13" t="s">
        <v>17</v>
      </c>
      <c r="E72" s="13" t="s">
        <v>558</v>
      </c>
      <c r="F72" s="13" t="s">
        <v>34</v>
      </c>
      <c r="G72" s="15">
        <v>2093.0</v>
      </c>
      <c r="H72" s="15">
        <v>2930.0</v>
      </c>
      <c r="I72" s="16"/>
      <c r="J72" s="16"/>
      <c r="K72" s="16"/>
      <c r="L72" s="16"/>
      <c r="M72" s="16"/>
      <c r="N72" s="16"/>
      <c r="O72" s="16"/>
      <c r="P72" s="16"/>
      <c r="Q72" s="16"/>
      <c r="R72" s="16"/>
      <c r="S72" s="16"/>
      <c r="T72" s="16"/>
      <c r="U72" s="16"/>
      <c r="V72" s="16"/>
      <c r="W72" s="16"/>
      <c r="X72" s="16"/>
      <c r="Y72" s="16"/>
      <c r="Z72" s="16"/>
    </row>
    <row r="73" ht="71.25" customHeight="1">
      <c r="A73" s="10" t="s">
        <v>559</v>
      </c>
      <c r="B73" s="10" t="s">
        <v>563</v>
      </c>
      <c r="C73" s="13" t="s">
        <v>18</v>
      </c>
      <c r="D73" s="13" t="s">
        <v>17</v>
      </c>
      <c r="E73" s="13" t="s">
        <v>567</v>
      </c>
      <c r="F73" s="13" t="s">
        <v>34</v>
      </c>
      <c r="G73" s="15">
        <v>1708.0</v>
      </c>
      <c r="H73" s="15">
        <v>2391.0</v>
      </c>
      <c r="I73" s="16"/>
      <c r="J73" s="16"/>
      <c r="K73" s="16"/>
      <c r="L73" s="16"/>
      <c r="M73" s="16"/>
      <c r="N73" s="16"/>
      <c r="O73" s="16"/>
      <c r="P73" s="16"/>
      <c r="Q73" s="16"/>
      <c r="R73" s="16"/>
      <c r="S73" s="16"/>
      <c r="T73" s="16"/>
      <c r="U73" s="16"/>
      <c r="V73" s="16"/>
      <c r="W73" s="16"/>
      <c r="X73" s="16"/>
      <c r="Y73" s="16"/>
      <c r="Z73" s="16"/>
    </row>
    <row r="74" ht="71.25" customHeight="1">
      <c r="A74" s="10" t="s">
        <v>568</v>
      </c>
      <c r="B74" s="10" t="s">
        <v>570</v>
      </c>
      <c r="C74" s="13" t="s">
        <v>18</v>
      </c>
      <c r="D74" s="13" t="s">
        <v>17</v>
      </c>
      <c r="E74" s="13" t="s">
        <v>573</v>
      </c>
      <c r="F74" s="13" t="s">
        <v>34</v>
      </c>
      <c r="G74" s="15">
        <v>1328.0</v>
      </c>
      <c r="H74" s="15">
        <v>1859.0</v>
      </c>
      <c r="I74" s="16"/>
      <c r="J74" s="16"/>
      <c r="K74" s="16"/>
      <c r="L74" s="16"/>
      <c r="M74" s="16"/>
      <c r="N74" s="16"/>
      <c r="O74" s="16"/>
      <c r="P74" s="16"/>
      <c r="Q74" s="16"/>
      <c r="R74" s="16"/>
      <c r="S74" s="16"/>
      <c r="T74" s="16"/>
      <c r="U74" s="16"/>
      <c r="V74" s="16"/>
      <c r="W74" s="16"/>
      <c r="X74" s="16"/>
      <c r="Y74" s="16"/>
      <c r="Z74" s="16"/>
    </row>
    <row r="75" ht="71.25" customHeight="1">
      <c r="A75" s="10" t="s">
        <v>575</v>
      </c>
      <c r="B75" s="10" t="s">
        <v>577</v>
      </c>
      <c r="C75" s="13" t="s">
        <v>18</v>
      </c>
      <c r="D75" s="13" t="s">
        <v>17</v>
      </c>
      <c r="E75" s="13" t="s">
        <v>579</v>
      </c>
      <c r="F75" s="13" t="s">
        <v>34</v>
      </c>
      <c r="G75" s="15">
        <v>1211.0</v>
      </c>
      <c r="H75" s="15">
        <v>1695.0</v>
      </c>
      <c r="I75" s="16"/>
      <c r="J75" s="16"/>
      <c r="K75" s="16"/>
      <c r="L75" s="16"/>
      <c r="M75" s="16"/>
      <c r="N75" s="16"/>
      <c r="O75" s="16"/>
      <c r="P75" s="16"/>
      <c r="Q75" s="16"/>
      <c r="R75" s="16"/>
      <c r="S75" s="16"/>
      <c r="T75" s="16"/>
      <c r="U75" s="16"/>
      <c r="V75" s="16"/>
      <c r="W75" s="16"/>
      <c r="X75" s="16"/>
      <c r="Y75" s="16"/>
      <c r="Z75" s="16"/>
    </row>
    <row r="76" ht="71.25" customHeight="1">
      <c r="A76" s="10" t="s">
        <v>580</v>
      </c>
      <c r="B76" s="10" t="s">
        <v>583</v>
      </c>
      <c r="C76" s="13" t="s">
        <v>18</v>
      </c>
      <c r="D76" s="13" t="s">
        <v>17</v>
      </c>
      <c r="E76" s="13" t="s">
        <v>585</v>
      </c>
      <c r="F76" s="13" t="s">
        <v>34</v>
      </c>
      <c r="G76" s="15">
        <v>1420.0</v>
      </c>
      <c r="H76" s="15">
        <v>1988.0</v>
      </c>
      <c r="I76" s="16"/>
      <c r="J76" s="16"/>
      <c r="K76" s="16"/>
      <c r="L76" s="16"/>
      <c r="M76" s="16"/>
      <c r="N76" s="16"/>
      <c r="O76" s="16"/>
      <c r="P76" s="16"/>
      <c r="Q76" s="16"/>
      <c r="R76" s="16"/>
      <c r="S76" s="16"/>
      <c r="T76" s="16"/>
      <c r="U76" s="16"/>
      <c r="V76" s="16"/>
      <c r="W76" s="16"/>
      <c r="X76" s="16"/>
      <c r="Y76" s="16"/>
      <c r="Z76" s="16"/>
    </row>
    <row r="77" ht="71.25" customHeight="1">
      <c r="A77" s="10" t="s">
        <v>587</v>
      </c>
      <c r="B77" s="10" t="s">
        <v>590</v>
      </c>
      <c r="C77" s="13" t="s">
        <v>18</v>
      </c>
      <c r="D77" s="13" t="s">
        <v>17</v>
      </c>
      <c r="E77" s="13" t="s">
        <v>594</v>
      </c>
      <c r="F77" s="13" t="s">
        <v>16</v>
      </c>
      <c r="G77" s="15">
        <v>2378.0</v>
      </c>
      <c r="H77" s="15">
        <v>3329.0</v>
      </c>
      <c r="I77" s="16"/>
      <c r="J77" s="16"/>
      <c r="K77" s="16"/>
      <c r="L77" s="16"/>
      <c r="M77" s="16"/>
      <c r="N77" s="16"/>
      <c r="O77" s="16"/>
      <c r="P77" s="16"/>
      <c r="Q77" s="16"/>
      <c r="R77" s="16"/>
      <c r="S77" s="16"/>
      <c r="T77" s="16"/>
      <c r="U77" s="16"/>
      <c r="V77" s="16"/>
      <c r="W77" s="16"/>
      <c r="X77" s="16"/>
      <c r="Y77" s="16"/>
      <c r="Z77" s="16"/>
    </row>
    <row r="78" ht="71.25" customHeight="1">
      <c r="A78" s="10" t="s">
        <v>595</v>
      </c>
      <c r="B78" s="10" t="s">
        <v>598</v>
      </c>
      <c r="C78" s="13" t="s">
        <v>18</v>
      </c>
      <c r="D78" s="13" t="s">
        <v>17</v>
      </c>
      <c r="E78" s="13" t="s">
        <v>602</v>
      </c>
      <c r="F78" s="13" t="s">
        <v>16</v>
      </c>
      <c r="G78" s="15">
        <v>2058.0</v>
      </c>
      <c r="H78" s="15">
        <v>2881.0</v>
      </c>
      <c r="I78" s="16"/>
      <c r="J78" s="16"/>
      <c r="K78" s="16"/>
      <c r="L78" s="16"/>
      <c r="M78" s="16"/>
      <c r="N78" s="16"/>
      <c r="O78" s="16"/>
      <c r="P78" s="16"/>
      <c r="Q78" s="16"/>
      <c r="R78" s="16"/>
      <c r="S78" s="16"/>
      <c r="T78" s="16"/>
      <c r="U78" s="16"/>
      <c r="V78" s="16"/>
      <c r="W78" s="16"/>
      <c r="X78" s="16"/>
      <c r="Y78" s="16"/>
      <c r="Z78" s="16"/>
    </row>
    <row r="79" ht="71.25" customHeight="1">
      <c r="A79" s="10" t="s">
        <v>603</v>
      </c>
      <c r="B79" s="10" t="s">
        <v>606</v>
      </c>
      <c r="C79" s="13" t="s">
        <v>18</v>
      </c>
      <c r="D79" s="13" t="s">
        <v>17</v>
      </c>
      <c r="E79" s="13" t="s">
        <v>609</v>
      </c>
      <c r="F79" s="13" t="s">
        <v>16</v>
      </c>
      <c r="G79" s="15">
        <v>1547.0</v>
      </c>
      <c r="H79" s="15">
        <v>2166.0</v>
      </c>
      <c r="I79" s="16"/>
      <c r="J79" s="16"/>
      <c r="K79" s="16"/>
      <c r="L79" s="16"/>
      <c r="M79" s="16"/>
      <c r="N79" s="16"/>
      <c r="O79" s="16"/>
      <c r="P79" s="16"/>
      <c r="Q79" s="16"/>
      <c r="R79" s="16"/>
      <c r="S79" s="16"/>
      <c r="T79" s="16"/>
      <c r="U79" s="16"/>
      <c r="V79" s="16"/>
      <c r="W79" s="16"/>
      <c r="X79" s="16"/>
      <c r="Y79" s="16"/>
      <c r="Z79" s="16"/>
    </row>
    <row r="80" ht="71.25" customHeight="1">
      <c r="A80" s="10" t="s">
        <v>611</v>
      </c>
      <c r="B80" s="10" t="s">
        <v>614</v>
      </c>
      <c r="C80" s="13" t="s">
        <v>18</v>
      </c>
      <c r="D80" s="13" t="s">
        <v>17</v>
      </c>
      <c r="E80" s="13" t="s">
        <v>618</v>
      </c>
      <c r="F80" s="13" t="s">
        <v>16</v>
      </c>
      <c r="G80" s="15">
        <v>1955.0</v>
      </c>
      <c r="H80" s="15">
        <v>2737.0</v>
      </c>
      <c r="I80" s="16"/>
      <c r="J80" s="16"/>
      <c r="K80" s="16"/>
      <c r="L80" s="16"/>
      <c r="M80" s="16"/>
      <c r="N80" s="16"/>
      <c r="O80" s="16"/>
      <c r="P80" s="16"/>
      <c r="Q80" s="16"/>
      <c r="R80" s="16"/>
      <c r="S80" s="16"/>
      <c r="T80" s="16"/>
      <c r="U80" s="16"/>
      <c r="V80" s="16"/>
      <c r="W80" s="16"/>
      <c r="X80" s="16"/>
      <c r="Y80" s="16"/>
      <c r="Z80" s="16"/>
    </row>
    <row r="81" ht="71.25" customHeight="1">
      <c r="A81" s="10" t="s">
        <v>619</v>
      </c>
      <c r="B81" s="10" t="s">
        <v>622</v>
      </c>
      <c r="C81" s="13" t="s">
        <v>18</v>
      </c>
      <c r="D81" s="13" t="s">
        <v>17</v>
      </c>
      <c r="E81" s="13" t="s">
        <v>624</v>
      </c>
      <c r="F81" s="13" t="s">
        <v>16</v>
      </c>
      <c r="G81" s="15">
        <v>1139.0</v>
      </c>
      <c r="H81" s="15">
        <v>1595.0</v>
      </c>
      <c r="I81" s="16"/>
      <c r="J81" s="16"/>
      <c r="K81" s="16"/>
      <c r="L81" s="16"/>
      <c r="M81" s="16"/>
      <c r="N81" s="16"/>
      <c r="O81" s="16"/>
      <c r="P81" s="16"/>
      <c r="Q81" s="16"/>
      <c r="R81" s="16"/>
      <c r="S81" s="16"/>
      <c r="T81" s="16"/>
      <c r="U81" s="16"/>
      <c r="V81" s="16"/>
      <c r="W81" s="16"/>
      <c r="X81" s="16"/>
      <c r="Y81" s="16"/>
      <c r="Z81" s="16"/>
    </row>
    <row r="82" ht="71.25" customHeight="1">
      <c r="A82" s="10" t="s">
        <v>625</v>
      </c>
      <c r="B82" s="10" t="s">
        <v>628</v>
      </c>
      <c r="C82" s="13" t="s">
        <v>18</v>
      </c>
      <c r="D82" s="13" t="s">
        <v>17</v>
      </c>
      <c r="E82" s="13" t="s">
        <v>631</v>
      </c>
      <c r="F82" s="13" t="s">
        <v>16</v>
      </c>
      <c r="G82" s="15">
        <v>1578.0</v>
      </c>
      <c r="H82" s="15">
        <v>2209.0</v>
      </c>
      <c r="I82" s="16"/>
      <c r="J82" s="16"/>
      <c r="K82" s="16"/>
      <c r="L82" s="16"/>
      <c r="M82" s="16"/>
      <c r="N82" s="16"/>
      <c r="O82" s="16"/>
      <c r="P82" s="16"/>
      <c r="Q82" s="16"/>
      <c r="R82" s="16"/>
      <c r="S82" s="16"/>
      <c r="T82" s="16"/>
      <c r="U82" s="16"/>
      <c r="V82" s="16"/>
      <c r="W82" s="16"/>
      <c r="X82" s="16"/>
      <c r="Y82" s="16"/>
      <c r="Z82" s="16"/>
    </row>
    <row r="83" ht="71.25" customHeight="1">
      <c r="A83" s="10" t="s">
        <v>633</v>
      </c>
      <c r="B83" s="10" t="s">
        <v>635</v>
      </c>
      <c r="C83" s="13" t="s">
        <v>18</v>
      </c>
      <c r="D83" s="13" t="s">
        <v>17</v>
      </c>
      <c r="E83" s="13" t="s">
        <v>638</v>
      </c>
      <c r="F83" s="13" t="s">
        <v>16</v>
      </c>
      <c r="G83" s="15">
        <v>1120.0</v>
      </c>
      <c r="H83" s="15">
        <v>1568.0</v>
      </c>
      <c r="I83" s="16"/>
      <c r="J83" s="16"/>
      <c r="K83" s="16"/>
      <c r="L83" s="16"/>
      <c r="M83" s="16"/>
      <c r="N83" s="16"/>
      <c r="O83" s="16"/>
      <c r="P83" s="16"/>
      <c r="Q83" s="16"/>
      <c r="R83" s="16"/>
      <c r="S83" s="16"/>
      <c r="T83" s="16"/>
      <c r="U83" s="16"/>
      <c r="V83" s="16"/>
      <c r="W83" s="16"/>
      <c r="X83" s="16"/>
      <c r="Y83" s="16"/>
      <c r="Z83" s="16"/>
    </row>
    <row r="84" ht="71.25" customHeight="1">
      <c r="A84" s="10" t="s">
        <v>640</v>
      </c>
      <c r="B84" s="10" t="s">
        <v>643</v>
      </c>
      <c r="C84" s="13" t="s">
        <v>20</v>
      </c>
      <c r="D84" s="13" t="s">
        <v>19</v>
      </c>
      <c r="E84" s="13" t="s">
        <v>646</v>
      </c>
      <c r="F84" s="13" t="s">
        <v>34</v>
      </c>
      <c r="G84" s="15">
        <v>2192.0</v>
      </c>
      <c r="H84" s="15">
        <v>3069.0</v>
      </c>
      <c r="I84" s="16"/>
      <c r="J84" s="16"/>
      <c r="K84" s="16"/>
      <c r="L84" s="16"/>
      <c r="M84" s="16"/>
      <c r="N84" s="16"/>
      <c r="O84" s="16"/>
      <c r="P84" s="16"/>
      <c r="Q84" s="16"/>
      <c r="R84" s="16"/>
      <c r="S84" s="16"/>
      <c r="T84" s="16"/>
      <c r="U84" s="16"/>
      <c r="V84" s="16"/>
      <c r="W84" s="16"/>
      <c r="X84" s="16"/>
      <c r="Y84" s="16"/>
      <c r="Z84" s="16"/>
    </row>
    <row r="85" ht="71.25" customHeight="1">
      <c r="A85" s="10" t="s">
        <v>648</v>
      </c>
      <c r="B85" s="10" t="s">
        <v>652</v>
      </c>
      <c r="C85" s="13" t="s">
        <v>20</v>
      </c>
      <c r="D85" s="13" t="s">
        <v>19</v>
      </c>
      <c r="E85" s="13" t="s">
        <v>656</v>
      </c>
      <c r="F85" s="13" t="s">
        <v>34</v>
      </c>
      <c r="G85" s="15">
        <v>2323.0</v>
      </c>
      <c r="H85" s="15">
        <v>3252.0</v>
      </c>
      <c r="I85" s="16"/>
      <c r="J85" s="16"/>
      <c r="K85" s="16"/>
      <c r="L85" s="16"/>
      <c r="M85" s="16"/>
      <c r="N85" s="16"/>
      <c r="O85" s="16"/>
      <c r="P85" s="16"/>
      <c r="Q85" s="16"/>
      <c r="R85" s="16"/>
      <c r="S85" s="16"/>
      <c r="T85" s="16"/>
      <c r="U85" s="16"/>
      <c r="V85" s="16"/>
      <c r="W85" s="16"/>
      <c r="X85" s="16"/>
      <c r="Y85" s="16"/>
      <c r="Z85" s="16"/>
    </row>
    <row r="86" ht="71.25" customHeight="1">
      <c r="A86" s="10" t="s">
        <v>657</v>
      </c>
      <c r="B86" s="10" t="s">
        <v>661</v>
      </c>
      <c r="C86" s="13" t="s">
        <v>20</v>
      </c>
      <c r="D86" s="13" t="s">
        <v>19</v>
      </c>
      <c r="E86" s="13" t="s">
        <v>665</v>
      </c>
      <c r="F86" s="13" t="s">
        <v>34</v>
      </c>
      <c r="G86" s="15">
        <v>2508.0</v>
      </c>
      <c r="H86" s="15">
        <v>3511.0</v>
      </c>
      <c r="I86" s="16"/>
      <c r="J86" s="16"/>
      <c r="K86" s="16"/>
      <c r="L86" s="16"/>
      <c r="M86" s="16"/>
      <c r="N86" s="16"/>
      <c r="O86" s="16"/>
      <c r="P86" s="16"/>
      <c r="Q86" s="16"/>
      <c r="R86" s="16"/>
      <c r="S86" s="16"/>
      <c r="T86" s="16"/>
      <c r="U86" s="16"/>
      <c r="V86" s="16"/>
      <c r="W86" s="16"/>
      <c r="X86" s="16"/>
      <c r="Y86" s="16"/>
      <c r="Z86" s="16"/>
    </row>
    <row r="87" ht="71.25" customHeight="1">
      <c r="A87" s="10" t="s">
        <v>666</v>
      </c>
      <c r="B87" s="10" t="s">
        <v>670</v>
      </c>
      <c r="C87" s="13" t="s">
        <v>20</v>
      </c>
      <c r="D87" s="13" t="s">
        <v>19</v>
      </c>
      <c r="E87" s="13" t="s">
        <v>674</v>
      </c>
      <c r="F87" s="13" t="s">
        <v>34</v>
      </c>
      <c r="G87" s="15">
        <v>2365.0</v>
      </c>
      <c r="H87" s="15">
        <v>3311.0</v>
      </c>
      <c r="I87" s="16"/>
      <c r="J87" s="16"/>
      <c r="K87" s="16"/>
      <c r="L87" s="16"/>
      <c r="M87" s="16"/>
      <c r="N87" s="16"/>
      <c r="O87" s="16"/>
      <c r="P87" s="16"/>
      <c r="Q87" s="16"/>
      <c r="R87" s="16"/>
      <c r="S87" s="16"/>
      <c r="T87" s="16"/>
      <c r="U87" s="16"/>
      <c r="V87" s="16"/>
      <c r="W87" s="16"/>
      <c r="X87" s="16"/>
      <c r="Y87" s="16"/>
      <c r="Z87" s="16"/>
    </row>
    <row r="88" ht="71.25" customHeight="1">
      <c r="A88" s="10" t="s">
        <v>675</v>
      </c>
      <c r="B88" s="10" t="s">
        <v>679</v>
      </c>
      <c r="C88" s="13" t="s">
        <v>20</v>
      </c>
      <c r="D88" s="13" t="s">
        <v>19</v>
      </c>
      <c r="E88" s="13" t="s">
        <v>684</v>
      </c>
      <c r="F88" s="13" t="s">
        <v>34</v>
      </c>
      <c r="G88" s="15">
        <v>2781.0</v>
      </c>
      <c r="H88" s="15">
        <v>3893.0</v>
      </c>
      <c r="I88" s="16"/>
      <c r="J88" s="16"/>
      <c r="K88" s="16"/>
      <c r="L88" s="16"/>
      <c r="M88" s="16"/>
      <c r="N88" s="16"/>
      <c r="O88" s="16"/>
      <c r="P88" s="16"/>
      <c r="Q88" s="16"/>
      <c r="R88" s="16"/>
      <c r="S88" s="16"/>
      <c r="T88" s="16"/>
      <c r="U88" s="16"/>
      <c r="V88" s="16"/>
      <c r="W88" s="16"/>
      <c r="X88" s="16"/>
      <c r="Y88" s="16"/>
      <c r="Z88" s="16"/>
    </row>
    <row r="89" ht="71.25" customHeight="1">
      <c r="A89" s="10" t="s">
        <v>685</v>
      </c>
      <c r="B89" s="10" t="s">
        <v>688</v>
      </c>
      <c r="C89" s="13" t="s">
        <v>20</v>
      </c>
      <c r="D89" s="13" t="s">
        <v>19</v>
      </c>
      <c r="E89" s="13" t="s">
        <v>692</v>
      </c>
      <c r="F89" s="13" t="s">
        <v>34</v>
      </c>
      <c r="G89" s="15">
        <v>2228.0</v>
      </c>
      <c r="H89" s="15">
        <v>3119.0</v>
      </c>
      <c r="I89" s="16"/>
      <c r="J89" s="16"/>
      <c r="K89" s="16"/>
      <c r="L89" s="16"/>
      <c r="M89" s="16"/>
      <c r="N89" s="16"/>
      <c r="O89" s="16"/>
      <c r="P89" s="16"/>
      <c r="Q89" s="16"/>
      <c r="R89" s="16"/>
      <c r="S89" s="16"/>
      <c r="T89" s="16"/>
      <c r="U89" s="16"/>
      <c r="V89" s="16"/>
      <c r="W89" s="16"/>
      <c r="X89" s="16"/>
      <c r="Y89" s="16"/>
      <c r="Z89" s="16"/>
    </row>
    <row r="90" ht="71.25" customHeight="1">
      <c r="A90" s="10" t="s">
        <v>693</v>
      </c>
      <c r="B90" s="10" t="s">
        <v>698</v>
      </c>
      <c r="C90" s="13" t="s">
        <v>20</v>
      </c>
      <c r="D90" s="13" t="s">
        <v>19</v>
      </c>
      <c r="E90" s="13" t="s">
        <v>702</v>
      </c>
      <c r="F90" s="13" t="s">
        <v>34</v>
      </c>
      <c r="G90" s="15">
        <v>2630.0</v>
      </c>
      <c r="H90" s="15">
        <v>3682.0</v>
      </c>
      <c r="I90" s="16"/>
      <c r="J90" s="16"/>
      <c r="K90" s="16"/>
      <c r="L90" s="16"/>
      <c r="M90" s="16"/>
      <c r="N90" s="16"/>
      <c r="O90" s="16"/>
      <c r="P90" s="16"/>
      <c r="Q90" s="16"/>
      <c r="R90" s="16"/>
      <c r="S90" s="16"/>
      <c r="T90" s="16"/>
      <c r="U90" s="16"/>
      <c r="V90" s="16"/>
      <c r="W90" s="16"/>
      <c r="X90" s="16"/>
      <c r="Y90" s="16"/>
      <c r="Z90" s="16"/>
    </row>
    <row r="91" ht="71.25" customHeight="1">
      <c r="A91" s="10" t="s">
        <v>704</v>
      </c>
      <c r="B91" s="10" t="s">
        <v>707</v>
      </c>
      <c r="C91" s="13" t="s">
        <v>20</v>
      </c>
      <c r="D91" s="13" t="s">
        <v>19</v>
      </c>
      <c r="E91" s="13" t="s">
        <v>711</v>
      </c>
      <c r="F91" s="13" t="s">
        <v>34</v>
      </c>
      <c r="G91" s="15">
        <v>2387.0</v>
      </c>
      <c r="H91" s="15">
        <v>3342.0</v>
      </c>
      <c r="I91" s="16"/>
      <c r="J91" s="16"/>
      <c r="K91" s="16"/>
      <c r="L91" s="16"/>
      <c r="M91" s="16"/>
      <c r="N91" s="16"/>
      <c r="O91" s="16"/>
      <c r="P91" s="16"/>
      <c r="Q91" s="16"/>
      <c r="R91" s="16"/>
      <c r="S91" s="16"/>
      <c r="T91" s="16"/>
      <c r="U91" s="16"/>
      <c r="V91" s="16"/>
      <c r="W91" s="16"/>
      <c r="X91" s="16"/>
      <c r="Y91" s="16"/>
      <c r="Z91" s="16"/>
    </row>
    <row r="92" ht="71.25" customHeight="1">
      <c r="A92" s="10" t="s">
        <v>712</v>
      </c>
      <c r="B92" s="10" t="s">
        <v>715</v>
      </c>
      <c r="C92" s="13" t="s">
        <v>20</v>
      </c>
      <c r="D92" s="13" t="s">
        <v>19</v>
      </c>
      <c r="E92" s="13" t="s">
        <v>719</v>
      </c>
      <c r="F92" s="13" t="s">
        <v>34</v>
      </c>
      <c r="G92" s="15">
        <v>1919.0</v>
      </c>
      <c r="H92" s="15">
        <v>2687.0</v>
      </c>
      <c r="I92" s="16"/>
      <c r="J92" s="16"/>
      <c r="K92" s="16"/>
      <c r="L92" s="16"/>
      <c r="M92" s="16"/>
      <c r="N92" s="16"/>
      <c r="O92" s="16"/>
      <c r="P92" s="16"/>
      <c r="Q92" s="16"/>
      <c r="R92" s="16"/>
      <c r="S92" s="16"/>
      <c r="T92" s="16"/>
      <c r="U92" s="16"/>
      <c r="V92" s="16"/>
      <c r="W92" s="16"/>
      <c r="X92" s="16"/>
      <c r="Y92" s="16"/>
      <c r="Z92" s="16"/>
    </row>
    <row r="93" ht="71.25" customHeight="1">
      <c r="A93" s="10" t="s">
        <v>720</v>
      </c>
      <c r="B93" s="10" t="s">
        <v>724</v>
      </c>
      <c r="C93" s="13" t="s">
        <v>20</v>
      </c>
      <c r="D93" s="13" t="s">
        <v>19</v>
      </c>
      <c r="E93" s="13" t="s">
        <v>727</v>
      </c>
      <c r="F93" s="13" t="s">
        <v>34</v>
      </c>
      <c r="G93" s="15">
        <v>2227.0</v>
      </c>
      <c r="H93" s="15">
        <v>3118.0</v>
      </c>
      <c r="I93" s="16"/>
      <c r="J93" s="16"/>
      <c r="K93" s="16"/>
      <c r="L93" s="16"/>
      <c r="M93" s="16"/>
      <c r="N93" s="16"/>
      <c r="O93" s="16"/>
      <c r="P93" s="16"/>
      <c r="Q93" s="16"/>
      <c r="R93" s="16"/>
      <c r="S93" s="16"/>
      <c r="T93" s="16"/>
      <c r="U93" s="16"/>
      <c r="V93" s="16"/>
      <c r="W93" s="16"/>
      <c r="X93" s="16"/>
      <c r="Y93" s="16"/>
      <c r="Z93" s="16"/>
    </row>
    <row r="94" ht="71.25" customHeight="1">
      <c r="A94" s="10" t="s">
        <v>729</v>
      </c>
      <c r="B94" s="10" t="s">
        <v>732</v>
      </c>
      <c r="C94" s="13" t="s">
        <v>20</v>
      </c>
      <c r="D94" s="13" t="s">
        <v>19</v>
      </c>
      <c r="E94" s="13" t="s">
        <v>735</v>
      </c>
      <c r="F94" s="13" t="s">
        <v>34</v>
      </c>
      <c r="G94" s="15">
        <v>1691.0</v>
      </c>
      <c r="H94" s="15">
        <v>2367.0</v>
      </c>
      <c r="I94" s="16"/>
      <c r="J94" s="16"/>
      <c r="K94" s="16"/>
      <c r="L94" s="16"/>
      <c r="M94" s="16"/>
      <c r="N94" s="16"/>
      <c r="O94" s="16"/>
      <c r="P94" s="16"/>
      <c r="Q94" s="16"/>
      <c r="R94" s="16"/>
      <c r="S94" s="16"/>
      <c r="T94" s="16"/>
      <c r="U94" s="16"/>
      <c r="V94" s="16"/>
      <c r="W94" s="16"/>
      <c r="X94" s="16"/>
      <c r="Y94" s="16"/>
      <c r="Z94" s="16"/>
    </row>
    <row r="95" ht="71.25" customHeight="1">
      <c r="A95" s="10" t="s">
        <v>736</v>
      </c>
      <c r="B95" s="10" t="s">
        <v>739</v>
      </c>
      <c r="C95" s="13" t="s">
        <v>20</v>
      </c>
      <c r="D95" s="13" t="s">
        <v>19</v>
      </c>
      <c r="E95" s="13" t="s">
        <v>742</v>
      </c>
      <c r="F95" s="13" t="s">
        <v>34</v>
      </c>
      <c r="G95" s="15">
        <v>1907.0</v>
      </c>
      <c r="H95" s="15">
        <v>2670.0</v>
      </c>
      <c r="I95" s="16"/>
      <c r="J95" s="16"/>
      <c r="K95" s="16"/>
      <c r="L95" s="16"/>
      <c r="M95" s="16"/>
      <c r="N95" s="16"/>
      <c r="O95" s="16"/>
      <c r="P95" s="16"/>
      <c r="Q95" s="16"/>
      <c r="R95" s="16"/>
      <c r="S95" s="16"/>
      <c r="T95" s="16"/>
      <c r="U95" s="16"/>
      <c r="V95" s="16"/>
      <c r="W95" s="16"/>
      <c r="X95" s="16"/>
      <c r="Y95" s="16"/>
      <c r="Z95" s="16"/>
    </row>
    <row r="96" ht="71.25" customHeight="1">
      <c r="A96" s="10" t="s">
        <v>744</v>
      </c>
      <c r="B96" s="10" t="s">
        <v>746</v>
      </c>
      <c r="C96" s="13" t="s">
        <v>20</v>
      </c>
      <c r="D96" s="13" t="s">
        <v>19</v>
      </c>
      <c r="E96" s="13" t="s">
        <v>749</v>
      </c>
      <c r="F96" s="13" t="s">
        <v>34</v>
      </c>
      <c r="G96" s="15">
        <v>1623.0</v>
      </c>
      <c r="H96" s="15">
        <v>2272.0</v>
      </c>
      <c r="I96" s="16"/>
      <c r="J96" s="16"/>
      <c r="K96" s="16"/>
      <c r="L96" s="16"/>
      <c r="M96" s="16"/>
      <c r="N96" s="16"/>
      <c r="O96" s="16"/>
      <c r="P96" s="16"/>
      <c r="Q96" s="16"/>
      <c r="R96" s="16"/>
      <c r="S96" s="16"/>
      <c r="T96" s="16"/>
      <c r="U96" s="16"/>
      <c r="V96" s="16"/>
      <c r="W96" s="16"/>
      <c r="X96" s="16"/>
      <c r="Y96" s="16"/>
      <c r="Z96" s="16"/>
    </row>
    <row r="97" ht="71.25" customHeight="1">
      <c r="A97" s="10" t="s">
        <v>750</v>
      </c>
      <c r="B97" s="10" t="s">
        <v>753</v>
      </c>
      <c r="C97" s="13" t="s">
        <v>20</v>
      </c>
      <c r="D97" s="13" t="s">
        <v>19</v>
      </c>
      <c r="E97" s="13" t="s">
        <v>756</v>
      </c>
      <c r="F97" s="13" t="s">
        <v>34</v>
      </c>
      <c r="G97" s="15">
        <v>1631.0</v>
      </c>
      <c r="H97" s="15">
        <v>2283.0</v>
      </c>
      <c r="I97" s="16"/>
      <c r="J97" s="16"/>
      <c r="K97" s="16"/>
      <c r="L97" s="16"/>
      <c r="M97" s="16"/>
      <c r="N97" s="16"/>
      <c r="O97" s="16"/>
      <c r="P97" s="16"/>
      <c r="Q97" s="16"/>
      <c r="R97" s="16"/>
      <c r="S97" s="16"/>
      <c r="T97" s="16"/>
      <c r="U97" s="16"/>
      <c r="V97" s="16"/>
      <c r="W97" s="16"/>
      <c r="X97" s="16"/>
      <c r="Y97" s="16"/>
      <c r="Z97" s="16"/>
    </row>
    <row r="98" ht="71.25" customHeight="1">
      <c r="A98" s="10" t="s">
        <v>757</v>
      </c>
      <c r="B98" s="10" t="s">
        <v>760</v>
      </c>
      <c r="C98" s="13" t="s">
        <v>20</v>
      </c>
      <c r="D98" s="13" t="s">
        <v>19</v>
      </c>
      <c r="E98" s="13" t="s">
        <v>763</v>
      </c>
      <c r="F98" s="13" t="s">
        <v>34</v>
      </c>
      <c r="G98" s="15">
        <v>1877.0</v>
      </c>
      <c r="H98" s="15">
        <v>2628.0</v>
      </c>
      <c r="I98" s="16"/>
      <c r="J98" s="16"/>
      <c r="K98" s="16"/>
      <c r="L98" s="16"/>
      <c r="M98" s="16"/>
      <c r="N98" s="16"/>
      <c r="O98" s="16"/>
      <c r="P98" s="16"/>
      <c r="Q98" s="16"/>
      <c r="R98" s="16"/>
      <c r="S98" s="16"/>
      <c r="T98" s="16"/>
      <c r="U98" s="16"/>
      <c r="V98" s="16"/>
      <c r="W98" s="16"/>
      <c r="X98" s="16"/>
      <c r="Y98" s="16"/>
      <c r="Z98" s="16"/>
    </row>
    <row r="99" ht="71.25" customHeight="1">
      <c r="A99" s="10" t="s">
        <v>764</v>
      </c>
      <c r="B99" s="10" t="s">
        <v>767</v>
      </c>
      <c r="C99" s="13" t="s">
        <v>20</v>
      </c>
      <c r="D99" s="13" t="s">
        <v>19</v>
      </c>
      <c r="E99" s="13" t="s">
        <v>769</v>
      </c>
      <c r="F99" s="13" t="s">
        <v>34</v>
      </c>
      <c r="G99" s="15">
        <v>1898.0</v>
      </c>
      <c r="H99" s="15">
        <v>2657.0</v>
      </c>
      <c r="I99" s="16"/>
      <c r="J99" s="16"/>
      <c r="K99" s="16"/>
      <c r="L99" s="16"/>
      <c r="M99" s="16"/>
      <c r="N99" s="16"/>
      <c r="O99" s="16"/>
      <c r="P99" s="16"/>
      <c r="Q99" s="16"/>
      <c r="R99" s="16"/>
      <c r="S99" s="16"/>
      <c r="T99" s="16"/>
      <c r="U99" s="16"/>
      <c r="V99" s="16"/>
      <c r="W99" s="16"/>
      <c r="X99" s="16"/>
      <c r="Y99" s="16"/>
      <c r="Z99" s="16"/>
    </row>
    <row r="100" ht="71.25" customHeight="1">
      <c r="A100" s="10" t="s">
        <v>771</v>
      </c>
      <c r="B100" s="10" t="s">
        <v>773</v>
      </c>
      <c r="C100" s="13" t="s">
        <v>20</v>
      </c>
      <c r="D100" s="13" t="s">
        <v>19</v>
      </c>
      <c r="E100" s="13" t="s">
        <v>776</v>
      </c>
      <c r="F100" s="13" t="s">
        <v>34</v>
      </c>
      <c r="G100" s="15">
        <v>1723.0</v>
      </c>
      <c r="H100" s="15">
        <v>2412.0</v>
      </c>
      <c r="I100" s="16"/>
      <c r="J100" s="16"/>
      <c r="K100" s="16"/>
      <c r="L100" s="16"/>
      <c r="M100" s="16"/>
      <c r="N100" s="16"/>
      <c r="O100" s="16"/>
      <c r="P100" s="16"/>
      <c r="Q100" s="16"/>
      <c r="R100" s="16"/>
      <c r="S100" s="16"/>
      <c r="T100" s="16"/>
      <c r="U100" s="16"/>
      <c r="V100" s="16"/>
      <c r="W100" s="16"/>
      <c r="X100" s="16"/>
      <c r="Y100" s="16"/>
      <c r="Z100" s="16"/>
    </row>
    <row r="101" ht="71.25" customHeight="1">
      <c r="A101" s="10" t="s">
        <v>778</v>
      </c>
      <c r="B101" s="10" t="s">
        <v>780</v>
      </c>
      <c r="C101" s="13" t="s">
        <v>20</v>
      </c>
      <c r="D101" s="13" t="s">
        <v>19</v>
      </c>
      <c r="E101" s="13" t="s">
        <v>783</v>
      </c>
      <c r="F101" s="13" t="s">
        <v>34</v>
      </c>
      <c r="G101" s="15">
        <v>1947.0</v>
      </c>
      <c r="H101" s="15">
        <v>2726.0</v>
      </c>
      <c r="I101" s="16"/>
      <c r="J101" s="16"/>
      <c r="K101" s="16"/>
      <c r="L101" s="16"/>
      <c r="M101" s="16"/>
      <c r="N101" s="16"/>
      <c r="O101" s="16"/>
      <c r="P101" s="16"/>
      <c r="Q101" s="16"/>
      <c r="R101" s="16"/>
      <c r="S101" s="16"/>
      <c r="T101" s="16"/>
      <c r="U101" s="16"/>
      <c r="V101" s="16"/>
      <c r="W101" s="16"/>
      <c r="X101" s="16"/>
      <c r="Y101" s="16"/>
      <c r="Z101" s="16"/>
    </row>
    <row r="102" ht="71.25" customHeight="1">
      <c r="A102" s="10" t="s">
        <v>785</v>
      </c>
      <c r="B102" s="10" t="s">
        <v>787</v>
      </c>
      <c r="C102" s="13" t="s">
        <v>20</v>
      </c>
      <c r="D102" s="13" t="s">
        <v>19</v>
      </c>
      <c r="E102" s="13" t="s">
        <v>790</v>
      </c>
      <c r="F102" s="13" t="s">
        <v>34</v>
      </c>
      <c r="G102" s="15">
        <v>1487.0</v>
      </c>
      <c r="H102" s="15">
        <v>2082.0</v>
      </c>
      <c r="I102" s="16"/>
      <c r="J102" s="16"/>
      <c r="K102" s="16"/>
      <c r="L102" s="16"/>
      <c r="M102" s="16"/>
      <c r="N102" s="16"/>
      <c r="O102" s="16"/>
      <c r="P102" s="16"/>
      <c r="Q102" s="16"/>
      <c r="R102" s="16"/>
      <c r="S102" s="16"/>
      <c r="T102" s="16"/>
      <c r="U102" s="16"/>
      <c r="V102" s="16"/>
      <c r="W102" s="16"/>
      <c r="X102" s="16"/>
      <c r="Y102" s="16"/>
      <c r="Z102" s="16"/>
    </row>
    <row r="103" ht="71.25" customHeight="1">
      <c r="A103" s="10" t="s">
        <v>791</v>
      </c>
      <c r="B103" s="10" t="s">
        <v>794</v>
      </c>
      <c r="C103" s="13" t="s">
        <v>20</v>
      </c>
      <c r="D103" s="13" t="s">
        <v>19</v>
      </c>
      <c r="E103" s="13" t="s">
        <v>797</v>
      </c>
      <c r="F103" s="13" t="s">
        <v>34</v>
      </c>
      <c r="G103" s="15">
        <v>1609.0</v>
      </c>
      <c r="H103" s="15">
        <v>2253.0</v>
      </c>
      <c r="I103" s="16"/>
      <c r="J103" s="16"/>
      <c r="K103" s="16"/>
      <c r="L103" s="16"/>
      <c r="M103" s="16"/>
      <c r="N103" s="16"/>
      <c r="O103" s="16"/>
      <c r="P103" s="16"/>
      <c r="Q103" s="16"/>
      <c r="R103" s="16"/>
      <c r="S103" s="16"/>
      <c r="T103" s="16"/>
      <c r="U103" s="16"/>
      <c r="V103" s="16"/>
      <c r="W103" s="16"/>
      <c r="X103" s="16"/>
      <c r="Y103" s="16"/>
      <c r="Z103" s="16"/>
    </row>
    <row r="104" ht="71.25" customHeight="1">
      <c r="A104" s="10" t="s">
        <v>798</v>
      </c>
      <c r="B104" s="10" t="s">
        <v>801</v>
      </c>
      <c r="C104" s="13" t="s">
        <v>20</v>
      </c>
      <c r="D104" s="13" t="s">
        <v>19</v>
      </c>
      <c r="E104" s="13" t="s">
        <v>804</v>
      </c>
      <c r="F104" s="13" t="s">
        <v>34</v>
      </c>
      <c r="G104" s="15">
        <v>1985.0</v>
      </c>
      <c r="H104" s="15">
        <v>2779.0</v>
      </c>
      <c r="I104" s="16"/>
      <c r="J104" s="16"/>
      <c r="K104" s="16"/>
      <c r="L104" s="16"/>
      <c r="M104" s="16"/>
      <c r="N104" s="16"/>
      <c r="O104" s="16"/>
      <c r="P104" s="16"/>
      <c r="Q104" s="16"/>
      <c r="R104" s="16"/>
      <c r="S104" s="16"/>
      <c r="T104" s="16"/>
      <c r="U104" s="16"/>
      <c r="V104" s="16"/>
      <c r="W104" s="16"/>
      <c r="X104" s="16"/>
      <c r="Y104" s="16"/>
      <c r="Z104" s="16"/>
    </row>
    <row r="105" ht="71.25" customHeight="1">
      <c r="A105" s="10" t="s">
        <v>806</v>
      </c>
      <c r="B105" s="10" t="s">
        <v>809</v>
      </c>
      <c r="C105" s="13" t="s">
        <v>20</v>
      </c>
      <c r="D105" s="13" t="s">
        <v>19</v>
      </c>
      <c r="E105" s="13" t="s">
        <v>812</v>
      </c>
      <c r="F105" s="13" t="s">
        <v>34</v>
      </c>
      <c r="G105" s="15">
        <v>1928.0</v>
      </c>
      <c r="H105" s="15">
        <v>2699.0</v>
      </c>
      <c r="I105" s="16"/>
      <c r="J105" s="16"/>
      <c r="K105" s="16"/>
      <c r="L105" s="16"/>
      <c r="M105" s="16"/>
      <c r="N105" s="16"/>
      <c r="O105" s="16"/>
      <c r="P105" s="16"/>
      <c r="Q105" s="16"/>
      <c r="R105" s="16"/>
      <c r="S105" s="16"/>
      <c r="T105" s="16"/>
      <c r="U105" s="16"/>
      <c r="V105" s="16"/>
      <c r="W105" s="16"/>
      <c r="X105" s="16"/>
      <c r="Y105" s="16"/>
      <c r="Z105" s="16"/>
    </row>
    <row r="106" ht="71.25" customHeight="1">
      <c r="A106" s="10" t="s">
        <v>813</v>
      </c>
      <c r="B106" s="10" t="s">
        <v>816</v>
      </c>
      <c r="C106" s="13" t="s">
        <v>20</v>
      </c>
      <c r="D106" s="13" t="s">
        <v>19</v>
      </c>
      <c r="E106" s="13" t="s">
        <v>818</v>
      </c>
      <c r="F106" s="13" t="s">
        <v>34</v>
      </c>
      <c r="G106" s="15">
        <v>1281.0</v>
      </c>
      <c r="H106" s="15">
        <v>1793.0</v>
      </c>
      <c r="I106" s="16"/>
      <c r="J106" s="16"/>
      <c r="K106" s="16"/>
      <c r="L106" s="16"/>
      <c r="M106" s="16"/>
      <c r="N106" s="16"/>
      <c r="O106" s="16"/>
      <c r="P106" s="16"/>
      <c r="Q106" s="16"/>
      <c r="R106" s="16"/>
      <c r="S106" s="16"/>
      <c r="T106" s="16"/>
      <c r="U106" s="16"/>
      <c r="V106" s="16"/>
      <c r="W106" s="16"/>
      <c r="X106" s="16"/>
      <c r="Y106" s="16"/>
      <c r="Z106" s="16"/>
    </row>
    <row r="107" ht="71.25" customHeight="1">
      <c r="A107" s="10" t="s">
        <v>819</v>
      </c>
      <c r="B107" s="10" t="s">
        <v>821</v>
      </c>
      <c r="C107" s="13" t="s">
        <v>20</v>
      </c>
      <c r="D107" s="13" t="s">
        <v>19</v>
      </c>
      <c r="E107" s="13" t="s">
        <v>824</v>
      </c>
      <c r="F107" s="13" t="s">
        <v>34</v>
      </c>
      <c r="G107" s="15">
        <v>1400.0</v>
      </c>
      <c r="H107" s="15">
        <v>1960.0</v>
      </c>
      <c r="I107" s="16"/>
      <c r="J107" s="16"/>
      <c r="K107" s="16"/>
      <c r="L107" s="16"/>
      <c r="M107" s="16"/>
      <c r="N107" s="16"/>
      <c r="O107" s="16"/>
      <c r="P107" s="16"/>
      <c r="Q107" s="16"/>
      <c r="R107" s="16"/>
      <c r="S107" s="16"/>
      <c r="T107" s="16"/>
      <c r="U107" s="16"/>
      <c r="V107" s="16"/>
      <c r="W107" s="16"/>
      <c r="X107" s="16"/>
      <c r="Y107" s="16"/>
      <c r="Z107" s="16"/>
    </row>
    <row r="108" ht="71.25" customHeight="1">
      <c r="A108" s="10" t="s">
        <v>825</v>
      </c>
      <c r="B108" s="10" t="s">
        <v>828</v>
      </c>
      <c r="C108" s="13" t="s">
        <v>20</v>
      </c>
      <c r="D108" s="13" t="s">
        <v>19</v>
      </c>
      <c r="E108" s="13" t="s">
        <v>830</v>
      </c>
      <c r="F108" s="13" t="s">
        <v>34</v>
      </c>
      <c r="G108" s="15">
        <v>1372.0</v>
      </c>
      <c r="H108" s="15">
        <v>1921.0</v>
      </c>
      <c r="I108" s="16"/>
      <c r="J108" s="16"/>
      <c r="K108" s="16"/>
      <c r="L108" s="16"/>
      <c r="M108" s="16"/>
      <c r="N108" s="16"/>
      <c r="O108" s="16"/>
      <c r="P108" s="16"/>
      <c r="Q108" s="16"/>
      <c r="R108" s="16"/>
      <c r="S108" s="16"/>
      <c r="T108" s="16"/>
      <c r="U108" s="16"/>
      <c r="V108" s="16"/>
      <c r="W108" s="16"/>
      <c r="X108" s="16"/>
      <c r="Y108" s="16"/>
      <c r="Z108" s="16"/>
    </row>
    <row r="109" ht="71.25" customHeight="1">
      <c r="A109" s="10" t="s">
        <v>832</v>
      </c>
      <c r="B109" s="10" t="s">
        <v>834</v>
      </c>
      <c r="C109" s="13" t="s">
        <v>20</v>
      </c>
      <c r="D109" s="13" t="s">
        <v>19</v>
      </c>
      <c r="E109" s="13" t="s">
        <v>837</v>
      </c>
      <c r="F109" s="13" t="s">
        <v>34</v>
      </c>
      <c r="G109" s="15">
        <v>1337.0</v>
      </c>
      <c r="H109" s="15">
        <v>1872.0</v>
      </c>
      <c r="I109" s="16"/>
      <c r="J109" s="16"/>
      <c r="K109" s="16"/>
      <c r="L109" s="16"/>
      <c r="M109" s="16"/>
      <c r="N109" s="16"/>
      <c r="O109" s="16"/>
      <c r="P109" s="16"/>
      <c r="Q109" s="16"/>
      <c r="R109" s="16"/>
      <c r="S109" s="16"/>
      <c r="T109" s="16"/>
      <c r="U109" s="16"/>
      <c r="V109" s="16"/>
      <c r="W109" s="16"/>
      <c r="X109" s="16"/>
      <c r="Y109" s="16"/>
      <c r="Z109" s="16"/>
    </row>
    <row r="110" ht="71.25" customHeight="1">
      <c r="A110" s="10" t="s">
        <v>838</v>
      </c>
      <c r="B110" s="10" t="s">
        <v>840</v>
      </c>
      <c r="C110" s="13" t="s">
        <v>20</v>
      </c>
      <c r="D110" s="13" t="s">
        <v>19</v>
      </c>
      <c r="E110" s="13" t="s">
        <v>843</v>
      </c>
      <c r="F110" s="13" t="s">
        <v>34</v>
      </c>
      <c r="G110" s="15">
        <v>1114.0</v>
      </c>
      <c r="H110" s="15">
        <v>1560.0</v>
      </c>
      <c r="I110" s="16"/>
      <c r="J110" s="16"/>
      <c r="K110" s="16"/>
      <c r="L110" s="16"/>
      <c r="M110" s="16"/>
      <c r="N110" s="16"/>
      <c r="O110" s="16"/>
      <c r="P110" s="16"/>
      <c r="Q110" s="16"/>
      <c r="R110" s="16"/>
      <c r="S110" s="16"/>
      <c r="T110" s="16"/>
      <c r="U110" s="16"/>
      <c r="V110" s="16"/>
      <c r="W110" s="16"/>
      <c r="X110" s="16"/>
      <c r="Y110" s="16"/>
      <c r="Z110" s="16"/>
    </row>
    <row r="111" ht="71.25" customHeight="1">
      <c r="A111" s="10" t="s">
        <v>844</v>
      </c>
      <c r="B111" s="10" t="s">
        <v>846</v>
      </c>
      <c r="C111" s="13" t="s">
        <v>20</v>
      </c>
      <c r="D111" s="13" t="s">
        <v>19</v>
      </c>
      <c r="E111" s="13" t="s">
        <v>849</v>
      </c>
      <c r="F111" s="13" t="s">
        <v>34</v>
      </c>
      <c r="G111" s="15">
        <v>1379.0</v>
      </c>
      <c r="H111" s="15">
        <v>1931.0</v>
      </c>
      <c r="I111" s="16"/>
      <c r="J111" s="16"/>
      <c r="K111" s="16"/>
      <c r="L111" s="16"/>
      <c r="M111" s="16"/>
      <c r="N111" s="16"/>
      <c r="O111" s="16"/>
      <c r="P111" s="16"/>
      <c r="Q111" s="16"/>
      <c r="R111" s="16"/>
      <c r="S111" s="16"/>
      <c r="T111" s="16"/>
      <c r="U111" s="16"/>
      <c r="V111" s="16"/>
      <c r="W111" s="16"/>
      <c r="X111" s="16"/>
      <c r="Y111" s="16"/>
      <c r="Z111" s="16"/>
    </row>
    <row r="112" ht="71.25" customHeight="1">
      <c r="A112" s="10" t="s">
        <v>850</v>
      </c>
      <c r="B112" s="10" t="s">
        <v>852</v>
      </c>
      <c r="C112" s="13" t="s">
        <v>20</v>
      </c>
      <c r="D112" s="13" t="s">
        <v>19</v>
      </c>
      <c r="E112" s="13" t="s">
        <v>855</v>
      </c>
      <c r="F112" s="13" t="s">
        <v>34</v>
      </c>
      <c r="G112" s="15">
        <v>1332.0</v>
      </c>
      <c r="H112" s="15">
        <v>1865.0</v>
      </c>
      <c r="I112" s="16"/>
      <c r="J112" s="16"/>
      <c r="K112" s="16"/>
      <c r="L112" s="16"/>
      <c r="M112" s="16"/>
      <c r="N112" s="16"/>
      <c r="O112" s="16"/>
      <c r="P112" s="16"/>
      <c r="Q112" s="16"/>
      <c r="R112" s="16"/>
      <c r="S112" s="16"/>
      <c r="T112" s="16"/>
      <c r="U112" s="16"/>
      <c r="V112" s="16"/>
      <c r="W112" s="16"/>
      <c r="X112" s="16"/>
      <c r="Y112" s="16"/>
      <c r="Z112" s="16"/>
    </row>
    <row r="113" ht="71.25" customHeight="1">
      <c r="A113" s="10" t="s">
        <v>856</v>
      </c>
      <c r="B113" s="10" t="s">
        <v>858</v>
      </c>
      <c r="C113" s="13" t="s">
        <v>20</v>
      </c>
      <c r="D113" s="13" t="s">
        <v>19</v>
      </c>
      <c r="E113" s="13" t="s">
        <v>861</v>
      </c>
      <c r="F113" s="13" t="s">
        <v>34</v>
      </c>
      <c r="G113" s="15">
        <v>1090.0</v>
      </c>
      <c r="H113" s="15">
        <v>1526.0</v>
      </c>
      <c r="I113" s="16"/>
      <c r="J113" s="16"/>
      <c r="K113" s="16"/>
      <c r="L113" s="16"/>
      <c r="M113" s="16"/>
      <c r="N113" s="16"/>
      <c r="O113" s="16"/>
      <c r="P113" s="16"/>
      <c r="Q113" s="16"/>
      <c r="R113" s="16"/>
      <c r="S113" s="16"/>
      <c r="T113" s="16"/>
      <c r="U113" s="16"/>
      <c r="V113" s="16"/>
      <c r="W113" s="16"/>
      <c r="X113" s="16"/>
      <c r="Y113" s="16"/>
      <c r="Z113" s="16"/>
    </row>
    <row r="114" ht="71.25" customHeight="1">
      <c r="A114" s="10" t="s">
        <v>862</v>
      </c>
      <c r="B114" s="10" t="s">
        <v>864</v>
      </c>
      <c r="C114" s="13" t="s">
        <v>20</v>
      </c>
      <c r="D114" s="13" t="s">
        <v>19</v>
      </c>
      <c r="E114" s="13" t="s">
        <v>867</v>
      </c>
      <c r="F114" s="13" t="s">
        <v>34</v>
      </c>
      <c r="G114" s="15">
        <v>1039.0</v>
      </c>
      <c r="H114" s="15">
        <v>1455.0</v>
      </c>
      <c r="I114" s="16"/>
      <c r="J114" s="16"/>
      <c r="K114" s="16"/>
      <c r="L114" s="16"/>
      <c r="M114" s="16"/>
      <c r="N114" s="16"/>
      <c r="O114" s="16"/>
      <c r="P114" s="16"/>
      <c r="Q114" s="16"/>
      <c r="R114" s="16"/>
      <c r="S114" s="16"/>
      <c r="T114" s="16"/>
      <c r="U114" s="16"/>
      <c r="V114" s="16"/>
      <c r="W114" s="16"/>
      <c r="X114" s="16"/>
      <c r="Y114" s="16"/>
      <c r="Z114" s="16"/>
    </row>
    <row r="115" ht="71.25" customHeight="1">
      <c r="A115" s="10" t="s">
        <v>868</v>
      </c>
      <c r="B115" s="10" t="s">
        <v>871</v>
      </c>
      <c r="C115" s="13" t="s">
        <v>20</v>
      </c>
      <c r="D115" s="13" t="s">
        <v>19</v>
      </c>
      <c r="E115" s="13" t="s">
        <v>874</v>
      </c>
      <c r="F115" s="13" t="s">
        <v>34</v>
      </c>
      <c r="G115" s="15">
        <v>1374.0</v>
      </c>
      <c r="H115" s="15">
        <v>1924.0</v>
      </c>
      <c r="I115" s="16"/>
      <c r="J115" s="16"/>
      <c r="K115" s="16"/>
      <c r="L115" s="16"/>
      <c r="M115" s="16"/>
      <c r="N115" s="16"/>
      <c r="O115" s="16"/>
      <c r="P115" s="16"/>
      <c r="Q115" s="16"/>
      <c r="R115" s="16"/>
      <c r="S115" s="16"/>
      <c r="T115" s="16"/>
      <c r="U115" s="16"/>
      <c r="V115" s="16"/>
      <c r="W115" s="16"/>
      <c r="X115" s="16"/>
      <c r="Y115" s="16"/>
      <c r="Z115" s="16"/>
    </row>
    <row r="116" ht="71.25" customHeight="1">
      <c r="A116" s="10" t="s">
        <v>875</v>
      </c>
      <c r="B116" s="10" t="s">
        <v>877</v>
      </c>
      <c r="C116" s="13" t="s">
        <v>20</v>
      </c>
      <c r="D116" s="13" t="s">
        <v>19</v>
      </c>
      <c r="E116" s="13" t="s">
        <v>879</v>
      </c>
      <c r="F116" s="13" t="s">
        <v>34</v>
      </c>
      <c r="G116" s="15">
        <v>1034.0</v>
      </c>
      <c r="H116" s="15">
        <v>1448.0</v>
      </c>
      <c r="I116" s="16"/>
      <c r="J116" s="16"/>
      <c r="K116" s="16"/>
      <c r="L116" s="16"/>
      <c r="M116" s="16"/>
      <c r="N116" s="16"/>
      <c r="O116" s="16"/>
      <c r="P116" s="16"/>
      <c r="Q116" s="16"/>
      <c r="R116" s="16"/>
      <c r="S116" s="16"/>
      <c r="T116" s="16"/>
      <c r="U116" s="16"/>
      <c r="V116" s="16"/>
      <c r="W116" s="16"/>
      <c r="X116" s="16"/>
      <c r="Y116" s="16"/>
      <c r="Z116" s="16"/>
    </row>
    <row r="117" ht="71.25" customHeight="1">
      <c r="A117" s="10" t="s">
        <v>880</v>
      </c>
      <c r="B117" s="10" t="s">
        <v>882</v>
      </c>
      <c r="C117" s="13" t="s">
        <v>20</v>
      </c>
      <c r="D117" s="13" t="s">
        <v>19</v>
      </c>
      <c r="E117" s="13" t="s">
        <v>884</v>
      </c>
      <c r="F117" s="13" t="s">
        <v>34</v>
      </c>
      <c r="G117" s="15">
        <v>1018.0</v>
      </c>
      <c r="H117" s="15">
        <v>1425.0</v>
      </c>
      <c r="I117" s="16"/>
      <c r="J117" s="16"/>
      <c r="K117" s="16"/>
      <c r="L117" s="16"/>
      <c r="M117" s="16"/>
      <c r="N117" s="16"/>
      <c r="O117" s="16"/>
      <c r="P117" s="16"/>
      <c r="Q117" s="16"/>
      <c r="R117" s="16"/>
      <c r="S117" s="16"/>
      <c r="T117" s="16"/>
      <c r="U117" s="16"/>
      <c r="V117" s="16"/>
      <c r="W117" s="16"/>
      <c r="X117" s="16"/>
      <c r="Y117" s="16"/>
      <c r="Z117" s="16"/>
    </row>
    <row r="118" ht="71.25" customHeight="1">
      <c r="A118" s="10" t="s">
        <v>885</v>
      </c>
      <c r="B118" s="10" t="s">
        <v>889</v>
      </c>
      <c r="C118" s="13" t="s">
        <v>20</v>
      </c>
      <c r="D118" s="13" t="s">
        <v>19</v>
      </c>
      <c r="E118" s="13" t="s">
        <v>892</v>
      </c>
      <c r="F118" s="13" t="s">
        <v>16</v>
      </c>
      <c r="G118" s="15">
        <v>2558.0</v>
      </c>
      <c r="H118" s="15">
        <v>3581.0</v>
      </c>
      <c r="I118" s="16"/>
      <c r="J118" s="16"/>
      <c r="K118" s="16"/>
      <c r="L118" s="16"/>
      <c r="M118" s="16"/>
      <c r="N118" s="16"/>
      <c r="O118" s="16"/>
      <c r="P118" s="16"/>
      <c r="Q118" s="16"/>
      <c r="R118" s="16"/>
      <c r="S118" s="16"/>
      <c r="T118" s="16"/>
      <c r="U118" s="16"/>
      <c r="V118" s="16"/>
      <c r="W118" s="16"/>
      <c r="X118" s="16"/>
      <c r="Y118" s="16"/>
      <c r="Z118" s="16"/>
    </row>
    <row r="119" ht="71.25" customHeight="1">
      <c r="A119" s="10" t="s">
        <v>894</v>
      </c>
      <c r="B119" s="10" t="s">
        <v>897</v>
      </c>
      <c r="C119" s="13" t="s">
        <v>20</v>
      </c>
      <c r="D119" s="13" t="s">
        <v>19</v>
      </c>
      <c r="E119" s="13" t="s">
        <v>901</v>
      </c>
      <c r="F119" s="13" t="s">
        <v>16</v>
      </c>
      <c r="G119" s="15">
        <v>2179.0</v>
      </c>
      <c r="H119" s="15">
        <v>3051.0</v>
      </c>
      <c r="I119" s="16"/>
      <c r="J119" s="16"/>
      <c r="K119" s="16"/>
      <c r="L119" s="16"/>
      <c r="M119" s="16"/>
      <c r="N119" s="16"/>
      <c r="O119" s="16"/>
      <c r="P119" s="16"/>
      <c r="Q119" s="16"/>
      <c r="R119" s="16"/>
      <c r="S119" s="16"/>
      <c r="T119" s="16"/>
      <c r="U119" s="16"/>
      <c r="V119" s="16"/>
      <c r="W119" s="16"/>
      <c r="X119" s="16"/>
      <c r="Y119" s="16"/>
      <c r="Z119" s="16"/>
    </row>
    <row r="120" ht="71.25" customHeight="1">
      <c r="A120" s="10" t="s">
        <v>903</v>
      </c>
      <c r="B120" s="10" t="s">
        <v>906</v>
      </c>
      <c r="C120" s="13" t="s">
        <v>20</v>
      </c>
      <c r="D120" s="13" t="s">
        <v>19</v>
      </c>
      <c r="E120" s="13" t="s">
        <v>909</v>
      </c>
      <c r="F120" s="13" t="s">
        <v>16</v>
      </c>
      <c r="G120" s="15">
        <v>2450.0</v>
      </c>
      <c r="H120" s="15">
        <v>3430.0</v>
      </c>
      <c r="I120" s="16"/>
      <c r="J120" s="16"/>
      <c r="K120" s="16"/>
      <c r="L120" s="16"/>
      <c r="M120" s="16"/>
      <c r="N120" s="16"/>
      <c r="O120" s="16"/>
      <c r="P120" s="16"/>
      <c r="Q120" s="16"/>
      <c r="R120" s="16"/>
      <c r="S120" s="16"/>
      <c r="T120" s="16"/>
      <c r="U120" s="16"/>
      <c r="V120" s="16"/>
      <c r="W120" s="16"/>
      <c r="X120" s="16"/>
      <c r="Y120" s="16"/>
      <c r="Z120" s="16"/>
    </row>
    <row r="121" ht="71.25" customHeight="1">
      <c r="A121" s="10" t="s">
        <v>911</v>
      </c>
      <c r="B121" s="10" t="s">
        <v>914</v>
      </c>
      <c r="C121" s="13" t="s">
        <v>20</v>
      </c>
      <c r="D121" s="13" t="s">
        <v>19</v>
      </c>
      <c r="E121" s="13" t="s">
        <v>918</v>
      </c>
      <c r="F121" s="13" t="s">
        <v>16</v>
      </c>
      <c r="G121" s="15">
        <v>2188.0</v>
      </c>
      <c r="H121" s="15">
        <v>3063.0</v>
      </c>
      <c r="I121" s="16"/>
      <c r="J121" s="16"/>
      <c r="K121" s="16"/>
      <c r="L121" s="16"/>
      <c r="M121" s="16"/>
      <c r="N121" s="16"/>
      <c r="O121" s="16"/>
      <c r="P121" s="16"/>
      <c r="Q121" s="16"/>
      <c r="R121" s="16"/>
      <c r="S121" s="16"/>
      <c r="T121" s="16"/>
      <c r="U121" s="16"/>
      <c r="V121" s="16"/>
      <c r="W121" s="16"/>
      <c r="X121" s="16"/>
      <c r="Y121" s="16"/>
      <c r="Z121" s="16"/>
    </row>
    <row r="122" ht="71.25" customHeight="1">
      <c r="A122" s="10" t="s">
        <v>919</v>
      </c>
      <c r="B122" s="10" t="s">
        <v>922</v>
      </c>
      <c r="C122" s="13" t="s">
        <v>20</v>
      </c>
      <c r="D122" s="13" t="s">
        <v>19</v>
      </c>
      <c r="E122" s="13" t="s">
        <v>927</v>
      </c>
      <c r="F122" s="13" t="s">
        <v>16</v>
      </c>
      <c r="G122" s="15">
        <v>2462.0</v>
      </c>
      <c r="H122" s="15">
        <v>3447.0</v>
      </c>
      <c r="I122" s="16"/>
      <c r="J122" s="16"/>
      <c r="K122" s="16"/>
      <c r="L122" s="16"/>
      <c r="M122" s="16"/>
      <c r="N122" s="16"/>
      <c r="O122" s="16"/>
      <c r="P122" s="16"/>
      <c r="Q122" s="16"/>
      <c r="R122" s="16"/>
      <c r="S122" s="16"/>
      <c r="T122" s="16"/>
      <c r="U122" s="16"/>
      <c r="V122" s="16"/>
      <c r="W122" s="16"/>
      <c r="X122" s="16"/>
      <c r="Y122" s="16"/>
      <c r="Z122" s="16"/>
    </row>
    <row r="123" ht="71.25" customHeight="1">
      <c r="A123" s="10" t="s">
        <v>928</v>
      </c>
      <c r="B123" s="10" t="s">
        <v>932</v>
      </c>
      <c r="C123" s="13" t="s">
        <v>20</v>
      </c>
      <c r="D123" s="13" t="s">
        <v>19</v>
      </c>
      <c r="E123" s="13" t="s">
        <v>936</v>
      </c>
      <c r="F123" s="13" t="s">
        <v>16</v>
      </c>
      <c r="G123" s="15">
        <v>2516.0</v>
      </c>
      <c r="H123" s="15">
        <v>3522.0</v>
      </c>
      <c r="I123" s="16"/>
      <c r="J123" s="16"/>
      <c r="K123" s="16"/>
      <c r="L123" s="16"/>
      <c r="M123" s="16"/>
      <c r="N123" s="16"/>
      <c r="O123" s="16"/>
      <c r="P123" s="16"/>
      <c r="Q123" s="16"/>
      <c r="R123" s="16"/>
      <c r="S123" s="16"/>
      <c r="T123" s="16"/>
      <c r="U123" s="16"/>
      <c r="V123" s="16"/>
      <c r="W123" s="16"/>
      <c r="X123" s="16"/>
      <c r="Y123" s="16"/>
      <c r="Z123" s="16"/>
    </row>
    <row r="124" ht="71.25" customHeight="1">
      <c r="A124" s="10" t="s">
        <v>938</v>
      </c>
      <c r="B124" s="10" t="s">
        <v>942</v>
      </c>
      <c r="C124" s="13" t="s">
        <v>20</v>
      </c>
      <c r="D124" s="13" t="s">
        <v>19</v>
      </c>
      <c r="E124" s="13" t="s">
        <v>946</v>
      </c>
      <c r="F124" s="13" t="s">
        <v>16</v>
      </c>
      <c r="G124" s="15">
        <v>2394.0</v>
      </c>
      <c r="H124" s="15">
        <v>3352.0</v>
      </c>
      <c r="I124" s="16"/>
      <c r="J124" s="16"/>
      <c r="K124" s="16"/>
      <c r="L124" s="16"/>
      <c r="M124" s="16"/>
      <c r="N124" s="16"/>
      <c r="O124" s="16"/>
      <c r="P124" s="16"/>
      <c r="Q124" s="16"/>
      <c r="R124" s="16"/>
      <c r="S124" s="16"/>
      <c r="T124" s="16"/>
      <c r="U124" s="16"/>
      <c r="V124" s="16"/>
      <c r="W124" s="16"/>
      <c r="X124" s="16"/>
      <c r="Y124" s="16"/>
      <c r="Z124" s="16"/>
    </row>
    <row r="125" ht="71.25" customHeight="1">
      <c r="A125" s="10" t="s">
        <v>948</v>
      </c>
      <c r="B125" s="10" t="s">
        <v>952</v>
      </c>
      <c r="C125" s="13" t="s">
        <v>20</v>
      </c>
      <c r="D125" s="13" t="s">
        <v>19</v>
      </c>
      <c r="E125" s="13" t="s">
        <v>957</v>
      </c>
      <c r="F125" s="13" t="s">
        <v>16</v>
      </c>
      <c r="G125" s="15">
        <v>2622.0</v>
      </c>
      <c r="H125" s="15">
        <v>3671.0</v>
      </c>
      <c r="I125" s="16"/>
      <c r="J125" s="16"/>
      <c r="K125" s="16"/>
      <c r="L125" s="16"/>
      <c r="M125" s="16"/>
      <c r="N125" s="16"/>
      <c r="O125" s="16"/>
      <c r="P125" s="16"/>
      <c r="Q125" s="16"/>
      <c r="R125" s="16"/>
      <c r="S125" s="16"/>
      <c r="T125" s="16"/>
      <c r="U125" s="16"/>
      <c r="V125" s="16"/>
      <c r="W125" s="16"/>
      <c r="X125" s="16"/>
      <c r="Y125" s="16"/>
      <c r="Z125" s="16"/>
    </row>
    <row r="126" ht="71.25" customHeight="1">
      <c r="A126" s="10" t="s">
        <v>958</v>
      </c>
      <c r="B126" s="10" t="s">
        <v>962</v>
      </c>
      <c r="C126" s="13" t="s">
        <v>20</v>
      </c>
      <c r="D126" s="13" t="s">
        <v>19</v>
      </c>
      <c r="E126" s="13" t="s">
        <v>966</v>
      </c>
      <c r="F126" s="13" t="s">
        <v>16</v>
      </c>
      <c r="G126" s="15">
        <v>2611.0</v>
      </c>
      <c r="H126" s="15">
        <v>3655.0</v>
      </c>
      <c r="I126" s="16"/>
      <c r="J126" s="16"/>
      <c r="K126" s="16"/>
      <c r="L126" s="16"/>
      <c r="M126" s="16"/>
      <c r="N126" s="16"/>
      <c r="O126" s="16"/>
      <c r="P126" s="16"/>
      <c r="Q126" s="16"/>
      <c r="R126" s="16"/>
      <c r="S126" s="16"/>
      <c r="T126" s="16"/>
      <c r="U126" s="16"/>
      <c r="V126" s="16"/>
      <c r="W126" s="16"/>
      <c r="X126" s="16"/>
      <c r="Y126" s="16"/>
      <c r="Z126" s="16"/>
    </row>
    <row r="127" ht="71.25" customHeight="1">
      <c r="A127" s="10" t="s">
        <v>967</v>
      </c>
      <c r="B127" s="10" t="s">
        <v>971</v>
      </c>
      <c r="C127" s="13" t="s">
        <v>20</v>
      </c>
      <c r="D127" s="13" t="s">
        <v>19</v>
      </c>
      <c r="E127" s="13" t="s">
        <v>974</v>
      </c>
      <c r="F127" s="13" t="s">
        <v>16</v>
      </c>
      <c r="G127" s="15">
        <v>2522.0</v>
      </c>
      <c r="H127" s="15">
        <v>3531.0</v>
      </c>
      <c r="I127" s="16"/>
      <c r="J127" s="16"/>
      <c r="K127" s="16"/>
      <c r="L127" s="16"/>
      <c r="M127" s="16"/>
      <c r="N127" s="16"/>
      <c r="O127" s="16"/>
      <c r="P127" s="16"/>
      <c r="Q127" s="16"/>
      <c r="R127" s="16"/>
      <c r="S127" s="16"/>
      <c r="T127" s="16"/>
      <c r="U127" s="16"/>
      <c r="V127" s="16"/>
      <c r="W127" s="16"/>
      <c r="X127" s="16"/>
      <c r="Y127" s="16"/>
      <c r="Z127" s="16"/>
    </row>
    <row r="128" ht="71.25" customHeight="1">
      <c r="A128" s="10" t="s">
        <v>976</v>
      </c>
      <c r="B128" s="10" t="s">
        <v>979</v>
      </c>
      <c r="C128" s="13" t="s">
        <v>20</v>
      </c>
      <c r="D128" s="13" t="s">
        <v>19</v>
      </c>
      <c r="E128" s="13" t="s">
        <v>983</v>
      </c>
      <c r="F128" s="13" t="s">
        <v>16</v>
      </c>
      <c r="G128" s="15">
        <v>1935.0</v>
      </c>
      <c r="H128" s="15">
        <v>2709.0</v>
      </c>
      <c r="I128" s="16"/>
      <c r="J128" s="16"/>
      <c r="K128" s="16"/>
      <c r="L128" s="16"/>
      <c r="M128" s="16"/>
      <c r="N128" s="16"/>
      <c r="O128" s="16"/>
      <c r="P128" s="16"/>
      <c r="Q128" s="16"/>
      <c r="R128" s="16"/>
      <c r="S128" s="16"/>
      <c r="T128" s="16"/>
      <c r="U128" s="16"/>
      <c r="V128" s="16"/>
      <c r="W128" s="16"/>
      <c r="X128" s="16"/>
      <c r="Y128" s="16"/>
      <c r="Z128" s="16"/>
    </row>
    <row r="129" ht="71.25" customHeight="1">
      <c r="A129" s="10" t="s">
        <v>984</v>
      </c>
      <c r="B129" s="10" t="s">
        <v>987</v>
      </c>
      <c r="C129" s="13" t="s">
        <v>20</v>
      </c>
      <c r="D129" s="13" t="s">
        <v>19</v>
      </c>
      <c r="E129" s="13" t="s">
        <v>991</v>
      </c>
      <c r="F129" s="13" t="s">
        <v>16</v>
      </c>
      <c r="G129" s="15">
        <v>1995.0</v>
      </c>
      <c r="H129" s="15">
        <v>2793.0</v>
      </c>
      <c r="I129" s="16"/>
      <c r="J129" s="16"/>
      <c r="K129" s="16"/>
      <c r="L129" s="16"/>
      <c r="M129" s="16"/>
      <c r="N129" s="16"/>
      <c r="O129" s="16"/>
      <c r="P129" s="16"/>
      <c r="Q129" s="16"/>
      <c r="R129" s="16"/>
      <c r="S129" s="16"/>
      <c r="T129" s="16"/>
      <c r="U129" s="16"/>
      <c r="V129" s="16"/>
      <c r="W129" s="16"/>
      <c r="X129" s="16"/>
      <c r="Y129" s="16"/>
      <c r="Z129" s="16"/>
    </row>
    <row r="130" ht="71.25" customHeight="1">
      <c r="A130" s="10" t="s">
        <v>992</v>
      </c>
      <c r="B130" s="10" t="s">
        <v>995</v>
      </c>
      <c r="C130" s="13" t="s">
        <v>20</v>
      </c>
      <c r="D130" s="13" t="s">
        <v>19</v>
      </c>
      <c r="E130" s="13" t="s">
        <v>997</v>
      </c>
      <c r="F130" s="13" t="s">
        <v>16</v>
      </c>
      <c r="G130" s="15">
        <v>1603.0</v>
      </c>
      <c r="H130" s="15">
        <v>2244.0</v>
      </c>
      <c r="I130" s="16"/>
      <c r="J130" s="16"/>
      <c r="K130" s="16"/>
      <c r="L130" s="16"/>
      <c r="M130" s="16"/>
      <c r="N130" s="16"/>
      <c r="O130" s="16"/>
      <c r="P130" s="16"/>
      <c r="Q130" s="16"/>
      <c r="R130" s="16"/>
      <c r="S130" s="16"/>
      <c r="T130" s="16"/>
      <c r="U130" s="16"/>
      <c r="V130" s="16"/>
      <c r="W130" s="16"/>
      <c r="X130" s="16"/>
      <c r="Y130" s="16"/>
      <c r="Z130" s="16"/>
    </row>
    <row r="131" ht="71.25" customHeight="1">
      <c r="A131" s="10" t="s">
        <v>999</v>
      </c>
      <c r="B131" s="10" t="s">
        <v>1001</v>
      </c>
      <c r="C131" s="13" t="s">
        <v>20</v>
      </c>
      <c r="D131" s="13" t="s">
        <v>19</v>
      </c>
      <c r="E131" s="13" t="s">
        <v>1004</v>
      </c>
      <c r="F131" s="13" t="s">
        <v>16</v>
      </c>
      <c r="G131" s="15">
        <v>2127.0</v>
      </c>
      <c r="H131" s="15">
        <v>2978.0</v>
      </c>
      <c r="I131" s="16"/>
      <c r="J131" s="16"/>
      <c r="K131" s="16"/>
      <c r="L131" s="16"/>
      <c r="M131" s="16"/>
      <c r="N131" s="16"/>
      <c r="O131" s="16"/>
      <c r="P131" s="16"/>
      <c r="Q131" s="16"/>
      <c r="R131" s="16"/>
      <c r="S131" s="16"/>
      <c r="T131" s="16"/>
      <c r="U131" s="16"/>
      <c r="V131" s="16"/>
      <c r="W131" s="16"/>
      <c r="X131" s="16"/>
      <c r="Y131" s="16"/>
      <c r="Z131" s="16"/>
    </row>
    <row r="132" ht="71.25" customHeight="1">
      <c r="A132" s="10" t="s">
        <v>1006</v>
      </c>
      <c r="B132" s="10" t="s">
        <v>1008</v>
      </c>
      <c r="C132" s="13" t="s">
        <v>20</v>
      </c>
      <c r="D132" s="13" t="s">
        <v>19</v>
      </c>
      <c r="E132" s="13" t="s">
        <v>1012</v>
      </c>
      <c r="F132" s="13" t="s">
        <v>16</v>
      </c>
      <c r="G132" s="15">
        <v>1682.0</v>
      </c>
      <c r="H132" s="15">
        <v>2355.0</v>
      </c>
      <c r="I132" s="16"/>
      <c r="J132" s="16"/>
      <c r="K132" s="16"/>
      <c r="L132" s="16"/>
      <c r="M132" s="16"/>
      <c r="N132" s="16"/>
      <c r="O132" s="16"/>
      <c r="P132" s="16"/>
      <c r="Q132" s="16"/>
      <c r="R132" s="16"/>
      <c r="S132" s="16"/>
      <c r="T132" s="16"/>
      <c r="U132" s="16"/>
      <c r="V132" s="16"/>
      <c r="W132" s="16"/>
      <c r="X132" s="16"/>
      <c r="Y132" s="16"/>
      <c r="Z132" s="16"/>
    </row>
    <row r="133" ht="71.25" customHeight="1">
      <c r="A133" s="10" t="s">
        <v>1013</v>
      </c>
      <c r="B133" s="10" t="s">
        <v>1015</v>
      </c>
      <c r="C133" s="13" t="s">
        <v>20</v>
      </c>
      <c r="D133" s="13" t="s">
        <v>19</v>
      </c>
      <c r="E133" s="13" t="s">
        <v>1018</v>
      </c>
      <c r="F133" s="13" t="s">
        <v>16</v>
      </c>
      <c r="G133" s="15">
        <v>1571.0</v>
      </c>
      <c r="H133" s="15">
        <v>2199.0</v>
      </c>
      <c r="I133" s="16"/>
      <c r="J133" s="16"/>
      <c r="K133" s="16"/>
      <c r="L133" s="16"/>
      <c r="M133" s="16"/>
      <c r="N133" s="16"/>
      <c r="O133" s="16"/>
      <c r="P133" s="16"/>
      <c r="Q133" s="16"/>
      <c r="R133" s="16"/>
      <c r="S133" s="16"/>
      <c r="T133" s="16"/>
      <c r="U133" s="16"/>
      <c r="V133" s="16"/>
      <c r="W133" s="16"/>
      <c r="X133" s="16"/>
      <c r="Y133" s="16"/>
      <c r="Z133" s="16"/>
    </row>
    <row r="134" ht="71.25" customHeight="1">
      <c r="A134" s="10" t="s">
        <v>1019</v>
      </c>
      <c r="B134" s="10" t="s">
        <v>1022</v>
      </c>
      <c r="C134" s="13" t="s">
        <v>20</v>
      </c>
      <c r="D134" s="13" t="s">
        <v>19</v>
      </c>
      <c r="E134" s="13" t="s">
        <v>1025</v>
      </c>
      <c r="F134" s="13" t="s">
        <v>16</v>
      </c>
      <c r="G134" s="15">
        <v>1981.0</v>
      </c>
      <c r="H134" s="15">
        <v>2773.0</v>
      </c>
      <c r="I134" s="16"/>
      <c r="J134" s="16"/>
      <c r="K134" s="16"/>
      <c r="L134" s="16"/>
      <c r="M134" s="16"/>
      <c r="N134" s="16"/>
      <c r="O134" s="16"/>
      <c r="P134" s="16"/>
      <c r="Q134" s="16"/>
      <c r="R134" s="16"/>
      <c r="S134" s="16"/>
      <c r="T134" s="16"/>
      <c r="U134" s="16"/>
      <c r="V134" s="16"/>
      <c r="W134" s="16"/>
      <c r="X134" s="16"/>
      <c r="Y134" s="16"/>
      <c r="Z134" s="16"/>
    </row>
    <row r="135" ht="71.25" customHeight="1">
      <c r="A135" s="10" t="s">
        <v>1026</v>
      </c>
      <c r="B135" s="10" t="s">
        <v>1029</v>
      </c>
      <c r="C135" s="13" t="s">
        <v>20</v>
      </c>
      <c r="D135" s="13" t="s">
        <v>19</v>
      </c>
      <c r="E135" s="13" t="s">
        <v>1032</v>
      </c>
      <c r="F135" s="13" t="s">
        <v>16</v>
      </c>
      <c r="G135" s="15">
        <v>1576.0</v>
      </c>
      <c r="H135" s="15">
        <v>2206.0</v>
      </c>
      <c r="I135" s="16"/>
      <c r="J135" s="16"/>
      <c r="K135" s="16"/>
      <c r="L135" s="16"/>
      <c r="M135" s="16"/>
      <c r="N135" s="16"/>
      <c r="O135" s="16"/>
      <c r="P135" s="16"/>
      <c r="Q135" s="16"/>
      <c r="R135" s="16"/>
      <c r="S135" s="16"/>
      <c r="T135" s="16"/>
      <c r="U135" s="16"/>
      <c r="V135" s="16"/>
      <c r="W135" s="16"/>
      <c r="X135" s="16"/>
      <c r="Y135" s="16"/>
      <c r="Z135" s="16"/>
    </row>
    <row r="136" ht="71.25" customHeight="1">
      <c r="A136" s="10" t="s">
        <v>1033</v>
      </c>
      <c r="B136" s="10" t="s">
        <v>1036</v>
      </c>
      <c r="C136" s="13" t="s">
        <v>20</v>
      </c>
      <c r="D136" s="13" t="s">
        <v>19</v>
      </c>
      <c r="E136" s="13" t="s">
        <v>1039</v>
      </c>
      <c r="F136" s="13" t="s">
        <v>16</v>
      </c>
      <c r="G136" s="15">
        <v>1829.0</v>
      </c>
      <c r="H136" s="15">
        <v>2561.0</v>
      </c>
      <c r="I136" s="16"/>
      <c r="J136" s="16"/>
      <c r="K136" s="16"/>
      <c r="L136" s="16"/>
      <c r="M136" s="16"/>
      <c r="N136" s="16"/>
      <c r="O136" s="16"/>
      <c r="P136" s="16"/>
      <c r="Q136" s="16"/>
      <c r="R136" s="16"/>
      <c r="S136" s="16"/>
      <c r="T136" s="16"/>
      <c r="U136" s="16"/>
      <c r="V136" s="16"/>
      <c r="W136" s="16"/>
      <c r="X136" s="16"/>
      <c r="Y136" s="16"/>
      <c r="Z136" s="16"/>
    </row>
    <row r="137" ht="71.25" customHeight="1">
      <c r="A137" s="10" t="s">
        <v>1040</v>
      </c>
      <c r="B137" s="10" t="s">
        <v>1043</v>
      </c>
      <c r="C137" s="13" t="s">
        <v>20</v>
      </c>
      <c r="D137" s="13" t="s">
        <v>19</v>
      </c>
      <c r="E137" s="13" t="s">
        <v>1047</v>
      </c>
      <c r="F137" s="13" t="s">
        <v>16</v>
      </c>
      <c r="G137" s="15">
        <v>1784.0</v>
      </c>
      <c r="H137" s="15">
        <v>2498.0</v>
      </c>
      <c r="I137" s="16"/>
      <c r="J137" s="16"/>
      <c r="K137" s="16"/>
      <c r="L137" s="16"/>
      <c r="M137" s="16"/>
      <c r="N137" s="16"/>
      <c r="O137" s="16"/>
      <c r="P137" s="16"/>
      <c r="Q137" s="16"/>
      <c r="R137" s="16"/>
      <c r="S137" s="16"/>
      <c r="T137" s="16"/>
      <c r="U137" s="16"/>
      <c r="V137" s="16"/>
      <c r="W137" s="16"/>
      <c r="X137" s="16"/>
      <c r="Y137" s="16"/>
      <c r="Z137" s="16"/>
    </row>
    <row r="138" ht="71.25" customHeight="1">
      <c r="A138" s="10" t="s">
        <v>1048</v>
      </c>
      <c r="B138" s="10" t="s">
        <v>1051</v>
      </c>
      <c r="C138" s="13" t="s">
        <v>20</v>
      </c>
      <c r="D138" s="13" t="s">
        <v>19</v>
      </c>
      <c r="E138" s="13" t="s">
        <v>1054</v>
      </c>
      <c r="F138" s="13" t="s">
        <v>16</v>
      </c>
      <c r="G138" s="15">
        <v>1852.0</v>
      </c>
      <c r="H138" s="15">
        <v>2593.0</v>
      </c>
      <c r="I138" s="16"/>
      <c r="J138" s="16"/>
      <c r="K138" s="16"/>
      <c r="L138" s="16"/>
      <c r="M138" s="16"/>
      <c r="N138" s="16"/>
      <c r="O138" s="16"/>
      <c r="P138" s="16"/>
      <c r="Q138" s="16"/>
      <c r="R138" s="16"/>
      <c r="S138" s="16"/>
      <c r="T138" s="16"/>
      <c r="U138" s="16"/>
      <c r="V138" s="16"/>
      <c r="W138" s="16"/>
      <c r="X138" s="16"/>
      <c r="Y138" s="16"/>
      <c r="Z138" s="16"/>
    </row>
    <row r="139" ht="71.25" customHeight="1">
      <c r="A139" s="10" t="s">
        <v>1056</v>
      </c>
      <c r="B139" s="10" t="s">
        <v>1059</v>
      </c>
      <c r="C139" s="13" t="s">
        <v>20</v>
      </c>
      <c r="D139" s="13" t="s">
        <v>19</v>
      </c>
      <c r="E139" s="13" t="s">
        <v>1063</v>
      </c>
      <c r="F139" s="13" t="s">
        <v>16</v>
      </c>
      <c r="G139" s="15">
        <v>2007.0</v>
      </c>
      <c r="H139" s="15">
        <v>2810.0</v>
      </c>
      <c r="I139" s="16"/>
      <c r="J139" s="16"/>
      <c r="K139" s="16"/>
      <c r="L139" s="16"/>
      <c r="M139" s="16"/>
      <c r="N139" s="16"/>
      <c r="O139" s="16"/>
      <c r="P139" s="16"/>
      <c r="Q139" s="16"/>
      <c r="R139" s="16"/>
      <c r="S139" s="16"/>
      <c r="T139" s="16"/>
      <c r="U139" s="16"/>
      <c r="V139" s="16"/>
      <c r="W139" s="16"/>
      <c r="X139" s="16"/>
      <c r="Y139" s="16"/>
      <c r="Z139" s="16"/>
    </row>
    <row r="140" ht="71.25" customHeight="1">
      <c r="A140" s="10" t="s">
        <v>1064</v>
      </c>
      <c r="B140" s="10" t="s">
        <v>1067</v>
      </c>
      <c r="C140" s="13" t="s">
        <v>20</v>
      </c>
      <c r="D140" s="13" t="s">
        <v>19</v>
      </c>
      <c r="E140" s="13" t="s">
        <v>1069</v>
      </c>
      <c r="F140" s="13" t="s">
        <v>16</v>
      </c>
      <c r="G140" s="15">
        <v>1216.0</v>
      </c>
      <c r="H140" s="15">
        <v>1702.0</v>
      </c>
      <c r="I140" s="16"/>
      <c r="J140" s="16"/>
      <c r="K140" s="16"/>
      <c r="L140" s="16"/>
      <c r="M140" s="16"/>
      <c r="N140" s="16"/>
      <c r="O140" s="16"/>
      <c r="P140" s="16"/>
      <c r="Q140" s="16"/>
      <c r="R140" s="16"/>
      <c r="S140" s="16"/>
      <c r="T140" s="16"/>
      <c r="U140" s="16"/>
      <c r="V140" s="16"/>
      <c r="W140" s="16"/>
      <c r="X140" s="16"/>
      <c r="Y140" s="16"/>
      <c r="Z140" s="16"/>
    </row>
    <row r="141" ht="71.25" customHeight="1">
      <c r="A141" s="10" t="s">
        <v>1070</v>
      </c>
      <c r="B141" s="10" t="s">
        <v>1073</v>
      </c>
      <c r="C141" s="13" t="s">
        <v>20</v>
      </c>
      <c r="D141" s="13" t="s">
        <v>19</v>
      </c>
      <c r="E141" s="13" t="s">
        <v>1076</v>
      </c>
      <c r="F141" s="13" t="s">
        <v>16</v>
      </c>
      <c r="G141" s="15">
        <v>1295.0</v>
      </c>
      <c r="H141" s="15">
        <v>1813.0</v>
      </c>
      <c r="I141" s="16"/>
      <c r="J141" s="16"/>
      <c r="K141" s="16"/>
      <c r="L141" s="16"/>
      <c r="M141" s="16"/>
      <c r="N141" s="16"/>
      <c r="O141" s="16"/>
      <c r="P141" s="16"/>
      <c r="Q141" s="16"/>
      <c r="R141" s="16"/>
      <c r="S141" s="16"/>
      <c r="T141" s="16"/>
      <c r="U141" s="16"/>
      <c r="V141" s="16"/>
      <c r="W141" s="16"/>
      <c r="X141" s="16"/>
      <c r="Y141" s="16"/>
      <c r="Z141" s="16"/>
    </row>
    <row r="142" ht="71.25" customHeight="1">
      <c r="A142" s="10" t="s">
        <v>1077</v>
      </c>
      <c r="B142" s="10" t="s">
        <v>1079</v>
      </c>
      <c r="C142" s="13" t="s">
        <v>20</v>
      </c>
      <c r="D142" s="13" t="s">
        <v>19</v>
      </c>
      <c r="E142" s="13" t="s">
        <v>1082</v>
      </c>
      <c r="F142" s="13" t="s">
        <v>16</v>
      </c>
      <c r="G142" s="15">
        <v>1195.0</v>
      </c>
      <c r="H142" s="15">
        <v>1673.0</v>
      </c>
      <c r="I142" s="16"/>
      <c r="J142" s="16"/>
      <c r="K142" s="16"/>
      <c r="L142" s="16"/>
      <c r="M142" s="16"/>
      <c r="N142" s="16"/>
      <c r="O142" s="16"/>
      <c r="P142" s="16"/>
      <c r="Q142" s="16"/>
      <c r="R142" s="16"/>
      <c r="S142" s="16"/>
      <c r="T142" s="16"/>
      <c r="U142" s="16"/>
      <c r="V142" s="16"/>
      <c r="W142" s="16"/>
      <c r="X142" s="16"/>
      <c r="Y142" s="16"/>
      <c r="Z142" s="16"/>
    </row>
    <row r="143" ht="71.25" customHeight="1">
      <c r="A143" s="10" t="s">
        <v>1083</v>
      </c>
      <c r="B143" s="10" t="s">
        <v>1085</v>
      </c>
      <c r="C143" s="13" t="s">
        <v>20</v>
      </c>
      <c r="D143" s="13" t="s">
        <v>19</v>
      </c>
      <c r="E143" s="13" t="s">
        <v>1088</v>
      </c>
      <c r="F143" s="13" t="s">
        <v>16</v>
      </c>
      <c r="G143" s="15">
        <v>1276.0</v>
      </c>
      <c r="H143" s="15">
        <v>1786.0</v>
      </c>
      <c r="I143" s="16"/>
      <c r="J143" s="16"/>
      <c r="K143" s="16"/>
      <c r="L143" s="16"/>
      <c r="M143" s="16"/>
      <c r="N143" s="16"/>
      <c r="O143" s="16"/>
      <c r="P143" s="16"/>
      <c r="Q143" s="16"/>
      <c r="R143" s="16"/>
      <c r="S143" s="16"/>
      <c r="T143" s="16"/>
      <c r="U143" s="16"/>
      <c r="V143" s="16"/>
      <c r="W143" s="16"/>
      <c r="X143" s="16"/>
      <c r="Y143" s="16"/>
      <c r="Z143" s="16"/>
    </row>
    <row r="144" ht="71.25" customHeight="1">
      <c r="A144" s="10" t="s">
        <v>1089</v>
      </c>
      <c r="B144" s="10" t="s">
        <v>1091</v>
      </c>
      <c r="C144" s="13" t="s">
        <v>20</v>
      </c>
      <c r="D144" s="13" t="s">
        <v>19</v>
      </c>
      <c r="E144" s="13" t="s">
        <v>1094</v>
      </c>
      <c r="F144" s="13" t="s">
        <v>16</v>
      </c>
      <c r="G144" s="15">
        <v>1234.0</v>
      </c>
      <c r="H144" s="15">
        <v>1728.0</v>
      </c>
      <c r="I144" s="16"/>
      <c r="J144" s="16"/>
      <c r="K144" s="16"/>
      <c r="L144" s="16"/>
      <c r="M144" s="16"/>
      <c r="N144" s="16"/>
      <c r="O144" s="16"/>
      <c r="P144" s="16"/>
      <c r="Q144" s="16"/>
      <c r="R144" s="16"/>
      <c r="S144" s="16"/>
      <c r="T144" s="16"/>
      <c r="U144" s="16"/>
      <c r="V144" s="16"/>
      <c r="W144" s="16"/>
      <c r="X144" s="16"/>
      <c r="Y144" s="16"/>
      <c r="Z144" s="16"/>
    </row>
    <row r="145" ht="71.25" customHeight="1">
      <c r="A145" s="10" t="s">
        <v>1096</v>
      </c>
      <c r="B145" s="10" t="s">
        <v>1098</v>
      </c>
      <c r="C145" s="13" t="s">
        <v>20</v>
      </c>
      <c r="D145" s="13" t="s">
        <v>19</v>
      </c>
      <c r="E145" s="13" t="s">
        <v>1100</v>
      </c>
      <c r="F145" s="13" t="s">
        <v>16</v>
      </c>
      <c r="G145" s="15">
        <v>1112.0</v>
      </c>
      <c r="H145" s="15">
        <v>1557.0</v>
      </c>
      <c r="I145" s="16"/>
      <c r="J145" s="16"/>
      <c r="K145" s="16"/>
      <c r="L145" s="16"/>
      <c r="M145" s="16"/>
      <c r="N145" s="16"/>
      <c r="O145" s="16"/>
      <c r="P145" s="16"/>
      <c r="Q145" s="16"/>
      <c r="R145" s="16"/>
      <c r="S145" s="16"/>
      <c r="T145" s="16"/>
      <c r="U145" s="16"/>
      <c r="V145" s="16"/>
      <c r="W145" s="16"/>
      <c r="X145" s="16"/>
      <c r="Y145" s="16"/>
      <c r="Z145" s="16"/>
    </row>
    <row r="146" ht="71.25" customHeight="1">
      <c r="A146" s="10" t="s">
        <v>1102</v>
      </c>
      <c r="B146" s="10" t="s">
        <v>1104</v>
      </c>
      <c r="C146" s="13" t="s">
        <v>20</v>
      </c>
      <c r="D146" s="13" t="s">
        <v>19</v>
      </c>
      <c r="E146" s="13" t="s">
        <v>1107</v>
      </c>
      <c r="F146" s="13" t="s">
        <v>16</v>
      </c>
      <c r="G146" s="15">
        <v>1315.0</v>
      </c>
      <c r="H146" s="15">
        <v>1841.0</v>
      </c>
      <c r="I146" s="16"/>
      <c r="J146" s="16"/>
      <c r="K146" s="16"/>
      <c r="L146" s="16"/>
      <c r="M146" s="16"/>
      <c r="N146" s="16"/>
      <c r="O146" s="16"/>
      <c r="P146" s="16"/>
      <c r="Q146" s="16"/>
      <c r="R146" s="16"/>
      <c r="S146" s="16"/>
      <c r="T146" s="16"/>
      <c r="U146" s="16"/>
      <c r="V146" s="16"/>
      <c r="W146" s="16"/>
      <c r="X146" s="16"/>
      <c r="Y146" s="16"/>
      <c r="Z146" s="16"/>
    </row>
    <row r="147" ht="71.25" customHeight="1">
      <c r="A147" s="10" t="s">
        <v>1108</v>
      </c>
      <c r="B147" s="10" t="s">
        <v>1111</v>
      </c>
      <c r="C147" s="13" t="s">
        <v>20</v>
      </c>
      <c r="D147" s="13" t="s">
        <v>19</v>
      </c>
      <c r="E147" s="13" t="s">
        <v>1114</v>
      </c>
      <c r="F147" s="13" t="s">
        <v>16</v>
      </c>
      <c r="G147" s="15">
        <v>1522.0</v>
      </c>
      <c r="H147" s="15">
        <v>2131.0</v>
      </c>
      <c r="I147" s="16"/>
      <c r="J147" s="16"/>
      <c r="K147" s="16"/>
      <c r="L147" s="16"/>
      <c r="M147" s="16"/>
      <c r="N147" s="16"/>
      <c r="O147" s="16"/>
      <c r="P147" s="16"/>
      <c r="Q147" s="16"/>
      <c r="R147" s="16"/>
      <c r="S147" s="16"/>
      <c r="T147" s="16"/>
      <c r="U147" s="16"/>
      <c r="V147" s="16"/>
      <c r="W147" s="16"/>
      <c r="X147" s="16"/>
      <c r="Y147" s="16"/>
      <c r="Z147" s="16"/>
    </row>
    <row r="148" ht="71.25" customHeight="1">
      <c r="A148" s="10" t="s">
        <v>1115</v>
      </c>
      <c r="B148" s="10" t="s">
        <v>1117</v>
      </c>
      <c r="C148" s="13" t="s">
        <v>20</v>
      </c>
      <c r="D148" s="13" t="s">
        <v>19</v>
      </c>
      <c r="E148" s="13" t="s">
        <v>1119</v>
      </c>
      <c r="F148" s="13" t="s">
        <v>16</v>
      </c>
      <c r="G148" s="15">
        <v>1103.0</v>
      </c>
      <c r="H148" s="15">
        <v>1544.0</v>
      </c>
      <c r="I148" s="16"/>
      <c r="J148" s="16"/>
      <c r="K148" s="16"/>
      <c r="L148" s="16"/>
      <c r="M148" s="16"/>
      <c r="N148" s="16"/>
      <c r="O148" s="16"/>
      <c r="P148" s="16"/>
      <c r="Q148" s="16"/>
      <c r="R148" s="16"/>
      <c r="S148" s="16"/>
      <c r="T148" s="16"/>
      <c r="U148" s="16"/>
      <c r="V148" s="16"/>
      <c r="W148" s="16"/>
      <c r="X148" s="16"/>
      <c r="Y148" s="16"/>
      <c r="Z148" s="16"/>
    </row>
    <row r="149" ht="71.25" customHeight="1">
      <c r="A149" s="10" t="s">
        <v>1121</v>
      </c>
      <c r="B149" s="10" t="s">
        <v>1123</v>
      </c>
      <c r="C149" s="13" t="s">
        <v>20</v>
      </c>
      <c r="D149" s="13" t="s">
        <v>19</v>
      </c>
      <c r="E149" s="13" t="s">
        <v>1126</v>
      </c>
      <c r="F149" s="13" t="s">
        <v>16</v>
      </c>
      <c r="G149" s="15">
        <v>1407.0</v>
      </c>
      <c r="H149" s="15">
        <v>1970.0</v>
      </c>
      <c r="I149" s="16"/>
      <c r="J149" s="16"/>
      <c r="K149" s="16"/>
      <c r="L149" s="16"/>
      <c r="M149" s="16"/>
      <c r="N149" s="16"/>
      <c r="O149" s="16"/>
      <c r="P149" s="16"/>
      <c r="Q149" s="16"/>
      <c r="R149" s="16"/>
      <c r="S149" s="16"/>
      <c r="T149" s="16"/>
      <c r="U149" s="16"/>
      <c r="V149" s="16"/>
      <c r="W149" s="16"/>
      <c r="X149" s="16"/>
      <c r="Y149" s="16"/>
      <c r="Z149" s="16"/>
    </row>
    <row r="150" ht="71.25" customHeight="1">
      <c r="A150" s="10" t="s">
        <v>1127</v>
      </c>
      <c r="B150" s="10" t="s">
        <v>1129</v>
      </c>
      <c r="C150" s="13" t="s">
        <v>20</v>
      </c>
      <c r="D150" s="13" t="s">
        <v>19</v>
      </c>
      <c r="E150" s="13" t="s">
        <v>1132</v>
      </c>
      <c r="F150" s="13" t="s">
        <v>16</v>
      </c>
      <c r="G150" s="15">
        <v>1380.0</v>
      </c>
      <c r="H150" s="15">
        <v>1932.0</v>
      </c>
      <c r="I150" s="16"/>
      <c r="J150" s="16"/>
      <c r="K150" s="16"/>
      <c r="L150" s="16"/>
      <c r="M150" s="16"/>
      <c r="N150" s="16"/>
      <c r="O150" s="16"/>
      <c r="P150" s="16"/>
      <c r="Q150" s="16"/>
      <c r="R150" s="16"/>
      <c r="S150" s="16"/>
      <c r="T150" s="16"/>
      <c r="U150" s="16"/>
      <c r="V150" s="16"/>
      <c r="W150" s="16"/>
      <c r="X150" s="16"/>
      <c r="Y150" s="16"/>
      <c r="Z150" s="16"/>
    </row>
    <row r="151" ht="71.25" customHeight="1">
      <c r="A151" s="10" t="s">
        <v>1133</v>
      </c>
      <c r="B151" s="10" t="s">
        <v>1135</v>
      </c>
      <c r="C151" s="13" t="s">
        <v>20</v>
      </c>
      <c r="D151" s="13" t="s">
        <v>19</v>
      </c>
      <c r="E151" s="13" t="s">
        <v>1138</v>
      </c>
      <c r="F151" s="13" t="s">
        <v>16</v>
      </c>
      <c r="G151" s="15">
        <v>1226.0</v>
      </c>
      <c r="H151" s="15">
        <v>1716.0</v>
      </c>
      <c r="I151" s="16"/>
      <c r="J151" s="16"/>
      <c r="K151" s="16"/>
      <c r="L151" s="16"/>
      <c r="M151" s="16"/>
      <c r="N151" s="16"/>
      <c r="O151" s="16"/>
      <c r="P151" s="16"/>
      <c r="Q151" s="16"/>
      <c r="R151" s="16"/>
      <c r="S151" s="16"/>
      <c r="T151" s="16"/>
      <c r="U151" s="16"/>
      <c r="V151" s="16"/>
      <c r="W151" s="16"/>
      <c r="X151" s="16"/>
      <c r="Y151" s="16"/>
      <c r="Z151" s="16"/>
    </row>
    <row r="152" ht="71.25" customHeight="1">
      <c r="A152" s="10" t="s">
        <v>1140</v>
      </c>
      <c r="B152" s="10" t="s">
        <v>1143</v>
      </c>
      <c r="C152" s="13" t="s">
        <v>427</v>
      </c>
      <c r="D152" s="13" t="s">
        <v>22</v>
      </c>
      <c r="E152" s="13" t="s">
        <v>1147</v>
      </c>
      <c r="F152" s="13" t="s">
        <v>34</v>
      </c>
      <c r="G152" s="15">
        <v>2374.0</v>
      </c>
      <c r="H152" s="15">
        <v>3324.0</v>
      </c>
      <c r="I152" s="16"/>
      <c r="J152" s="16"/>
      <c r="K152" s="16"/>
      <c r="L152" s="16"/>
      <c r="M152" s="16"/>
      <c r="N152" s="16"/>
      <c r="O152" s="16"/>
      <c r="P152" s="16"/>
      <c r="Q152" s="16"/>
      <c r="R152" s="16"/>
      <c r="S152" s="16"/>
      <c r="T152" s="16"/>
      <c r="U152" s="16"/>
      <c r="V152" s="16"/>
      <c r="W152" s="16"/>
      <c r="X152" s="16"/>
      <c r="Y152" s="16"/>
      <c r="Z152" s="16"/>
    </row>
    <row r="153" ht="71.25" customHeight="1">
      <c r="A153" s="10" t="s">
        <v>1148</v>
      </c>
      <c r="B153" s="10" t="s">
        <v>1152</v>
      </c>
      <c r="C153" s="13" t="s">
        <v>427</v>
      </c>
      <c r="D153" s="13" t="s">
        <v>22</v>
      </c>
      <c r="E153" s="13" t="s">
        <v>1156</v>
      </c>
      <c r="F153" s="13" t="s">
        <v>34</v>
      </c>
      <c r="G153" s="15">
        <v>2424.0</v>
      </c>
      <c r="H153" s="15">
        <v>3394.0</v>
      </c>
      <c r="I153" s="16"/>
      <c r="J153" s="16"/>
      <c r="K153" s="16"/>
      <c r="L153" s="16"/>
      <c r="M153" s="16"/>
      <c r="N153" s="16"/>
      <c r="O153" s="16"/>
      <c r="P153" s="16"/>
      <c r="Q153" s="16"/>
      <c r="R153" s="16"/>
      <c r="S153" s="16"/>
      <c r="T153" s="16"/>
      <c r="U153" s="16"/>
      <c r="V153" s="16"/>
      <c r="W153" s="16"/>
      <c r="X153" s="16"/>
      <c r="Y153" s="16"/>
      <c r="Z153" s="16"/>
    </row>
    <row r="154" ht="71.25" customHeight="1">
      <c r="A154" s="10" t="s">
        <v>1158</v>
      </c>
      <c r="B154" s="10" t="s">
        <v>1161</v>
      </c>
      <c r="C154" s="13" t="s">
        <v>427</v>
      </c>
      <c r="D154" s="13" t="s">
        <v>22</v>
      </c>
      <c r="E154" s="13" t="s">
        <v>1165</v>
      </c>
      <c r="F154" s="13" t="s">
        <v>34</v>
      </c>
      <c r="G154" s="15">
        <v>2294.0</v>
      </c>
      <c r="H154" s="15">
        <v>3212.0</v>
      </c>
      <c r="I154" s="16"/>
      <c r="J154" s="16"/>
      <c r="K154" s="16"/>
      <c r="L154" s="16"/>
      <c r="M154" s="16"/>
      <c r="N154" s="16"/>
      <c r="O154" s="16"/>
      <c r="P154" s="16"/>
      <c r="Q154" s="16"/>
      <c r="R154" s="16"/>
      <c r="S154" s="16"/>
      <c r="T154" s="16"/>
      <c r="U154" s="16"/>
      <c r="V154" s="16"/>
      <c r="W154" s="16"/>
      <c r="X154" s="16"/>
      <c r="Y154" s="16"/>
      <c r="Z154" s="16"/>
    </row>
    <row r="155" ht="71.25" customHeight="1">
      <c r="A155" s="10" t="s">
        <v>1166</v>
      </c>
      <c r="B155" s="10" t="s">
        <v>1170</v>
      </c>
      <c r="C155" s="13" t="s">
        <v>427</v>
      </c>
      <c r="D155" s="13" t="s">
        <v>22</v>
      </c>
      <c r="E155" s="13" t="s">
        <v>1173</v>
      </c>
      <c r="F155" s="13" t="s">
        <v>34</v>
      </c>
      <c r="G155" s="15">
        <v>2449.0</v>
      </c>
      <c r="H155" s="15">
        <v>3429.0</v>
      </c>
      <c r="I155" s="16"/>
      <c r="J155" s="16"/>
      <c r="K155" s="16"/>
      <c r="L155" s="16"/>
      <c r="M155" s="16"/>
      <c r="N155" s="16"/>
      <c r="O155" s="16"/>
      <c r="P155" s="16"/>
      <c r="Q155" s="16"/>
      <c r="R155" s="16"/>
      <c r="S155" s="16"/>
      <c r="T155" s="16"/>
      <c r="U155" s="16"/>
      <c r="V155" s="16"/>
      <c r="W155" s="16"/>
      <c r="X155" s="16"/>
      <c r="Y155" s="16"/>
      <c r="Z155" s="16"/>
    </row>
    <row r="156" ht="71.25" customHeight="1">
      <c r="A156" s="10" t="s">
        <v>1175</v>
      </c>
      <c r="B156" s="10" t="s">
        <v>1179</v>
      </c>
      <c r="C156" s="13" t="s">
        <v>427</v>
      </c>
      <c r="D156" s="13" t="s">
        <v>22</v>
      </c>
      <c r="E156" s="13" t="s">
        <v>1184</v>
      </c>
      <c r="F156" s="13" t="s">
        <v>34</v>
      </c>
      <c r="G156" s="15">
        <v>2673.0</v>
      </c>
      <c r="H156" s="15">
        <v>3742.0</v>
      </c>
      <c r="I156" s="16"/>
      <c r="J156" s="16"/>
      <c r="K156" s="16"/>
      <c r="L156" s="16"/>
      <c r="M156" s="16"/>
      <c r="N156" s="16"/>
      <c r="O156" s="16"/>
      <c r="P156" s="16"/>
      <c r="Q156" s="16"/>
      <c r="R156" s="16"/>
      <c r="S156" s="16"/>
      <c r="T156" s="16"/>
      <c r="U156" s="16"/>
      <c r="V156" s="16"/>
      <c r="W156" s="16"/>
      <c r="X156" s="16"/>
      <c r="Y156" s="16"/>
      <c r="Z156" s="16"/>
    </row>
    <row r="157" ht="71.25" customHeight="1">
      <c r="A157" s="10" t="s">
        <v>1185</v>
      </c>
      <c r="B157" s="10" t="s">
        <v>1189</v>
      </c>
      <c r="C157" s="13" t="s">
        <v>427</v>
      </c>
      <c r="D157" s="13" t="s">
        <v>22</v>
      </c>
      <c r="E157" s="13" t="s">
        <v>1193</v>
      </c>
      <c r="F157" s="13" t="s">
        <v>34</v>
      </c>
      <c r="G157" s="15">
        <v>2533.0</v>
      </c>
      <c r="H157" s="15">
        <v>3546.0</v>
      </c>
      <c r="I157" s="16"/>
      <c r="J157" s="16"/>
      <c r="K157" s="16"/>
      <c r="L157" s="16"/>
      <c r="M157" s="16"/>
      <c r="N157" s="16"/>
      <c r="O157" s="16"/>
      <c r="P157" s="16"/>
      <c r="Q157" s="16"/>
      <c r="R157" s="16"/>
      <c r="S157" s="16"/>
      <c r="T157" s="16"/>
      <c r="U157" s="16"/>
      <c r="V157" s="16"/>
      <c r="W157" s="16"/>
      <c r="X157" s="16"/>
      <c r="Y157" s="16"/>
      <c r="Z157" s="16"/>
    </row>
    <row r="158" ht="71.25" customHeight="1">
      <c r="A158" s="10" t="s">
        <v>1195</v>
      </c>
      <c r="B158" s="10" t="s">
        <v>1198</v>
      </c>
      <c r="C158" s="13" t="s">
        <v>427</v>
      </c>
      <c r="D158" s="13" t="s">
        <v>22</v>
      </c>
      <c r="E158" s="13" t="s">
        <v>1201</v>
      </c>
      <c r="F158" s="13" t="s">
        <v>34</v>
      </c>
      <c r="G158" s="15">
        <v>2416.0</v>
      </c>
      <c r="H158" s="15">
        <v>3382.0</v>
      </c>
      <c r="I158" s="16"/>
      <c r="J158" s="16"/>
      <c r="K158" s="16"/>
      <c r="L158" s="16"/>
      <c r="M158" s="16"/>
      <c r="N158" s="16"/>
      <c r="O158" s="16"/>
      <c r="P158" s="16"/>
      <c r="Q158" s="16"/>
      <c r="R158" s="16"/>
      <c r="S158" s="16"/>
      <c r="T158" s="16"/>
      <c r="U158" s="16"/>
      <c r="V158" s="16"/>
      <c r="W158" s="16"/>
      <c r="X158" s="16"/>
      <c r="Y158" s="16"/>
      <c r="Z158" s="16"/>
    </row>
    <row r="159" ht="71.25" customHeight="1">
      <c r="A159" s="10" t="s">
        <v>1203</v>
      </c>
      <c r="B159" s="10" t="s">
        <v>1207</v>
      </c>
      <c r="C159" s="13" t="s">
        <v>427</v>
      </c>
      <c r="D159" s="13" t="s">
        <v>22</v>
      </c>
      <c r="E159" s="13" t="s">
        <v>1211</v>
      </c>
      <c r="F159" s="13" t="s">
        <v>34</v>
      </c>
      <c r="G159" s="15">
        <v>2741.0</v>
      </c>
      <c r="H159" s="15">
        <v>3837.0</v>
      </c>
      <c r="I159" s="16"/>
      <c r="J159" s="16"/>
      <c r="K159" s="16"/>
      <c r="L159" s="16"/>
      <c r="M159" s="16"/>
      <c r="N159" s="16"/>
      <c r="O159" s="16"/>
      <c r="P159" s="16"/>
      <c r="Q159" s="16"/>
      <c r="R159" s="16"/>
      <c r="S159" s="16"/>
      <c r="T159" s="16"/>
      <c r="U159" s="16"/>
      <c r="V159" s="16"/>
      <c r="W159" s="16"/>
      <c r="X159" s="16"/>
      <c r="Y159" s="16"/>
      <c r="Z159" s="16"/>
    </row>
    <row r="160" ht="71.25" customHeight="1">
      <c r="A160" s="10" t="s">
        <v>1213</v>
      </c>
      <c r="B160" s="10" t="s">
        <v>1216</v>
      </c>
      <c r="C160" s="13" t="s">
        <v>427</v>
      </c>
      <c r="D160" s="13" t="s">
        <v>22</v>
      </c>
      <c r="E160" s="13" t="s">
        <v>1220</v>
      </c>
      <c r="F160" s="13" t="s">
        <v>34</v>
      </c>
      <c r="G160" s="15">
        <v>2309.0</v>
      </c>
      <c r="H160" s="15">
        <v>3233.0</v>
      </c>
      <c r="I160" s="16"/>
      <c r="J160" s="16"/>
      <c r="K160" s="16"/>
      <c r="L160" s="16"/>
      <c r="M160" s="16"/>
      <c r="N160" s="16"/>
      <c r="O160" s="16"/>
      <c r="P160" s="16"/>
      <c r="Q160" s="16"/>
      <c r="R160" s="16"/>
      <c r="S160" s="16"/>
      <c r="T160" s="16"/>
      <c r="U160" s="16"/>
      <c r="V160" s="16"/>
      <c r="W160" s="16"/>
      <c r="X160" s="16"/>
      <c r="Y160" s="16"/>
      <c r="Z160" s="16"/>
    </row>
    <row r="161" ht="71.25" customHeight="1">
      <c r="A161" s="10" t="s">
        <v>1222</v>
      </c>
      <c r="B161" s="10" t="s">
        <v>1226</v>
      </c>
      <c r="C161" s="13" t="s">
        <v>427</v>
      </c>
      <c r="D161" s="13" t="s">
        <v>22</v>
      </c>
      <c r="E161" s="13" t="s">
        <v>1230</v>
      </c>
      <c r="F161" s="13" t="s">
        <v>34</v>
      </c>
      <c r="G161" s="15">
        <v>2367.0</v>
      </c>
      <c r="H161" s="15">
        <v>3314.0</v>
      </c>
      <c r="I161" s="16"/>
      <c r="J161" s="16"/>
      <c r="K161" s="16"/>
      <c r="L161" s="16"/>
      <c r="M161" s="16"/>
      <c r="N161" s="16"/>
      <c r="O161" s="16"/>
      <c r="P161" s="16"/>
      <c r="Q161" s="16"/>
      <c r="R161" s="16"/>
      <c r="S161" s="16"/>
      <c r="T161" s="16"/>
      <c r="U161" s="16"/>
      <c r="V161" s="16"/>
      <c r="W161" s="16"/>
      <c r="X161" s="16"/>
      <c r="Y161" s="16"/>
      <c r="Z161" s="16"/>
    </row>
    <row r="162" ht="71.25" customHeight="1">
      <c r="A162" s="10" t="s">
        <v>1231</v>
      </c>
      <c r="B162" s="10" t="s">
        <v>1234</v>
      </c>
      <c r="C162" s="13" t="s">
        <v>427</v>
      </c>
      <c r="D162" s="13" t="s">
        <v>22</v>
      </c>
      <c r="E162" s="13" t="s">
        <v>1237</v>
      </c>
      <c r="F162" s="13" t="s">
        <v>34</v>
      </c>
      <c r="G162" s="15">
        <v>1708.0</v>
      </c>
      <c r="H162" s="15">
        <v>2391.0</v>
      </c>
      <c r="I162" s="16"/>
      <c r="J162" s="16"/>
      <c r="K162" s="16"/>
      <c r="L162" s="16"/>
      <c r="M162" s="16"/>
      <c r="N162" s="16"/>
      <c r="O162" s="16"/>
      <c r="P162" s="16"/>
      <c r="Q162" s="16"/>
      <c r="R162" s="16"/>
      <c r="S162" s="16"/>
      <c r="T162" s="16"/>
      <c r="U162" s="16"/>
      <c r="V162" s="16"/>
      <c r="W162" s="16"/>
      <c r="X162" s="16"/>
      <c r="Y162" s="16"/>
      <c r="Z162" s="16"/>
    </row>
    <row r="163" ht="71.25" customHeight="1">
      <c r="A163" s="10" t="s">
        <v>1239</v>
      </c>
      <c r="B163" s="10" t="s">
        <v>1242</v>
      </c>
      <c r="C163" s="13" t="s">
        <v>427</v>
      </c>
      <c r="D163" s="13" t="s">
        <v>22</v>
      </c>
      <c r="E163" s="13" t="s">
        <v>1245</v>
      </c>
      <c r="F163" s="13" t="s">
        <v>34</v>
      </c>
      <c r="G163" s="15">
        <v>1741.0</v>
      </c>
      <c r="H163" s="15">
        <v>2437.0</v>
      </c>
      <c r="I163" s="16"/>
      <c r="J163" s="16"/>
      <c r="K163" s="16"/>
      <c r="L163" s="16"/>
      <c r="M163" s="16"/>
      <c r="N163" s="16"/>
      <c r="O163" s="16"/>
      <c r="P163" s="16"/>
      <c r="Q163" s="16"/>
      <c r="R163" s="16"/>
      <c r="S163" s="16"/>
      <c r="T163" s="16"/>
      <c r="U163" s="16"/>
      <c r="V163" s="16"/>
      <c r="W163" s="16"/>
      <c r="X163" s="16"/>
      <c r="Y163" s="16"/>
      <c r="Z163" s="16"/>
    </row>
    <row r="164" ht="71.25" customHeight="1">
      <c r="A164" s="10" t="s">
        <v>1246</v>
      </c>
      <c r="B164" s="10" t="s">
        <v>1250</v>
      </c>
      <c r="C164" s="13" t="s">
        <v>427</v>
      </c>
      <c r="D164" s="13" t="s">
        <v>22</v>
      </c>
      <c r="E164" s="13" t="s">
        <v>1253</v>
      </c>
      <c r="F164" s="13" t="s">
        <v>34</v>
      </c>
      <c r="G164" s="15">
        <v>2028.0</v>
      </c>
      <c r="H164" s="15">
        <v>2839.0</v>
      </c>
      <c r="I164" s="16"/>
      <c r="J164" s="16"/>
      <c r="K164" s="16"/>
      <c r="L164" s="16"/>
      <c r="M164" s="16"/>
      <c r="N164" s="16"/>
      <c r="O164" s="16"/>
      <c r="P164" s="16"/>
      <c r="Q164" s="16"/>
      <c r="R164" s="16"/>
      <c r="S164" s="16"/>
      <c r="T164" s="16"/>
      <c r="U164" s="16"/>
      <c r="V164" s="16"/>
      <c r="W164" s="16"/>
      <c r="X164" s="16"/>
      <c r="Y164" s="16"/>
      <c r="Z164" s="16"/>
    </row>
    <row r="165" ht="71.25" customHeight="1">
      <c r="A165" s="10" t="s">
        <v>1254</v>
      </c>
      <c r="B165" s="10" t="s">
        <v>1258</v>
      </c>
      <c r="C165" s="13" t="s">
        <v>427</v>
      </c>
      <c r="D165" s="13" t="s">
        <v>22</v>
      </c>
      <c r="E165" s="13" t="s">
        <v>1262</v>
      </c>
      <c r="F165" s="13" t="s">
        <v>34</v>
      </c>
      <c r="G165" s="15">
        <v>2015.0</v>
      </c>
      <c r="H165" s="15">
        <v>2821.0</v>
      </c>
      <c r="I165" s="16"/>
      <c r="J165" s="16"/>
      <c r="K165" s="16"/>
      <c r="L165" s="16"/>
      <c r="M165" s="16"/>
      <c r="N165" s="16"/>
      <c r="O165" s="16"/>
      <c r="P165" s="16"/>
      <c r="Q165" s="16"/>
      <c r="R165" s="16"/>
      <c r="S165" s="16"/>
      <c r="T165" s="16"/>
      <c r="U165" s="16"/>
      <c r="V165" s="16"/>
      <c r="W165" s="16"/>
      <c r="X165" s="16"/>
      <c r="Y165" s="16"/>
      <c r="Z165" s="16"/>
    </row>
    <row r="166" ht="71.25" customHeight="1">
      <c r="A166" s="10" t="s">
        <v>1263</v>
      </c>
      <c r="B166" s="10" t="s">
        <v>1267</v>
      </c>
      <c r="C166" s="13" t="s">
        <v>427</v>
      </c>
      <c r="D166" s="13" t="s">
        <v>22</v>
      </c>
      <c r="E166" s="13" t="s">
        <v>1271</v>
      </c>
      <c r="F166" s="13" t="s">
        <v>34</v>
      </c>
      <c r="G166" s="15">
        <v>2251.0</v>
      </c>
      <c r="H166" s="15">
        <v>3151.0</v>
      </c>
      <c r="I166" s="16"/>
      <c r="J166" s="16"/>
      <c r="K166" s="16"/>
      <c r="L166" s="16"/>
      <c r="M166" s="16"/>
      <c r="N166" s="16"/>
      <c r="O166" s="16"/>
      <c r="P166" s="16"/>
      <c r="Q166" s="16"/>
      <c r="R166" s="16"/>
      <c r="S166" s="16"/>
      <c r="T166" s="16"/>
      <c r="U166" s="16"/>
      <c r="V166" s="16"/>
      <c r="W166" s="16"/>
      <c r="X166" s="16"/>
      <c r="Y166" s="16"/>
      <c r="Z166" s="16"/>
    </row>
    <row r="167" ht="71.25" customHeight="1">
      <c r="A167" s="10" t="s">
        <v>1272</v>
      </c>
      <c r="B167" s="10" t="s">
        <v>1275</v>
      </c>
      <c r="C167" s="13" t="s">
        <v>427</v>
      </c>
      <c r="D167" s="13" t="s">
        <v>22</v>
      </c>
      <c r="E167" s="13" t="s">
        <v>1279</v>
      </c>
      <c r="F167" s="13" t="s">
        <v>34</v>
      </c>
      <c r="G167" s="15">
        <v>2121.0</v>
      </c>
      <c r="H167" s="15">
        <v>2969.0</v>
      </c>
      <c r="I167" s="16"/>
      <c r="J167" s="16"/>
      <c r="K167" s="16"/>
      <c r="L167" s="16"/>
      <c r="M167" s="16"/>
      <c r="N167" s="16"/>
      <c r="O167" s="16"/>
      <c r="P167" s="16"/>
      <c r="Q167" s="16"/>
      <c r="R167" s="16"/>
      <c r="S167" s="16"/>
      <c r="T167" s="16"/>
      <c r="U167" s="16"/>
      <c r="V167" s="16"/>
      <c r="W167" s="16"/>
      <c r="X167" s="16"/>
      <c r="Y167" s="16"/>
      <c r="Z167" s="16"/>
    </row>
    <row r="168" ht="71.25" customHeight="1">
      <c r="A168" s="10" t="s">
        <v>1281</v>
      </c>
      <c r="B168" s="10" t="s">
        <v>1284</v>
      </c>
      <c r="C168" s="13" t="s">
        <v>427</v>
      </c>
      <c r="D168" s="13" t="s">
        <v>22</v>
      </c>
      <c r="E168" s="13" t="s">
        <v>1288</v>
      </c>
      <c r="F168" s="13" t="s">
        <v>34</v>
      </c>
      <c r="G168" s="15">
        <v>1894.0</v>
      </c>
      <c r="H168" s="15">
        <v>2652.0</v>
      </c>
      <c r="I168" s="16"/>
      <c r="J168" s="16"/>
      <c r="K168" s="16"/>
      <c r="L168" s="16"/>
      <c r="M168" s="16"/>
      <c r="N168" s="16"/>
      <c r="O168" s="16"/>
      <c r="P168" s="16"/>
      <c r="Q168" s="16"/>
      <c r="R168" s="16"/>
      <c r="S168" s="16"/>
      <c r="T168" s="16"/>
      <c r="U168" s="16"/>
      <c r="V168" s="16"/>
      <c r="W168" s="16"/>
      <c r="X168" s="16"/>
      <c r="Y168" s="16"/>
      <c r="Z168" s="16"/>
    </row>
    <row r="169" ht="71.25" customHeight="1">
      <c r="A169" s="10" t="s">
        <v>1289</v>
      </c>
      <c r="B169" s="10" t="s">
        <v>1293</v>
      </c>
      <c r="C169" s="13" t="s">
        <v>427</v>
      </c>
      <c r="D169" s="13" t="s">
        <v>22</v>
      </c>
      <c r="E169" s="13" t="s">
        <v>1296</v>
      </c>
      <c r="F169" s="13" t="s">
        <v>34</v>
      </c>
      <c r="G169" s="15">
        <v>2223.0</v>
      </c>
      <c r="H169" s="15">
        <v>3112.0</v>
      </c>
      <c r="I169" s="16"/>
      <c r="J169" s="16"/>
      <c r="K169" s="16"/>
      <c r="L169" s="16"/>
      <c r="M169" s="16"/>
      <c r="N169" s="16"/>
      <c r="O169" s="16"/>
      <c r="P169" s="16"/>
      <c r="Q169" s="16"/>
      <c r="R169" s="16"/>
      <c r="S169" s="16"/>
      <c r="T169" s="16"/>
      <c r="U169" s="16"/>
      <c r="V169" s="16"/>
      <c r="W169" s="16"/>
      <c r="X169" s="16"/>
      <c r="Y169" s="16"/>
      <c r="Z169" s="16"/>
    </row>
    <row r="170" ht="71.25" customHeight="1">
      <c r="A170" s="10" t="s">
        <v>1298</v>
      </c>
      <c r="B170" s="10" t="s">
        <v>1301</v>
      </c>
      <c r="C170" s="13" t="s">
        <v>427</v>
      </c>
      <c r="D170" s="13" t="s">
        <v>22</v>
      </c>
      <c r="E170" s="13" t="s">
        <v>1304</v>
      </c>
      <c r="F170" s="13" t="s">
        <v>34</v>
      </c>
      <c r="G170" s="15">
        <v>1850.0</v>
      </c>
      <c r="H170" s="15">
        <v>2590.0</v>
      </c>
      <c r="I170" s="16"/>
      <c r="J170" s="16"/>
      <c r="K170" s="16"/>
      <c r="L170" s="16"/>
      <c r="M170" s="16"/>
      <c r="N170" s="16"/>
      <c r="O170" s="16"/>
      <c r="P170" s="16"/>
      <c r="Q170" s="16"/>
      <c r="R170" s="16"/>
      <c r="S170" s="16"/>
      <c r="T170" s="16"/>
      <c r="U170" s="16"/>
      <c r="V170" s="16"/>
      <c r="W170" s="16"/>
      <c r="X170" s="16"/>
      <c r="Y170" s="16"/>
      <c r="Z170" s="16"/>
    </row>
    <row r="171" ht="71.25" customHeight="1">
      <c r="A171" s="10" t="s">
        <v>1305</v>
      </c>
      <c r="B171" s="10" t="s">
        <v>1308</v>
      </c>
      <c r="C171" s="13" t="s">
        <v>427</v>
      </c>
      <c r="D171" s="13" t="s">
        <v>22</v>
      </c>
      <c r="E171" s="13" t="s">
        <v>1312</v>
      </c>
      <c r="F171" s="13" t="s">
        <v>34</v>
      </c>
      <c r="G171" s="15">
        <v>2194.0</v>
      </c>
      <c r="H171" s="15">
        <v>3072.0</v>
      </c>
      <c r="I171" s="16"/>
      <c r="J171" s="16"/>
      <c r="K171" s="16"/>
      <c r="L171" s="16"/>
      <c r="M171" s="16"/>
      <c r="N171" s="16"/>
      <c r="O171" s="16"/>
      <c r="P171" s="16"/>
      <c r="Q171" s="16"/>
      <c r="R171" s="16"/>
      <c r="S171" s="16"/>
      <c r="T171" s="16"/>
      <c r="U171" s="16"/>
      <c r="V171" s="16"/>
      <c r="W171" s="16"/>
      <c r="X171" s="16"/>
      <c r="Y171" s="16"/>
      <c r="Z171" s="16"/>
    </row>
    <row r="172" ht="71.25" customHeight="1">
      <c r="A172" s="10" t="s">
        <v>1313</v>
      </c>
      <c r="B172" s="10" t="s">
        <v>1316</v>
      </c>
      <c r="C172" s="13" t="s">
        <v>427</v>
      </c>
      <c r="D172" s="13" t="s">
        <v>22</v>
      </c>
      <c r="E172" s="13" t="s">
        <v>1320</v>
      </c>
      <c r="F172" s="13" t="s">
        <v>34</v>
      </c>
      <c r="G172" s="15">
        <v>2012.0</v>
      </c>
      <c r="H172" s="15">
        <v>2817.0</v>
      </c>
      <c r="I172" s="16"/>
      <c r="J172" s="16"/>
      <c r="K172" s="16"/>
      <c r="L172" s="16"/>
      <c r="M172" s="16"/>
      <c r="N172" s="16"/>
      <c r="O172" s="16"/>
      <c r="P172" s="16"/>
      <c r="Q172" s="16"/>
      <c r="R172" s="16"/>
      <c r="S172" s="16"/>
      <c r="T172" s="16"/>
      <c r="U172" s="16"/>
      <c r="V172" s="16"/>
      <c r="W172" s="16"/>
      <c r="X172" s="16"/>
      <c r="Y172" s="16"/>
      <c r="Z172" s="16"/>
    </row>
    <row r="173" ht="71.25" customHeight="1">
      <c r="A173" s="10" t="s">
        <v>1321</v>
      </c>
      <c r="B173" s="10" t="s">
        <v>1325</v>
      </c>
      <c r="C173" s="13" t="s">
        <v>427</v>
      </c>
      <c r="D173" s="13" t="s">
        <v>22</v>
      </c>
      <c r="E173" s="13" t="s">
        <v>1329</v>
      </c>
      <c r="F173" s="13" t="s">
        <v>34</v>
      </c>
      <c r="G173" s="15">
        <v>2102.0</v>
      </c>
      <c r="H173" s="15">
        <v>2943.0</v>
      </c>
      <c r="I173" s="16"/>
      <c r="J173" s="16"/>
      <c r="K173" s="16"/>
      <c r="L173" s="16"/>
      <c r="M173" s="16"/>
      <c r="N173" s="16"/>
      <c r="O173" s="16"/>
      <c r="P173" s="16"/>
      <c r="Q173" s="16"/>
      <c r="R173" s="16"/>
      <c r="S173" s="16"/>
      <c r="T173" s="16"/>
      <c r="U173" s="16"/>
      <c r="V173" s="16"/>
      <c r="W173" s="16"/>
      <c r="X173" s="16"/>
      <c r="Y173" s="16"/>
      <c r="Z173" s="16"/>
    </row>
    <row r="174" ht="71.25" customHeight="1">
      <c r="A174" s="10" t="s">
        <v>1330</v>
      </c>
      <c r="B174" s="10" t="s">
        <v>1333</v>
      </c>
      <c r="C174" s="13" t="s">
        <v>427</v>
      </c>
      <c r="D174" s="13" t="s">
        <v>22</v>
      </c>
      <c r="E174" s="13" t="s">
        <v>1335</v>
      </c>
      <c r="F174" s="13" t="s">
        <v>34</v>
      </c>
      <c r="G174" s="15">
        <v>1292.0</v>
      </c>
      <c r="H174" s="15">
        <v>1809.0</v>
      </c>
      <c r="I174" s="16"/>
      <c r="J174" s="16"/>
      <c r="K174" s="16"/>
      <c r="L174" s="16"/>
      <c r="M174" s="16"/>
      <c r="N174" s="16"/>
      <c r="O174" s="16"/>
      <c r="P174" s="16"/>
      <c r="Q174" s="16"/>
      <c r="R174" s="16"/>
      <c r="S174" s="16"/>
      <c r="T174" s="16"/>
      <c r="U174" s="16"/>
      <c r="V174" s="16"/>
      <c r="W174" s="16"/>
      <c r="X174" s="16"/>
      <c r="Y174" s="16"/>
      <c r="Z174" s="16"/>
    </row>
    <row r="175" ht="71.25" customHeight="1">
      <c r="A175" s="10" t="s">
        <v>1337</v>
      </c>
      <c r="B175" s="10" t="s">
        <v>1339</v>
      </c>
      <c r="C175" s="13" t="s">
        <v>427</v>
      </c>
      <c r="D175" s="13" t="s">
        <v>22</v>
      </c>
      <c r="E175" s="13" t="s">
        <v>1342</v>
      </c>
      <c r="F175" s="13" t="s">
        <v>34</v>
      </c>
      <c r="G175" s="15">
        <v>1278.0</v>
      </c>
      <c r="H175" s="15">
        <v>1789.0</v>
      </c>
      <c r="I175" s="16"/>
      <c r="J175" s="16"/>
      <c r="K175" s="16"/>
      <c r="L175" s="16"/>
      <c r="M175" s="16"/>
      <c r="N175" s="16"/>
      <c r="O175" s="16"/>
      <c r="P175" s="16"/>
      <c r="Q175" s="16"/>
      <c r="R175" s="16"/>
      <c r="S175" s="16"/>
      <c r="T175" s="16"/>
      <c r="U175" s="16"/>
      <c r="V175" s="16"/>
      <c r="W175" s="16"/>
      <c r="X175" s="16"/>
      <c r="Y175" s="16"/>
      <c r="Z175" s="16"/>
    </row>
    <row r="176" ht="71.25" customHeight="1">
      <c r="A176" s="10" t="s">
        <v>1344</v>
      </c>
      <c r="B176" s="10" t="s">
        <v>1346</v>
      </c>
      <c r="C176" s="13" t="s">
        <v>427</v>
      </c>
      <c r="D176" s="13" t="s">
        <v>22</v>
      </c>
      <c r="E176" s="13" t="s">
        <v>1349</v>
      </c>
      <c r="F176" s="13" t="s">
        <v>34</v>
      </c>
      <c r="G176" s="15">
        <v>1438.0</v>
      </c>
      <c r="H176" s="15">
        <v>2013.0</v>
      </c>
      <c r="I176" s="16"/>
      <c r="J176" s="16"/>
      <c r="K176" s="16"/>
      <c r="L176" s="16"/>
      <c r="M176" s="16"/>
      <c r="N176" s="16"/>
      <c r="O176" s="16"/>
      <c r="P176" s="16"/>
      <c r="Q176" s="16"/>
      <c r="R176" s="16"/>
      <c r="S176" s="16"/>
      <c r="T176" s="16"/>
      <c r="U176" s="16"/>
      <c r="V176" s="16"/>
      <c r="W176" s="16"/>
      <c r="X176" s="16"/>
      <c r="Y176" s="16"/>
      <c r="Z176" s="16"/>
    </row>
    <row r="177" ht="71.25" customHeight="1">
      <c r="A177" s="10" t="s">
        <v>1351</v>
      </c>
      <c r="B177" s="10" t="s">
        <v>1353</v>
      </c>
      <c r="C177" s="13" t="s">
        <v>427</v>
      </c>
      <c r="D177" s="13" t="s">
        <v>22</v>
      </c>
      <c r="E177" s="13" t="s">
        <v>1355</v>
      </c>
      <c r="F177" s="13" t="s">
        <v>34</v>
      </c>
      <c r="G177" s="15">
        <v>1113.0</v>
      </c>
      <c r="H177" s="15">
        <v>1558.0</v>
      </c>
      <c r="I177" s="16"/>
      <c r="J177" s="16"/>
      <c r="K177" s="16"/>
      <c r="L177" s="16"/>
      <c r="M177" s="16"/>
      <c r="N177" s="16"/>
      <c r="O177" s="16"/>
      <c r="P177" s="16"/>
      <c r="Q177" s="16"/>
      <c r="R177" s="16"/>
      <c r="S177" s="16"/>
      <c r="T177" s="16"/>
      <c r="U177" s="16"/>
      <c r="V177" s="16"/>
      <c r="W177" s="16"/>
      <c r="X177" s="16"/>
      <c r="Y177" s="16"/>
      <c r="Z177" s="16"/>
    </row>
    <row r="178" ht="71.25" customHeight="1">
      <c r="A178" s="10" t="s">
        <v>1357</v>
      </c>
      <c r="B178" s="10" t="s">
        <v>1360</v>
      </c>
      <c r="C178" s="13" t="s">
        <v>427</v>
      </c>
      <c r="D178" s="13" t="s">
        <v>22</v>
      </c>
      <c r="E178" s="13" t="s">
        <v>1364</v>
      </c>
      <c r="F178" s="13" t="s">
        <v>34</v>
      </c>
      <c r="G178" s="15">
        <v>1526.0</v>
      </c>
      <c r="H178" s="15">
        <v>2136.0</v>
      </c>
      <c r="I178" s="16"/>
      <c r="J178" s="16"/>
      <c r="K178" s="16"/>
      <c r="L178" s="16"/>
      <c r="M178" s="16"/>
      <c r="N178" s="16"/>
      <c r="O178" s="16"/>
      <c r="P178" s="16"/>
      <c r="Q178" s="16"/>
      <c r="R178" s="16"/>
      <c r="S178" s="16"/>
      <c r="T178" s="16"/>
      <c r="U178" s="16"/>
      <c r="V178" s="16"/>
      <c r="W178" s="16"/>
      <c r="X178" s="16"/>
      <c r="Y178" s="16"/>
      <c r="Z178" s="16"/>
    </row>
    <row r="179" ht="71.25" customHeight="1">
      <c r="A179" s="10" t="s">
        <v>1365</v>
      </c>
      <c r="B179" s="10" t="s">
        <v>1368</v>
      </c>
      <c r="C179" s="13" t="s">
        <v>427</v>
      </c>
      <c r="D179" s="13" t="s">
        <v>22</v>
      </c>
      <c r="E179" s="13" t="s">
        <v>1370</v>
      </c>
      <c r="F179" s="13" t="s">
        <v>34</v>
      </c>
      <c r="G179" s="15">
        <v>1169.0</v>
      </c>
      <c r="H179" s="15">
        <v>1637.0</v>
      </c>
      <c r="I179" s="16"/>
      <c r="J179" s="16"/>
      <c r="K179" s="16"/>
      <c r="L179" s="16"/>
      <c r="M179" s="16"/>
      <c r="N179" s="16"/>
      <c r="O179" s="16"/>
      <c r="P179" s="16"/>
      <c r="Q179" s="16"/>
      <c r="R179" s="16"/>
      <c r="S179" s="16"/>
      <c r="T179" s="16"/>
      <c r="U179" s="16"/>
      <c r="V179" s="16"/>
      <c r="W179" s="16"/>
      <c r="X179" s="16"/>
      <c r="Y179" s="16"/>
      <c r="Z179" s="16"/>
    </row>
    <row r="180" ht="71.25" customHeight="1">
      <c r="A180" s="10" t="s">
        <v>1371</v>
      </c>
      <c r="B180" s="10" t="s">
        <v>1373</v>
      </c>
      <c r="C180" s="13" t="s">
        <v>427</v>
      </c>
      <c r="D180" s="13" t="s">
        <v>22</v>
      </c>
      <c r="E180" s="13" t="s">
        <v>1376</v>
      </c>
      <c r="F180" s="13" t="s">
        <v>34</v>
      </c>
      <c r="G180" s="15">
        <v>1229.0</v>
      </c>
      <c r="H180" s="15">
        <v>1721.0</v>
      </c>
      <c r="I180" s="16"/>
      <c r="J180" s="16"/>
      <c r="K180" s="16"/>
      <c r="L180" s="16"/>
      <c r="M180" s="16"/>
      <c r="N180" s="16"/>
      <c r="O180" s="16"/>
      <c r="P180" s="16"/>
      <c r="Q180" s="16"/>
      <c r="R180" s="16"/>
      <c r="S180" s="16"/>
      <c r="T180" s="16"/>
      <c r="U180" s="16"/>
      <c r="V180" s="16"/>
      <c r="W180" s="16"/>
      <c r="X180" s="16"/>
      <c r="Y180" s="16"/>
      <c r="Z180" s="16"/>
    </row>
    <row r="181" ht="71.25" customHeight="1">
      <c r="A181" s="10" t="s">
        <v>1377</v>
      </c>
      <c r="B181" s="10" t="s">
        <v>1380</v>
      </c>
      <c r="C181" s="13" t="s">
        <v>427</v>
      </c>
      <c r="D181" s="13" t="s">
        <v>22</v>
      </c>
      <c r="E181" s="13" t="s">
        <v>1382</v>
      </c>
      <c r="F181" s="13" t="s">
        <v>34</v>
      </c>
      <c r="G181" s="15">
        <v>1160.0</v>
      </c>
      <c r="H181" s="15">
        <v>1624.0</v>
      </c>
      <c r="I181" s="16"/>
      <c r="J181" s="16"/>
      <c r="K181" s="16"/>
      <c r="L181" s="16"/>
      <c r="M181" s="16"/>
      <c r="N181" s="16"/>
      <c r="O181" s="16"/>
      <c r="P181" s="16"/>
      <c r="Q181" s="16"/>
      <c r="R181" s="16"/>
      <c r="S181" s="16"/>
      <c r="T181" s="16"/>
      <c r="U181" s="16"/>
      <c r="V181" s="16"/>
      <c r="W181" s="16"/>
      <c r="X181" s="16"/>
      <c r="Y181" s="16"/>
      <c r="Z181" s="16"/>
    </row>
    <row r="182" ht="71.25" customHeight="1">
      <c r="A182" s="10" t="s">
        <v>1383</v>
      </c>
      <c r="B182" s="10" t="s">
        <v>1386</v>
      </c>
      <c r="C182" s="13" t="s">
        <v>427</v>
      </c>
      <c r="D182" s="13" t="s">
        <v>22</v>
      </c>
      <c r="E182" s="13" t="s">
        <v>1389</v>
      </c>
      <c r="F182" s="13" t="s">
        <v>34</v>
      </c>
      <c r="G182" s="15">
        <v>1697.0</v>
      </c>
      <c r="H182" s="15">
        <v>2376.0</v>
      </c>
      <c r="I182" s="16"/>
      <c r="J182" s="16"/>
      <c r="K182" s="16"/>
      <c r="L182" s="16"/>
      <c r="M182" s="16"/>
      <c r="N182" s="16"/>
      <c r="O182" s="16"/>
      <c r="P182" s="16"/>
      <c r="Q182" s="16"/>
      <c r="R182" s="16"/>
      <c r="S182" s="16"/>
      <c r="T182" s="16"/>
      <c r="U182" s="16"/>
      <c r="V182" s="16"/>
      <c r="W182" s="16"/>
      <c r="X182" s="16"/>
      <c r="Y182" s="16"/>
      <c r="Z182" s="16"/>
    </row>
    <row r="183" ht="71.25" customHeight="1">
      <c r="A183" s="10" t="s">
        <v>1390</v>
      </c>
      <c r="B183" s="10" t="s">
        <v>1393</v>
      </c>
      <c r="C183" s="13" t="s">
        <v>427</v>
      </c>
      <c r="D183" s="13" t="s">
        <v>22</v>
      </c>
      <c r="E183" s="13" t="s">
        <v>1396</v>
      </c>
      <c r="F183" s="13" t="s">
        <v>34</v>
      </c>
      <c r="G183" s="15">
        <v>1423.0</v>
      </c>
      <c r="H183" s="15">
        <v>1992.0</v>
      </c>
      <c r="I183" s="16"/>
      <c r="J183" s="16"/>
      <c r="K183" s="16"/>
      <c r="L183" s="16"/>
      <c r="M183" s="16"/>
      <c r="N183" s="16"/>
      <c r="O183" s="16"/>
      <c r="P183" s="16"/>
      <c r="Q183" s="16"/>
      <c r="R183" s="16"/>
      <c r="S183" s="16"/>
      <c r="T183" s="16"/>
      <c r="U183" s="16"/>
      <c r="V183" s="16"/>
      <c r="W183" s="16"/>
      <c r="X183" s="16"/>
      <c r="Y183" s="16"/>
      <c r="Z183" s="16"/>
    </row>
    <row r="184" ht="71.25" customHeight="1">
      <c r="A184" s="10" t="s">
        <v>1397</v>
      </c>
      <c r="B184" s="10" t="s">
        <v>1400</v>
      </c>
      <c r="C184" s="13" t="s">
        <v>427</v>
      </c>
      <c r="D184" s="13" t="s">
        <v>22</v>
      </c>
      <c r="E184" s="13" t="s">
        <v>1403</v>
      </c>
      <c r="F184" s="13" t="s">
        <v>34</v>
      </c>
      <c r="G184" s="15">
        <v>1402.0</v>
      </c>
      <c r="H184" s="15">
        <v>1963.0</v>
      </c>
      <c r="I184" s="16"/>
      <c r="J184" s="16"/>
      <c r="K184" s="16"/>
      <c r="L184" s="16"/>
      <c r="M184" s="16"/>
      <c r="N184" s="16"/>
      <c r="O184" s="16"/>
      <c r="P184" s="16"/>
      <c r="Q184" s="16"/>
      <c r="R184" s="16"/>
      <c r="S184" s="16"/>
      <c r="T184" s="16"/>
      <c r="U184" s="16"/>
      <c r="V184" s="16"/>
      <c r="W184" s="16"/>
      <c r="X184" s="16"/>
      <c r="Y184" s="16"/>
      <c r="Z184" s="16"/>
    </row>
    <row r="185" ht="71.25" customHeight="1">
      <c r="A185" s="10" t="s">
        <v>1404</v>
      </c>
      <c r="B185" s="10" t="s">
        <v>1406</v>
      </c>
      <c r="C185" s="13" t="s">
        <v>427</v>
      </c>
      <c r="D185" s="13" t="s">
        <v>22</v>
      </c>
      <c r="E185" s="13" t="s">
        <v>1409</v>
      </c>
      <c r="F185" s="13" t="s">
        <v>34</v>
      </c>
      <c r="G185" s="15">
        <v>1319.0</v>
      </c>
      <c r="H185" s="15">
        <v>1847.0</v>
      </c>
      <c r="I185" s="16"/>
      <c r="J185" s="16"/>
      <c r="K185" s="16"/>
      <c r="L185" s="16"/>
      <c r="M185" s="16"/>
      <c r="N185" s="16"/>
      <c r="O185" s="16"/>
      <c r="P185" s="16"/>
      <c r="Q185" s="16"/>
      <c r="R185" s="16"/>
      <c r="S185" s="16"/>
      <c r="T185" s="16"/>
      <c r="U185" s="16"/>
      <c r="V185" s="16"/>
      <c r="W185" s="16"/>
      <c r="X185" s="16"/>
      <c r="Y185" s="16"/>
      <c r="Z185" s="16"/>
    </row>
    <row r="186" ht="71.25" customHeight="1">
      <c r="A186" s="10" t="s">
        <v>1410</v>
      </c>
      <c r="B186" s="10" t="s">
        <v>1414</v>
      </c>
      <c r="C186" s="13" t="s">
        <v>427</v>
      </c>
      <c r="D186" s="13" t="s">
        <v>22</v>
      </c>
      <c r="E186" s="13" t="s">
        <v>1418</v>
      </c>
      <c r="F186" s="13" t="s">
        <v>16</v>
      </c>
      <c r="G186" s="15">
        <v>2535.0</v>
      </c>
      <c r="H186" s="15">
        <v>3549.0</v>
      </c>
      <c r="I186" s="16"/>
      <c r="J186" s="16"/>
      <c r="K186" s="16"/>
      <c r="L186" s="16"/>
      <c r="M186" s="16"/>
      <c r="N186" s="16"/>
      <c r="O186" s="16"/>
      <c r="P186" s="16"/>
      <c r="Q186" s="16"/>
      <c r="R186" s="16"/>
      <c r="S186" s="16"/>
      <c r="T186" s="16"/>
      <c r="U186" s="16"/>
      <c r="V186" s="16"/>
      <c r="W186" s="16"/>
      <c r="X186" s="16"/>
      <c r="Y186" s="16"/>
      <c r="Z186" s="16"/>
    </row>
    <row r="187" ht="71.25" customHeight="1">
      <c r="A187" s="10" t="s">
        <v>1420</v>
      </c>
      <c r="B187" s="10" t="s">
        <v>1423</v>
      </c>
      <c r="C187" s="13" t="s">
        <v>427</v>
      </c>
      <c r="D187" s="13" t="s">
        <v>22</v>
      </c>
      <c r="E187" s="13" t="s">
        <v>1427</v>
      </c>
      <c r="F187" s="13" t="s">
        <v>16</v>
      </c>
      <c r="G187" s="15">
        <v>2704.0</v>
      </c>
      <c r="H187" s="15">
        <v>3786.0</v>
      </c>
      <c r="I187" s="16"/>
      <c r="J187" s="16"/>
      <c r="K187" s="16"/>
      <c r="L187" s="16"/>
      <c r="M187" s="16"/>
      <c r="N187" s="16"/>
      <c r="O187" s="16"/>
      <c r="P187" s="16"/>
      <c r="Q187" s="16"/>
      <c r="R187" s="16"/>
      <c r="S187" s="16"/>
      <c r="T187" s="16"/>
      <c r="U187" s="16"/>
      <c r="V187" s="16"/>
      <c r="W187" s="16"/>
      <c r="X187" s="16"/>
      <c r="Y187" s="16"/>
      <c r="Z187" s="16"/>
    </row>
    <row r="188" ht="71.25" customHeight="1">
      <c r="A188" s="10" t="s">
        <v>1428</v>
      </c>
      <c r="B188" s="10" t="s">
        <v>1431</v>
      </c>
      <c r="C188" s="13" t="s">
        <v>427</v>
      </c>
      <c r="D188" s="13" t="s">
        <v>22</v>
      </c>
      <c r="E188" s="13" t="s">
        <v>1435</v>
      </c>
      <c r="F188" s="13" t="s">
        <v>16</v>
      </c>
      <c r="G188" s="15">
        <v>2595.0</v>
      </c>
      <c r="H188" s="15">
        <v>3633.0</v>
      </c>
      <c r="I188" s="16"/>
      <c r="J188" s="16"/>
      <c r="K188" s="16"/>
      <c r="L188" s="16"/>
      <c r="M188" s="16"/>
      <c r="N188" s="16"/>
      <c r="O188" s="16"/>
      <c r="P188" s="16"/>
      <c r="Q188" s="16"/>
      <c r="R188" s="16"/>
      <c r="S188" s="16"/>
      <c r="T188" s="16"/>
      <c r="U188" s="16"/>
      <c r="V188" s="16"/>
      <c r="W188" s="16"/>
      <c r="X188" s="16"/>
      <c r="Y188" s="16"/>
      <c r="Z188" s="16"/>
    </row>
    <row r="189" ht="71.25" customHeight="1">
      <c r="A189" s="10" t="s">
        <v>1437</v>
      </c>
      <c r="B189" s="10" t="s">
        <v>1440</v>
      </c>
      <c r="C189" s="13" t="s">
        <v>427</v>
      </c>
      <c r="D189" s="13" t="s">
        <v>22</v>
      </c>
      <c r="E189" s="13" t="s">
        <v>1444</v>
      </c>
      <c r="F189" s="13" t="s">
        <v>16</v>
      </c>
      <c r="G189" s="15">
        <v>2682.0</v>
      </c>
      <c r="H189" s="15">
        <v>3755.0</v>
      </c>
      <c r="I189" s="16"/>
      <c r="J189" s="16"/>
      <c r="K189" s="16"/>
      <c r="L189" s="16"/>
      <c r="M189" s="16"/>
      <c r="N189" s="16"/>
      <c r="O189" s="16"/>
      <c r="P189" s="16"/>
      <c r="Q189" s="16"/>
      <c r="R189" s="16"/>
      <c r="S189" s="16"/>
      <c r="T189" s="16"/>
      <c r="U189" s="16"/>
      <c r="V189" s="16"/>
      <c r="W189" s="16"/>
      <c r="X189" s="16"/>
      <c r="Y189" s="16"/>
      <c r="Z189" s="16"/>
    </row>
    <row r="190" ht="71.25" customHeight="1">
      <c r="A190" s="10" t="s">
        <v>1446</v>
      </c>
      <c r="B190" s="10" t="s">
        <v>1450</v>
      </c>
      <c r="C190" s="13" t="s">
        <v>427</v>
      </c>
      <c r="D190" s="13" t="s">
        <v>22</v>
      </c>
      <c r="E190" s="13" t="s">
        <v>1454</v>
      </c>
      <c r="F190" s="13" t="s">
        <v>16</v>
      </c>
      <c r="G190" s="15">
        <v>2506.0</v>
      </c>
      <c r="H190" s="15">
        <v>3508.0</v>
      </c>
      <c r="I190" s="16"/>
      <c r="J190" s="16"/>
      <c r="K190" s="16"/>
      <c r="L190" s="16"/>
      <c r="M190" s="16"/>
      <c r="N190" s="16"/>
      <c r="O190" s="16"/>
      <c r="P190" s="16"/>
      <c r="Q190" s="16"/>
      <c r="R190" s="16"/>
      <c r="S190" s="16"/>
      <c r="T190" s="16"/>
      <c r="U190" s="16"/>
      <c r="V190" s="16"/>
      <c r="W190" s="16"/>
      <c r="X190" s="16"/>
      <c r="Y190" s="16"/>
      <c r="Z190" s="16"/>
    </row>
    <row r="191" ht="71.25" customHeight="1">
      <c r="A191" s="10" t="s">
        <v>1455</v>
      </c>
      <c r="B191" s="10" t="s">
        <v>1458</v>
      </c>
      <c r="C191" s="13" t="s">
        <v>427</v>
      </c>
      <c r="D191" s="13" t="s">
        <v>22</v>
      </c>
      <c r="E191" s="13" t="s">
        <v>1462</v>
      </c>
      <c r="F191" s="13" t="s">
        <v>16</v>
      </c>
      <c r="G191" s="15">
        <v>2466.0</v>
      </c>
      <c r="H191" s="15">
        <v>3452.0</v>
      </c>
      <c r="I191" s="16"/>
      <c r="J191" s="16"/>
      <c r="K191" s="16"/>
      <c r="L191" s="16"/>
      <c r="M191" s="16"/>
      <c r="N191" s="16"/>
      <c r="O191" s="16"/>
      <c r="P191" s="16"/>
      <c r="Q191" s="16"/>
      <c r="R191" s="16"/>
      <c r="S191" s="16"/>
      <c r="T191" s="16"/>
      <c r="U191" s="16"/>
      <c r="V191" s="16"/>
      <c r="W191" s="16"/>
      <c r="X191" s="16"/>
      <c r="Y191" s="16"/>
      <c r="Z191" s="16"/>
    </row>
    <row r="192" ht="71.25" customHeight="1">
      <c r="A192" s="10" t="s">
        <v>1464</v>
      </c>
      <c r="B192" s="10" t="s">
        <v>1467</v>
      </c>
      <c r="C192" s="13" t="s">
        <v>427</v>
      </c>
      <c r="D192" s="13" t="s">
        <v>22</v>
      </c>
      <c r="E192" s="13" t="s">
        <v>1471</v>
      </c>
      <c r="F192" s="13" t="s">
        <v>16</v>
      </c>
      <c r="G192" s="15">
        <v>2702.0</v>
      </c>
      <c r="H192" s="15">
        <v>3783.0</v>
      </c>
      <c r="I192" s="16"/>
      <c r="J192" s="16"/>
      <c r="K192" s="16"/>
      <c r="L192" s="16"/>
      <c r="M192" s="16"/>
      <c r="N192" s="16"/>
      <c r="O192" s="16"/>
      <c r="P192" s="16"/>
      <c r="Q192" s="16"/>
      <c r="R192" s="16"/>
      <c r="S192" s="16"/>
      <c r="T192" s="16"/>
      <c r="U192" s="16"/>
      <c r="V192" s="16"/>
      <c r="W192" s="16"/>
      <c r="X192" s="16"/>
      <c r="Y192" s="16"/>
      <c r="Z192" s="16"/>
    </row>
    <row r="193" ht="71.25" customHeight="1">
      <c r="A193" s="10" t="s">
        <v>1472</v>
      </c>
      <c r="B193" s="10" t="s">
        <v>1475</v>
      </c>
      <c r="C193" s="13" t="s">
        <v>427</v>
      </c>
      <c r="D193" s="13" t="s">
        <v>22</v>
      </c>
      <c r="E193" s="13" t="s">
        <v>1478</v>
      </c>
      <c r="F193" s="13" t="s">
        <v>16</v>
      </c>
      <c r="G193" s="15">
        <v>2028.0</v>
      </c>
      <c r="H193" s="15">
        <v>2839.0</v>
      </c>
      <c r="I193" s="16"/>
      <c r="J193" s="16"/>
      <c r="K193" s="16"/>
      <c r="L193" s="16"/>
      <c r="M193" s="16"/>
      <c r="N193" s="16"/>
      <c r="O193" s="16"/>
      <c r="P193" s="16"/>
      <c r="Q193" s="16"/>
      <c r="R193" s="16"/>
      <c r="S193" s="16"/>
      <c r="T193" s="16"/>
      <c r="U193" s="16"/>
      <c r="V193" s="16"/>
      <c r="W193" s="16"/>
      <c r="X193" s="16"/>
      <c r="Y193" s="16"/>
      <c r="Z193" s="16"/>
    </row>
    <row r="194" ht="71.25" customHeight="1">
      <c r="A194" s="10" t="s">
        <v>1480</v>
      </c>
      <c r="B194" s="10" t="s">
        <v>1484</v>
      </c>
      <c r="C194" s="13" t="s">
        <v>427</v>
      </c>
      <c r="D194" s="13" t="s">
        <v>22</v>
      </c>
      <c r="E194" s="13" t="s">
        <v>1489</v>
      </c>
      <c r="F194" s="13" t="s">
        <v>16</v>
      </c>
      <c r="G194" s="15">
        <v>3043.0</v>
      </c>
      <c r="H194" s="15">
        <v>4260.0</v>
      </c>
      <c r="I194" s="16"/>
      <c r="J194" s="16"/>
      <c r="K194" s="16"/>
      <c r="L194" s="16"/>
      <c r="M194" s="16"/>
      <c r="N194" s="16"/>
      <c r="O194" s="16"/>
      <c r="P194" s="16"/>
      <c r="Q194" s="16"/>
      <c r="R194" s="16"/>
      <c r="S194" s="16"/>
      <c r="T194" s="16"/>
      <c r="U194" s="16"/>
      <c r="V194" s="16"/>
      <c r="W194" s="16"/>
      <c r="X194" s="16"/>
      <c r="Y194" s="16"/>
      <c r="Z194" s="16"/>
    </row>
    <row r="195" ht="71.25" customHeight="1">
      <c r="A195" s="10" t="s">
        <v>1491</v>
      </c>
      <c r="B195" s="10" t="s">
        <v>1495</v>
      </c>
      <c r="C195" s="13" t="s">
        <v>427</v>
      </c>
      <c r="D195" s="13" t="s">
        <v>22</v>
      </c>
      <c r="E195" s="13" t="s">
        <v>1498</v>
      </c>
      <c r="F195" s="13" t="s">
        <v>16</v>
      </c>
      <c r="G195" s="15">
        <v>2232.0</v>
      </c>
      <c r="H195" s="15">
        <v>3125.0</v>
      </c>
      <c r="I195" s="16"/>
      <c r="J195" s="16"/>
      <c r="K195" s="16"/>
      <c r="L195" s="16"/>
      <c r="M195" s="16"/>
      <c r="N195" s="16"/>
      <c r="O195" s="16"/>
      <c r="P195" s="16"/>
      <c r="Q195" s="16"/>
      <c r="R195" s="16"/>
      <c r="S195" s="16"/>
      <c r="T195" s="16"/>
      <c r="U195" s="16"/>
      <c r="V195" s="16"/>
      <c r="W195" s="16"/>
      <c r="X195" s="16"/>
      <c r="Y195" s="16"/>
      <c r="Z195" s="16"/>
    </row>
    <row r="196" ht="71.25" customHeight="1">
      <c r="A196" s="10" t="s">
        <v>1499</v>
      </c>
      <c r="B196" s="10" t="s">
        <v>1502</v>
      </c>
      <c r="C196" s="13" t="s">
        <v>427</v>
      </c>
      <c r="D196" s="13" t="s">
        <v>22</v>
      </c>
      <c r="E196" s="13" t="s">
        <v>1505</v>
      </c>
      <c r="F196" s="13" t="s">
        <v>16</v>
      </c>
      <c r="G196" s="15">
        <v>1564.0</v>
      </c>
      <c r="H196" s="15">
        <v>2190.0</v>
      </c>
      <c r="I196" s="16"/>
      <c r="J196" s="16"/>
      <c r="K196" s="16"/>
      <c r="L196" s="16"/>
      <c r="M196" s="16"/>
      <c r="N196" s="16"/>
      <c r="O196" s="16"/>
      <c r="P196" s="16"/>
      <c r="Q196" s="16"/>
      <c r="R196" s="16"/>
      <c r="S196" s="16"/>
      <c r="T196" s="16"/>
      <c r="U196" s="16"/>
      <c r="V196" s="16"/>
      <c r="W196" s="16"/>
      <c r="X196" s="16"/>
      <c r="Y196" s="16"/>
      <c r="Z196" s="16"/>
    </row>
    <row r="197" ht="71.25" customHeight="1">
      <c r="A197" s="10" t="s">
        <v>1506</v>
      </c>
      <c r="B197" s="10" t="s">
        <v>1509</v>
      </c>
      <c r="C197" s="13" t="s">
        <v>427</v>
      </c>
      <c r="D197" s="13" t="s">
        <v>22</v>
      </c>
      <c r="E197" s="13" t="s">
        <v>1512</v>
      </c>
      <c r="F197" s="13" t="s">
        <v>16</v>
      </c>
      <c r="G197" s="15">
        <v>1895.0</v>
      </c>
      <c r="H197" s="15">
        <v>2653.0</v>
      </c>
      <c r="I197" s="16"/>
      <c r="J197" s="16"/>
      <c r="K197" s="16"/>
      <c r="L197" s="16"/>
      <c r="M197" s="16"/>
      <c r="N197" s="16"/>
      <c r="O197" s="16"/>
      <c r="P197" s="16"/>
      <c r="Q197" s="16"/>
      <c r="R197" s="16"/>
      <c r="S197" s="16"/>
      <c r="T197" s="16"/>
      <c r="U197" s="16"/>
      <c r="V197" s="16"/>
      <c r="W197" s="16"/>
      <c r="X197" s="16"/>
      <c r="Y197" s="16"/>
      <c r="Z197" s="16"/>
    </row>
    <row r="198" ht="71.25" customHeight="1">
      <c r="A198" s="10" t="s">
        <v>1513</v>
      </c>
      <c r="B198" s="10" t="s">
        <v>1516</v>
      </c>
      <c r="C198" s="13" t="s">
        <v>427</v>
      </c>
      <c r="D198" s="13" t="s">
        <v>22</v>
      </c>
      <c r="E198" s="13" t="s">
        <v>1519</v>
      </c>
      <c r="F198" s="13" t="s">
        <v>16</v>
      </c>
      <c r="G198" s="15">
        <v>1858.0</v>
      </c>
      <c r="H198" s="15">
        <v>2601.0</v>
      </c>
      <c r="I198" s="16"/>
      <c r="J198" s="16"/>
      <c r="K198" s="16"/>
      <c r="L198" s="16"/>
      <c r="M198" s="16"/>
      <c r="N198" s="16"/>
      <c r="O198" s="16"/>
      <c r="P198" s="16"/>
      <c r="Q198" s="16"/>
      <c r="R198" s="16"/>
      <c r="S198" s="16"/>
      <c r="T198" s="16"/>
      <c r="U198" s="16"/>
      <c r="V198" s="16"/>
      <c r="W198" s="16"/>
      <c r="X198" s="16"/>
      <c r="Y198" s="16"/>
      <c r="Z198" s="16"/>
    </row>
    <row r="199" ht="71.25" customHeight="1">
      <c r="A199" s="10" t="s">
        <v>1521</v>
      </c>
      <c r="B199" s="10" t="s">
        <v>1523</v>
      </c>
      <c r="C199" s="13" t="s">
        <v>427</v>
      </c>
      <c r="D199" s="13" t="s">
        <v>22</v>
      </c>
      <c r="E199" s="13" t="s">
        <v>1526</v>
      </c>
      <c r="F199" s="13" t="s">
        <v>16</v>
      </c>
      <c r="G199" s="15">
        <v>1721.0</v>
      </c>
      <c r="H199" s="15">
        <v>2409.0</v>
      </c>
      <c r="I199" s="16"/>
      <c r="J199" s="16"/>
      <c r="K199" s="16"/>
      <c r="L199" s="16"/>
      <c r="M199" s="16"/>
      <c r="N199" s="16"/>
      <c r="O199" s="16"/>
      <c r="P199" s="16"/>
      <c r="Q199" s="16"/>
      <c r="R199" s="16"/>
      <c r="S199" s="16"/>
      <c r="T199" s="16"/>
      <c r="U199" s="16"/>
      <c r="V199" s="16"/>
      <c r="W199" s="16"/>
      <c r="X199" s="16"/>
      <c r="Y199" s="16"/>
      <c r="Z199" s="16"/>
    </row>
    <row r="200" ht="71.25" customHeight="1">
      <c r="A200" s="10" t="s">
        <v>1527</v>
      </c>
      <c r="B200" s="10" t="s">
        <v>1530</v>
      </c>
      <c r="C200" s="13" t="s">
        <v>427</v>
      </c>
      <c r="D200" s="13" t="s">
        <v>22</v>
      </c>
      <c r="E200" s="13" t="s">
        <v>1534</v>
      </c>
      <c r="F200" s="13" t="s">
        <v>16</v>
      </c>
      <c r="G200" s="15">
        <v>1658.0</v>
      </c>
      <c r="H200" s="15">
        <v>2321.0</v>
      </c>
      <c r="I200" s="16"/>
      <c r="J200" s="16"/>
      <c r="K200" s="16"/>
      <c r="L200" s="16"/>
      <c r="M200" s="16"/>
      <c r="N200" s="16"/>
      <c r="O200" s="16"/>
      <c r="P200" s="16"/>
      <c r="Q200" s="16"/>
      <c r="R200" s="16"/>
      <c r="S200" s="16"/>
      <c r="T200" s="16"/>
      <c r="U200" s="16"/>
      <c r="V200" s="16"/>
      <c r="W200" s="16"/>
      <c r="X200" s="16"/>
      <c r="Y200" s="16"/>
      <c r="Z200" s="16"/>
    </row>
    <row r="201" ht="71.25" customHeight="1">
      <c r="A201" s="10" t="s">
        <v>1535</v>
      </c>
      <c r="B201" s="10" t="s">
        <v>1537</v>
      </c>
      <c r="C201" s="13" t="s">
        <v>427</v>
      </c>
      <c r="D201" s="13" t="s">
        <v>22</v>
      </c>
      <c r="E201" s="13" t="s">
        <v>1540</v>
      </c>
      <c r="F201" s="13" t="s">
        <v>16</v>
      </c>
      <c r="G201" s="15">
        <v>1953.0</v>
      </c>
      <c r="H201" s="15">
        <v>2734.0</v>
      </c>
      <c r="I201" s="16"/>
      <c r="J201" s="16"/>
      <c r="K201" s="16"/>
      <c r="L201" s="16"/>
      <c r="M201" s="16"/>
      <c r="N201" s="16"/>
      <c r="O201" s="16"/>
      <c r="P201" s="16"/>
      <c r="Q201" s="16"/>
      <c r="R201" s="16"/>
      <c r="S201" s="16"/>
      <c r="T201" s="16"/>
      <c r="U201" s="16"/>
      <c r="V201" s="16"/>
      <c r="W201" s="16"/>
      <c r="X201" s="16"/>
      <c r="Y201" s="16"/>
      <c r="Z201" s="16"/>
    </row>
    <row r="202" ht="71.25" customHeight="1">
      <c r="A202" s="10" t="s">
        <v>1542</v>
      </c>
      <c r="B202" s="10" t="s">
        <v>1545</v>
      </c>
      <c r="C202" s="13" t="s">
        <v>427</v>
      </c>
      <c r="D202" s="13" t="s">
        <v>22</v>
      </c>
      <c r="E202" s="13" t="s">
        <v>1548</v>
      </c>
      <c r="F202" s="13" t="s">
        <v>16</v>
      </c>
      <c r="G202" s="15">
        <v>2082.0</v>
      </c>
      <c r="H202" s="15">
        <v>2915.0</v>
      </c>
      <c r="I202" s="16"/>
      <c r="J202" s="16"/>
      <c r="K202" s="16"/>
      <c r="L202" s="16"/>
      <c r="M202" s="16"/>
      <c r="N202" s="16"/>
      <c r="O202" s="16"/>
      <c r="P202" s="16"/>
      <c r="Q202" s="16"/>
      <c r="R202" s="16"/>
      <c r="S202" s="16"/>
      <c r="T202" s="16"/>
      <c r="U202" s="16"/>
      <c r="V202" s="16"/>
      <c r="W202" s="16"/>
      <c r="X202" s="16"/>
      <c r="Y202" s="16"/>
      <c r="Z202" s="16"/>
    </row>
    <row r="203" ht="71.25" customHeight="1">
      <c r="A203" s="10" t="s">
        <v>1549</v>
      </c>
      <c r="B203" s="10" t="s">
        <v>1552</v>
      </c>
      <c r="C203" s="13" t="s">
        <v>427</v>
      </c>
      <c r="D203" s="13" t="s">
        <v>22</v>
      </c>
      <c r="E203" s="13" t="s">
        <v>1555</v>
      </c>
      <c r="F203" s="13" t="s">
        <v>16</v>
      </c>
      <c r="G203" s="15">
        <v>1569.0</v>
      </c>
      <c r="H203" s="15">
        <v>2197.0</v>
      </c>
      <c r="I203" s="16"/>
      <c r="J203" s="16"/>
      <c r="K203" s="16"/>
      <c r="L203" s="16"/>
      <c r="M203" s="16"/>
      <c r="N203" s="16"/>
      <c r="O203" s="16"/>
      <c r="P203" s="16"/>
      <c r="Q203" s="16"/>
      <c r="R203" s="16"/>
      <c r="S203" s="16"/>
      <c r="T203" s="16"/>
      <c r="U203" s="16"/>
      <c r="V203" s="16"/>
      <c r="W203" s="16"/>
      <c r="X203" s="16"/>
      <c r="Y203" s="16"/>
      <c r="Z203" s="16"/>
    </row>
    <row r="204" ht="71.25" customHeight="1">
      <c r="A204" s="10" t="s">
        <v>1556</v>
      </c>
      <c r="B204" s="10" t="s">
        <v>1559</v>
      </c>
      <c r="C204" s="13" t="s">
        <v>427</v>
      </c>
      <c r="D204" s="13" t="s">
        <v>22</v>
      </c>
      <c r="E204" s="13" t="s">
        <v>1562</v>
      </c>
      <c r="F204" s="13" t="s">
        <v>16</v>
      </c>
      <c r="G204" s="15">
        <v>2039.0</v>
      </c>
      <c r="H204" s="15">
        <v>2855.0</v>
      </c>
      <c r="I204" s="16"/>
      <c r="J204" s="16"/>
      <c r="K204" s="16"/>
      <c r="L204" s="16"/>
      <c r="M204" s="16"/>
      <c r="N204" s="16"/>
      <c r="O204" s="16"/>
      <c r="P204" s="16"/>
      <c r="Q204" s="16"/>
      <c r="R204" s="16"/>
      <c r="S204" s="16"/>
      <c r="T204" s="16"/>
      <c r="U204" s="16"/>
      <c r="V204" s="16"/>
      <c r="W204" s="16"/>
      <c r="X204" s="16"/>
      <c r="Y204" s="16"/>
      <c r="Z204" s="16"/>
    </row>
    <row r="205" ht="71.25" customHeight="1">
      <c r="A205" s="10" t="s">
        <v>1563</v>
      </c>
      <c r="B205" s="10" t="s">
        <v>1566</v>
      </c>
      <c r="C205" s="13" t="s">
        <v>427</v>
      </c>
      <c r="D205" s="13" t="s">
        <v>22</v>
      </c>
      <c r="E205" s="13" t="s">
        <v>1568</v>
      </c>
      <c r="F205" s="13" t="s">
        <v>16</v>
      </c>
      <c r="G205" s="15">
        <v>1616.0</v>
      </c>
      <c r="H205" s="15">
        <v>2262.0</v>
      </c>
      <c r="I205" s="16"/>
      <c r="J205" s="16"/>
      <c r="K205" s="16"/>
      <c r="L205" s="16"/>
      <c r="M205" s="16"/>
      <c r="N205" s="16"/>
      <c r="O205" s="16"/>
      <c r="P205" s="16"/>
      <c r="Q205" s="16"/>
      <c r="R205" s="16"/>
      <c r="S205" s="16"/>
      <c r="T205" s="16"/>
      <c r="U205" s="16"/>
      <c r="V205" s="16"/>
      <c r="W205" s="16"/>
      <c r="X205" s="16"/>
      <c r="Y205" s="16"/>
      <c r="Z205" s="16"/>
    </row>
    <row r="206" ht="71.25" customHeight="1">
      <c r="A206" s="10" t="s">
        <v>1570</v>
      </c>
      <c r="B206" s="10" t="s">
        <v>1572</v>
      </c>
      <c r="C206" s="13" t="s">
        <v>427</v>
      </c>
      <c r="D206" s="13" t="s">
        <v>22</v>
      </c>
      <c r="E206" s="13" t="s">
        <v>1575</v>
      </c>
      <c r="F206" s="13" t="s">
        <v>16</v>
      </c>
      <c r="G206" s="15">
        <v>2024.0</v>
      </c>
      <c r="H206" s="15">
        <v>2834.0</v>
      </c>
      <c r="I206" s="16"/>
      <c r="J206" s="16"/>
      <c r="K206" s="16"/>
      <c r="L206" s="16"/>
      <c r="M206" s="16"/>
      <c r="N206" s="16"/>
      <c r="O206" s="16"/>
      <c r="P206" s="16"/>
      <c r="Q206" s="16"/>
      <c r="R206" s="16"/>
      <c r="S206" s="16"/>
      <c r="T206" s="16"/>
      <c r="U206" s="16"/>
      <c r="V206" s="16"/>
      <c r="W206" s="16"/>
      <c r="X206" s="16"/>
      <c r="Y206" s="16"/>
      <c r="Z206" s="16"/>
    </row>
    <row r="207" ht="71.25" customHeight="1">
      <c r="A207" s="10" t="s">
        <v>1577</v>
      </c>
      <c r="B207" s="10" t="s">
        <v>1580</v>
      </c>
      <c r="C207" s="13" t="s">
        <v>427</v>
      </c>
      <c r="D207" s="13" t="s">
        <v>22</v>
      </c>
      <c r="E207" s="13" t="s">
        <v>1583</v>
      </c>
      <c r="F207" s="13" t="s">
        <v>16</v>
      </c>
      <c r="G207" s="15">
        <v>1946.0</v>
      </c>
      <c r="H207" s="15">
        <v>2724.0</v>
      </c>
      <c r="I207" s="16"/>
      <c r="J207" s="16"/>
      <c r="K207" s="16"/>
      <c r="L207" s="16"/>
      <c r="M207" s="16"/>
      <c r="N207" s="16"/>
      <c r="O207" s="16"/>
      <c r="P207" s="16"/>
      <c r="Q207" s="16"/>
      <c r="R207" s="16"/>
      <c r="S207" s="16"/>
      <c r="T207" s="16"/>
      <c r="U207" s="16"/>
      <c r="V207" s="16"/>
      <c r="W207" s="16"/>
      <c r="X207" s="16"/>
      <c r="Y207" s="16"/>
      <c r="Z207" s="16"/>
    </row>
    <row r="208" ht="71.25" customHeight="1">
      <c r="A208" s="10" t="s">
        <v>1584</v>
      </c>
      <c r="B208" s="10" t="s">
        <v>1586</v>
      </c>
      <c r="C208" s="13" t="s">
        <v>427</v>
      </c>
      <c r="D208" s="13" t="s">
        <v>22</v>
      </c>
      <c r="E208" s="13" t="s">
        <v>1588</v>
      </c>
      <c r="F208" s="13" t="s">
        <v>16</v>
      </c>
      <c r="G208" s="15">
        <v>1202.0</v>
      </c>
      <c r="H208" s="15">
        <v>1683.0</v>
      </c>
      <c r="I208" s="16"/>
      <c r="J208" s="16"/>
      <c r="K208" s="16"/>
      <c r="L208" s="16"/>
      <c r="M208" s="16"/>
      <c r="N208" s="16"/>
      <c r="O208" s="16"/>
      <c r="P208" s="16"/>
      <c r="Q208" s="16"/>
      <c r="R208" s="16"/>
      <c r="S208" s="16"/>
      <c r="T208" s="16"/>
      <c r="U208" s="16"/>
      <c r="V208" s="16"/>
      <c r="W208" s="16"/>
      <c r="X208" s="16"/>
      <c r="Y208" s="16"/>
      <c r="Z208" s="16"/>
    </row>
    <row r="209" ht="71.25" customHeight="1">
      <c r="A209" s="10" t="s">
        <v>1590</v>
      </c>
      <c r="B209" s="10" t="s">
        <v>1591</v>
      </c>
      <c r="C209" s="13" t="s">
        <v>427</v>
      </c>
      <c r="D209" s="13" t="s">
        <v>22</v>
      </c>
      <c r="E209" s="13" t="s">
        <v>1594</v>
      </c>
      <c r="F209" s="13" t="s">
        <v>16</v>
      </c>
      <c r="G209" s="15">
        <v>998.0</v>
      </c>
      <c r="H209" s="15">
        <v>1397.0</v>
      </c>
      <c r="I209" s="16"/>
      <c r="J209" s="16"/>
      <c r="K209" s="16"/>
      <c r="L209" s="16"/>
      <c r="M209" s="16"/>
      <c r="N209" s="16"/>
      <c r="O209" s="16"/>
      <c r="P209" s="16"/>
      <c r="Q209" s="16"/>
      <c r="R209" s="16"/>
      <c r="S209" s="16"/>
      <c r="T209" s="16"/>
      <c r="U209" s="16"/>
      <c r="V209" s="16"/>
      <c r="W209" s="16"/>
      <c r="X209" s="16"/>
      <c r="Y209" s="16"/>
      <c r="Z209" s="16"/>
    </row>
    <row r="210" ht="71.25" customHeight="1">
      <c r="A210" s="10" t="s">
        <v>1595</v>
      </c>
      <c r="B210" s="10" t="s">
        <v>1597</v>
      </c>
      <c r="C210" s="13" t="s">
        <v>427</v>
      </c>
      <c r="D210" s="13" t="s">
        <v>22</v>
      </c>
      <c r="E210" s="13" t="s">
        <v>1599</v>
      </c>
      <c r="F210" s="13" t="s">
        <v>16</v>
      </c>
      <c r="G210" s="15">
        <v>1293.0</v>
      </c>
      <c r="H210" s="15">
        <v>1810.0</v>
      </c>
      <c r="I210" s="16"/>
      <c r="J210" s="16"/>
      <c r="K210" s="16"/>
      <c r="L210" s="16"/>
      <c r="M210" s="16"/>
      <c r="N210" s="16"/>
      <c r="O210" s="16"/>
      <c r="P210" s="16"/>
      <c r="Q210" s="16"/>
      <c r="R210" s="16"/>
      <c r="S210" s="16"/>
      <c r="T210" s="16"/>
      <c r="U210" s="16"/>
      <c r="V210" s="16"/>
      <c r="W210" s="16"/>
      <c r="X210" s="16"/>
      <c r="Y210" s="16"/>
      <c r="Z210" s="16"/>
    </row>
    <row r="211" ht="71.25" customHeight="1">
      <c r="A211" s="10" t="s">
        <v>1601</v>
      </c>
      <c r="B211" s="10" t="s">
        <v>1604</v>
      </c>
      <c r="C211" s="13" t="s">
        <v>427</v>
      </c>
      <c r="D211" s="13" t="s">
        <v>22</v>
      </c>
      <c r="E211" s="13" t="s">
        <v>1607</v>
      </c>
      <c r="F211" s="13" t="s">
        <v>16</v>
      </c>
      <c r="G211" s="15">
        <v>1548.0</v>
      </c>
      <c r="H211" s="15">
        <v>2167.0</v>
      </c>
      <c r="I211" s="16"/>
      <c r="J211" s="16"/>
      <c r="K211" s="16"/>
      <c r="L211" s="16"/>
      <c r="M211" s="16"/>
      <c r="N211" s="16"/>
      <c r="O211" s="16"/>
      <c r="P211" s="16"/>
      <c r="Q211" s="16"/>
      <c r="R211" s="16"/>
      <c r="S211" s="16"/>
      <c r="T211" s="16"/>
      <c r="U211" s="16"/>
      <c r="V211" s="16"/>
      <c r="W211" s="16"/>
      <c r="X211" s="16"/>
      <c r="Y211" s="16"/>
      <c r="Z211" s="16"/>
    </row>
    <row r="212" ht="71.25" customHeight="1">
      <c r="A212" s="10" t="s">
        <v>1608</v>
      </c>
      <c r="B212" s="10" t="s">
        <v>1610</v>
      </c>
      <c r="C212" s="13" t="s">
        <v>427</v>
      </c>
      <c r="D212" s="13" t="s">
        <v>22</v>
      </c>
      <c r="E212" s="13" t="s">
        <v>1613</v>
      </c>
      <c r="F212" s="13" t="s">
        <v>16</v>
      </c>
      <c r="G212" s="15">
        <v>1207.0</v>
      </c>
      <c r="H212" s="15">
        <v>1690.0</v>
      </c>
      <c r="I212" s="16"/>
      <c r="J212" s="16"/>
      <c r="K212" s="16"/>
      <c r="L212" s="16"/>
      <c r="M212" s="16"/>
      <c r="N212" s="16"/>
      <c r="O212" s="16"/>
      <c r="P212" s="16"/>
      <c r="Q212" s="16"/>
      <c r="R212" s="16"/>
      <c r="S212" s="16"/>
      <c r="T212" s="16"/>
      <c r="U212" s="16"/>
      <c r="V212" s="16"/>
      <c r="W212" s="16"/>
      <c r="X212" s="16"/>
      <c r="Y212" s="16"/>
      <c r="Z212" s="16"/>
    </row>
    <row r="213" ht="71.25" customHeight="1">
      <c r="A213" s="10" t="s">
        <v>1614</v>
      </c>
      <c r="B213" s="10" t="s">
        <v>1616</v>
      </c>
      <c r="C213" s="13" t="s">
        <v>427</v>
      </c>
      <c r="D213" s="13" t="s">
        <v>22</v>
      </c>
      <c r="E213" s="13" t="s">
        <v>1618</v>
      </c>
      <c r="F213" s="13" t="s">
        <v>16</v>
      </c>
      <c r="G213" s="15">
        <v>1373.0</v>
      </c>
      <c r="H213" s="15">
        <v>1922.0</v>
      </c>
      <c r="I213" s="16"/>
      <c r="J213" s="16"/>
      <c r="K213" s="16"/>
      <c r="L213" s="16"/>
      <c r="M213" s="16"/>
      <c r="N213" s="16"/>
      <c r="O213" s="16"/>
      <c r="P213" s="16"/>
      <c r="Q213" s="16"/>
      <c r="R213" s="16"/>
      <c r="S213" s="16"/>
      <c r="T213" s="16"/>
      <c r="U213" s="16"/>
      <c r="V213" s="16"/>
      <c r="W213" s="16"/>
      <c r="X213" s="16"/>
      <c r="Y213" s="16"/>
      <c r="Z213" s="16"/>
    </row>
    <row r="214" ht="71.25" customHeight="1">
      <c r="A214" s="10" t="s">
        <v>1620</v>
      </c>
      <c r="B214" s="10" t="s">
        <v>1622</v>
      </c>
      <c r="C214" s="13" t="s">
        <v>427</v>
      </c>
      <c r="D214" s="13" t="s">
        <v>22</v>
      </c>
      <c r="E214" s="13" t="s">
        <v>1624</v>
      </c>
      <c r="F214" s="13" t="s">
        <v>16</v>
      </c>
      <c r="G214" s="15">
        <v>1327.0</v>
      </c>
      <c r="H214" s="15">
        <v>1858.0</v>
      </c>
      <c r="I214" s="16"/>
      <c r="J214" s="16"/>
      <c r="K214" s="16"/>
      <c r="L214" s="16"/>
      <c r="M214" s="16"/>
      <c r="N214" s="16"/>
      <c r="O214" s="16"/>
      <c r="P214" s="16"/>
      <c r="Q214" s="16"/>
      <c r="R214" s="16"/>
      <c r="S214" s="16"/>
      <c r="T214" s="16"/>
      <c r="U214" s="16"/>
      <c r="V214" s="16"/>
      <c r="W214" s="16"/>
      <c r="X214" s="16"/>
      <c r="Y214" s="16"/>
      <c r="Z214" s="16"/>
    </row>
    <row r="215" ht="71.25" customHeight="1">
      <c r="A215" s="10" t="s">
        <v>1626</v>
      </c>
      <c r="B215" s="10" t="s">
        <v>1628</v>
      </c>
      <c r="C215" s="13" t="s">
        <v>427</v>
      </c>
      <c r="D215" s="13" t="s">
        <v>22</v>
      </c>
      <c r="E215" s="13" t="s">
        <v>1631</v>
      </c>
      <c r="F215" s="13" t="s">
        <v>16</v>
      </c>
      <c r="G215" s="15">
        <v>1486.0</v>
      </c>
      <c r="H215" s="15">
        <v>2080.0</v>
      </c>
      <c r="I215" s="16"/>
      <c r="J215" s="16"/>
      <c r="K215" s="16"/>
      <c r="L215" s="16"/>
      <c r="M215" s="16"/>
      <c r="N215" s="16"/>
      <c r="O215" s="16"/>
      <c r="P215" s="16"/>
      <c r="Q215" s="16"/>
      <c r="R215" s="16"/>
      <c r="S215" s="16"/>
      <c r="T215" s="16"/>
      <c r="U215" s="16"/>
      <c r="V215" s="16"/>
      <c r="W215" s="16"/>
      <c r="X215" s="16"/>
      <c r="Y215" s="16"/>
      <c r="Z215" s="16"/>
    </row>
    <row r="216" ht="71.25" customHeight="1">
      <c r="A216" s="10" t="s">
        <v>1632</v>
      </c>
      <c r="B216" s="10" t="s">
        <v>1634</v>
      </c>
      <c r="C216" s="13" t="s">
        <v>427</v>
      </c>
      <c r="D216" s="13" t="s">
        <v>22</v>
      </c>
      <c r="E216" s="13" t="s">
        <v>1637</v>
      </c>
      <c r="F216" s="13" t="s">
        <v>16</v>
      </c>
      <c r="G216" s="15">
        <v>1468.0</v>
      </c>
      <c r="H216" s="15">
        <v>2055.0</v>
      </c>
      <c r="I216" s="16"/>
      <c r="J216" s="16"/>
      <c r="K216" s="16"/>
      <c r="L216" s="16"/>
      <c r="M216" s="16"/>
      <c r="N216" s="16"/>
      <c r="O216" s="16"/>
      <c r="P216" s="16"/>
      <c r="Q216" s="16"/>
      <c r="R216" s="16"/>
      <c r="S216" s="16"/>
      <c r="T216" s="16"/>
      <c r="U216" s="16"/>
      <c r="V216" s="16"/>
      <c r="W216" s="16"/>
      <c r="X216" s="16"/>
      <c r="Y216" s="16"/>
      <c r="Z216" s="16"/>
    </row>
    <row r="217" ht="71.25" customHeight="1">
      <c r="A217" s="10" t="s">
        <v>1638</v>
      </c>
      <c r="B217" s="10" t="s">
        <v>1641</v>
      </c>
      <c r="C217" s="13" t="s">
        <v>427</v>
      </c>
      <c r="D217" s="13" t="s">
        <v>22</v>
      </c>
      <c r="E217" s="13" t="s">
        <v>1643</v>
      </c>
      <c r="F217" s="13" t="s">
        <v>16</v>
      </c>
      <c r="G217" s="15">
        <v>1472.0</v>
      </c>
      <c r="H217" s="15">
        <v>2061.0</v>
      </c>
      <c r="I217" s="16"/>
      <c r="J217" s="16"/>
      <c r="K217" s="16"/>
      <c r="L217" s="16"/>
      <c r="M217" s="16"/>
      <c r="N217" s="16"/>
      <c r="O217" s="16"/>
      <c r="P217" s="16"/>
      <c r="Q217" s="16"/>
      <c r="R217" s="16"/>
      <c r="S217" s="16"/>
      <c r="T217" s="16"/>
      <c r="U217" s="16"/>
      <c r="V217" s="16"/>
      <c r="W217" s="16"/>
      <c r="X217" s="16"/>
      <c r="Y217" s="16"/>
      <c r="Z217" s="16"/>
    </row>
    <row r="218" ht="71.25" customHeight="1">
      <c r="A218" s="10" t="s">
        <v>1645</v>
      </c>
      <c r="B218" s="10" t="s">
        <v>1647</v>
      </c>
      <c r="C218" s="13" t="s">
        <v>427</v>
      </c>
      <c r="D218" s="13" t="s">
        <v>22</v>
      </c>
      <c r="E218" s="13" t="s">
        <v>1649</v>
      </c>
      <c r="F218" s="13" t="s">
        <v>16</v>
      </c>
      <c r="G218" s="15">
        <v>1260.0</v>
      </c>
      <c r="H218" s="15">
        <v>1764.0</v>
      </c>
      <c r="I218" s="16"/>
      <c r="J218" s="16"/>
      <c r="K218" s="16"/>
      <c r="L218" s="16"/>
      <c r="M218" s="16"/>
      <c r="N218" s="16"/>
      <c r="O218" s="16"/>
      <c r="P218" s="16"/>
      <c r="Q218" s="16"/>
      <c r="R218" s="16"/>
      <c r="S218" s="16"/>
      <c r="T218" s="16"/>
      <c r="U218" s="16"/>
      <c r="V218" s="16"/>
      <c r="W218" s="16"/>
      <c r="X218" s="16"/>
      <c r="Y218" s="16"/>
      <c r="Z218" s="16"/>
    </row>
    <row r="219" ht="71.25" customHeight="1">
      <c r="A219" s="10" t="s">
        <v>1650</v>
      </c>
      <c r="B219" s="10" t="s">
        <v>1653</v>
      </c>
      <c r="C219" s="13" t="s">
        <v>427</v>
      </c>
      <c r="D219" s="13" t="s">
        <v>22</v>
      </c>
      <c r="E219" s="13" t="s">
        <v>1656</v>
      </c>
      <c r="F219" s="13" t="s">
        <v>16</v>
      </c>
      <c r="G219" s="15">
        <v>1285.0</v>
      </c>
      <c r="H219" s="15">
        <v>1799.0</v>
      </c>
      <c r="I219" s="16"/>
      <c r="J219" s="16"/>
      <c r="K219" s="16"/>
      <c r="L219" s="16"/>
      <c r="M219" s="16"/>
      <c r="N219" s="16"/>
      <c r="O219" s="16"/>
      <c r="P219" s="16"/>
      <c r="Q219" s="16"/>
      <c r="R219" s="16"/>
      <c r="S219" s="16"/>
      <c r="T219" s="16"/>
      <c r="U219" s="16"/>
      <c r="V219" s="16"/>
      <c r="W219" s="16"/>
      <c r="X219" s="16"/>
      <c r="Y219" s="16"/>
      <c r="Z219" s="16"/>
    </row>
    <row r="220" ht="71.25" customHeight="1">
      <c r="A220" s="10" t="s">
        <v>1657</v>
      </c>
      <c r="B220" s="10" t="s">
        <v>1661</v>
      </c>
      <c r="C220" s="13" t="s">
        <v>565</v>
      </c>
      <c r="D220" s="13" t="s">
        <v>25</v>
      </c>
      <c r="E220" s="13" t="s">
        <v>1665</v>
      </c>
      <c r="F220" s="13" t="s">
        <v>34</v>
      </c>
      <c r="G220" s="15">
        <v>2698.0</v>
      </c>
      <c r="H220" s="15">
        <v>3777.0</v>
      </c>
      <c r="I220" s="16"/>
      <c r="J220" s="16"/>
      <c r="K220" s="16"/>
      <c r="L220" s="16"/>
      <c r="M220" s="16"/>
      <c r="N220" s="16"/>
      <c r="O220" s="16"/>
      <c r="P220" s="16"/>
      <c r="Q220" s="16"/>
      <c r="R220" s="16"/>
      <c r="S220" s="16"/>
      <c r="T220" s="16"/>
      <c r="U220" s="16"/>
      <c r="V220" s="16"/>
      <c r="W220" s="16"/>
      <c r="X220" s="16"/>
      <c r="Y220" s="16"/>
      <c r="Z220" s="16"/>
    </row>
    <row r="221" ht="71.25" customHeight="1">
      <c r="A221" s="10" t="s">
        <v>1666</v>
      </c>
      <c r="B221" s="10" t="s">
        <v>1669</v>
      </c>
      <c r="C221" s="13" t="s">
        <v>565</v>
      </c>
      <c r="D221" s="13" t="s">
        <v>25</v>
      </c>
      <c r="E221" s="13" t="s">
        <v>1672</v>
      </c>
      <c r="F221" s="13" t="s">
        <v>34</v>
      </c>
      <c r="G221" s="15">
        <v>2518.0</v>
      </c>
      <c r="H221" s="15">
        <v>3525.0</v>
      </c>
      <c r="I221" s="16"/>
      <c r="J221" s="16"/>
      <c r="K221" s="16"/>
      <c r="L221" s="16"/>
      <c r="M221" s="16"/>
      <c r="N221" s="16"/>
      <c r="O221" s="16"/>
      <c r="P221" s="16"/>
      <c r="Q221" s="16"/>
      <c r="R221" s="16"/>
      <c r="S221" s="16"/>
      <c r="T221" s="16"/>
      <c r="U221" s="16"/>
      <c r="V221" s="16"/>
      <c r="W221" s="16"/>
      <c r="X221" s="16"/>
      <c r="Y221" s="16"/>
      <c r="Z221" s="16"/>
    </row>
    <row r="222" ht="71.25" customHeight="1">
      <c r="A222" s="10" t="s">
        <v>1674</v>
      </c>
      <c r="B222" s="10" t="s">
        <v>1676</v>
      </c>
      <c r="C222" s="13" t="s">
        <v>565</v>
      </c>
      <c r="D222" s="13" t="s">
        <v>25</v>
      </c>
      <c r="E222" s="13" t="s">
        <v>1680</v>
      </c>
      <c r="F222" s="13" t="s">
        <v>34</v>
      </c>
      <c r="G222" s="15">
        <v>2203.0</v>
      </c>
      <c r="H222" s="15">
        <v>3084.0</v>
      </c>
      <c r="I222" s="16"/>
      <c r="J222" s="16"/>
      <c r="K222" s="16"/>
      <c r="L222" s="16"/>
      <c r="M222" s="16"/>
      <c r="N222" s="16"/>
      <c r="O222" s="16"/>
      <c r="P222" s="16"/>
      <c r="Q222" s="16"/>
      <c r="R222" s="16"/>
      <c r="S222" s="16"/>
      <c r="T222" s="16"/>
      <c r="U222" s="16"/>
      <c r="V222" s="16"/>
      <c r="W222" s="16"/>
      <c r="X222" s="16"/>
      <c r="Y222" s="16"/>
      <c r="Z222" s="16"/>
    </row>
    <row r="223" ht="71.25" customHeight="1">
      <c r="A223" s="10" t="s">
        <v>1681</v>
      </c>
      <c r="B223" s="10" t="s">
        <v>1684</v>
      </c>
      <c r="C223" s="13" t="s">
        <v>565</v>
      </c>
      <c r="D223" s="13" t="s">
        <v>25</v>
      </c>
      <c r="E223" s="13" t="s">
        <v>1688</v>
      </c>
      <c r="F223" s="13" t="s">
        <v>34</v>
      </c>
      <c r="G223" s="15">
        <v>2295.0</v>
      </c>
      <c r="H223" s="15">
        <v>3213.0</v>
      </c>
      <c r="I223" s="16"/>
      <c r="J223" s="16"/>
      <c r="K223" s="16"/>
      <c r="L223" s="16"/>
      <c r="M223" s="16"/>
      <c r="N223" s="16"/>
      <c r="O223" s="16"/>
      <c r="P223" s="16"/>
      <c r="Q223" s="16"/>
      <c r="R223" s="16"/>
      <c r="S223" s="16"/>
      <c r="T223" s="16"/>
      <c r="U223" s="16"/>
      <c r="V223" s="16"/>
      <c r="W223" s="16"/>
      <c r="X223" s="16"/>
      <c r="Y223" s="16"/>
      <c r="Z223" s="16"/>
    </row>
    <row r="224" ht="71.25" customHeight="1">
      <c r="A224" s="10" t="s">
        <v>1689</v>
      </c>
      <c r="B224" s="10" t="s">
        <v>1692</v>
      </c>
      <c r="C224" s="13" t="s">
        <v>565</v>
      </c>
      <c r="D224" s="13" t="s">
        <v>25</v>
      </c>
      <c r="E224" s="13" t="s">
        <v>1696</v>
      </c>
      <c r="F224" s="13" t="s">
        <v>34</v>
      </c>
      <c r="G224" s="15">
        <v>2500.0</v>
      </c>
      <c r="H224" s="15">
        <v>3500.0</v>
      </c>
      <c r="I224" s="16"/>
      <c r="J224" s="16"/>
      <c r="K224" s="16"/>
      <c r="L224" s="16"/>
      <c r="M224" s="16"/>
      <c r="N224" s="16"/>
      <c r="O224" s="16"/>
      <c r="P224" s="16"/>
      <c r="Q224" s="16"/>
      <c r="R224" s="16"/>
      <c r="S224" s="16"/>
      <c r="T224" s="16"/>
      <c r="U224" s="16"/>
      <c r="V224" s="16"/>
      <c r="W224" s="16"/>
      <c r="X224" s="16"/>
      <c r="Y224" s="16"/>
      <c r="Z224" s="16"/>
    </row>
    <row r="225" ht="71.25" customHeight="1">
      <c r="A225" s="10" t="s">
        <v>1697</v>
      </c>
      <c r="B225" s="10" t="s">
        <v>1701</v>
      </c>
      <c r="C225" s="13" t="s">
        <v>565</v>
      </c>
      <c r="D225" s="13" t="s">
        <v>25</v>
      </c>
      <c r="E225" s="13" t="s">
        <v>1704</v>
      </c>
      <c r="F225" s="13" t="s">
        <v>34</v>
      </c>
      <c r="G225" s="15">
        <v>2124.0</v>
      </c>
      <c r="H225" s="15">
        <v>2974.0</v>
      </c>
      <c r="I225" s="16"/>
      <c r="J225" s="16"/>
      <c r="K225" s="16"/>
      <c r="L225" s="16"/>
      <c r="M225" s="16"/>
      <c r="N225" s="16"/>
      <c r="O225" s="16"/>
      <c r="P225" s="16"/>
      <c r="Q225" s="16"/>
      <c r="R225" s="16"/>
      <c r="S225" s="16"/>
      <c r="T225" s="16"/>
      <c r="U225" s="16"/>
      <c r="V225" s="16"/>
      <c r="W225" s="16"/>
      <c r="X225" s="16"/>
      <c r="Y225" s="16"/>
      <c r="Z225" s="16"/>
    </row>
    <row r="226" ht="71.25" customHeight="1">
      <c r="A226" s="10" t="s">
        <v>1705</v>
      </c>
      <c r="B226" s="10" t="s">
        <v>1708</v>
      </c>
      <c r="C226" s="13" t="s">
        <v>565</v>
      </c>
      <c r="D226" s="13" t="s">
        <v>25</v>
      </c>
      <c r="E226" s="13" t="s">
        <v>1711</v>
      </c>
      <c r="F226" s="13" t="s">
        <v>34</v>
      </c>
      <c r="G226" s="15">
        <v>2164.0</v>
      </c>
      <c r="H226" s="15">
        <v>3030.0</v>
      </c>
      <c r="I226" s="16"/>
      <c r="J226" s="16"/>
      <c r="K226" s="16"/>
      <c r="L226" s="16"/>
      <c r="M226" s="16"/>
      <c r="N226" s="16"/>
      <c r="O226" s="16"/>
      <c r="P226" s="16"/>
      <c r="Q226" s="16"/>
      <c r="R226" s="16"/>
      <c r="S226" s="16"/>
      <c r="T226" s="16"/>
      <c r="U226" s="16"/>
      <c r="V226" s="16"/>
      <c r="W226" s="16"/>
      <c r="X226" s="16"/>
      <c r="Y226" s="16"/>
      <c r="Z226" s="16"/>
    </row>
    <row r="227" ht="71.25" customHeight="1">
      <c r="A227" s="10" t="s">
        <v>1713</v>
      </c>
      <c r="B227" s="10" t="s">
        <v>1716</v>
      </c>
      <c r="C227" s="13" t="s">
        <v>565</v>
      </c>
      <c r="D227" s="13" t="s">
        <v>25</v>
      </c>
      <c r="E227" s="13" t="s">
        <v>1719</v>
      </c>
      <c r="F227" s="13" t="s">
        <v>34</v>
      </c>
      <c r="G227" s="15">
        <v>2309.0</v>
      </c>
      <c r="H227" s="15">
        <v>3233.0</v>
      </c>
      <c r="I227" s="16"/>
      <c r="J227" s="16"/>
      <c r="K227" s="16"/>
      <c r="L227" s="16"/>
      <c r="M227" s="16"/>
      <c r="N227" s="16"/>
      <c r="O227" s="16"/>
      <c r="P227" s="16"/>
      <c r="Q227" s="16"/>
      <c r="R227" s="16"/>
      <c r="S227" s="16"/>
      <c r="T227" s="16"/>
      <c r="U227" s="16"/>
      <c r="V227" s="16"/>
      <c r="W227" s="16"/>
      <c r="X227" s="16"/>
      <c r="Y227" s="16"/>
      <c r="Z227" s="16"/>
    </row>
    <row r="228" ht="71.25" customHeight="1">
      <c r="A228" s="10" t="s">
        <v>1721</v>
      </c>
      <c r="B228" s="10" t="s">
        <v>1724</v>
      </c>
      <c r="C228" s="13" t="s">
        <v>565</v>
      </c>
      <c r="D228" s="13" t="s">
        <v>25</v>
      </c>
      <c r="E228" s="13" t="s">
        <v>1728</v>
      </c>
      <c r="F228" s="13" t="s">
        <v>34</v>
      </c>
      <c r="G228" s="15">
        <v>2696.0</v>
      </c>
      <c r="H228" s="15">
        <v>3774.0</v>
      </c>
      <c r="I228" s="16"/>
      <c r="J228" s="16"/>
      <c r="K228" s="16"/>
      <c r="L228" s="16"/>
      <c r="M228" s="16"/>
      <c r="N228" s="16"/>
      <c r="O228" s="16"/>
      <c r="P228" s="16"/>
      <c r="Q228" s="16"/>
      <c r="R228" s="16"/>
      <c r="S228" s="16"/>
      <c r="T228" s="16"/>
      <c r="U228" s="16"/>
      <c r="V228" s="16"/>
      <c r="W228" s="16"/>
      <c r="X228" s="16"/>
      <c r="Y228" s="16"/>
      <c r="Z228" s="16"/>
    </row>
    <row r="229" ht="71.25" customHeight="1">
      <c r="A229" s="10" t="s">
        <v>1729</v>
      </c>
      <c r="B229" s="10" t="s">
        <v>1733</v>
      </c>
      <c r="C229" s="13" t="s">
        <v>565</v>
      </c>
      <c r="D229" s="13" t="s">
        <v>25</v>
      </c>
      <c r="E229" s="13" t="s">
        <v>1736</v>
      </c>
      <c r="F229" s="13" t="s">
        <v>34</v>
      </c>
      <c r="G229" s="15">
        <v>2535.0</v>
      </c>
      <c r="H229" s="15">
        <v>3549.0</v>
      </c>
      <c r="I229" s="16"/>
      <c r="J229" s="16"/>
      <c r="K229" s="16"/>
      <c r="L229" s="16"/>
      <c r="M229" s="16"/>
      <c r="N229" s="16"/>
      <c r="O229" s="16"/>
      <c r="P229" s="16"/>
      <c r="Q229" s="16"/>
      <c r="R229" s="16"/>
      <c r="S229" s="16"/>
      <c r="T229" s="16"/>
      <c r="U229" s="16"/>
      <c r="V229" s="16"/>
      <c r="W229" s="16"/>
      <c r="X229" s="16"/>
      <c r="Y229" s="16"/>
      <c r="Z229" s="16"/>
    </row>
    <row r="230" ht="71.25" customHeight="1">
      <c r="A230" s="10" t="s">
        <v>1738</v>
      </c>
      <c r="B230" s="10" t="s">
        <v>1740</v>
      </c>
      <c r="C230" s="13" t="s">
        <v>565</v>
      </c>
      <c r="D230" s="13" t="s">
        <v>25</v>
      </c>
      <c r="E230" s="13" t="s">
        <v>1743</v>
      </c>
      <c r="F230" s="13" t="s">
        <v>34</v>
      </c>
      <c r="G230" s="15">
        <v>1798.0</v>
      </c>
      <c r="H230" s="15">
        <v>2517.0</v>
      </c>
      <c r="I230" s="16"/>
      <c r="J230" s="16"/>
      <c r="K230" s="16"/>
      <c r="L230" s="16"/>
      <c r="M230" s="16"/>
      <c r="N230" s="16"/>
      <c r="O230" s="16"/>
      <c r="P230" s="16"/>
      <c r="Q230" s="16"/>
      <c r="R230" s="16"/>
      <c r="S230" s="16"/>
      <c r="T230" s="16"/>
      <c r="U230" s="16"/>
      <c r="V230" s="16"/>
      <c r="W230" s="16"/>
      <c r="X230" s="16"/>
      <c r="Y230" s="16"/>
      <c r="Z230" s="16"/>
    </row>
    <row r="231" ht="71.25" customHeight="1">
      <c r="A231" s="10" t="s">
        <v>1745</v>
      </c>
      <c r="B231" s="10" t="s">
        <v>1747</v>
      </c>
      <c r="C231" s="13" t="s">
        <v>565</v>
      </c>
      <c r="D231" s="13" t="s">
        <v>25</v>
      </c>
      <c r="E231" s="13" t="s">
        <v>1751</v>
      </c>
      <c r="F231" s="13" t="s">
        <v>34</v>
      </c>
      <c r="G231" s="15">
        <v>1761.0</v>
      </c>
      <c r="H231" s="15">
        <v>2465.0</v>
      </c>
      <c r="I231" s="16"/>
      <c r="J231" s="16"/>
      <c r="K231" s="16"/>
      <c r="L231" s="16"/>
      <c r="M231" s="16"/>
      <c r="N231" s="16"/>
      <c r="O231" s="16"/>
      <c r="P231" s="16"/>
      <c r="Q231" s="16"/>
      <c r="R231" s="16"/>
      <c r="S231" s="16"/>
      <c r="T231" s="16"/>
      <c r="U231" s="16"/>
      <c r="V231" s="16"/>
      <c r="W231" s="16"/>
      <c r="X231" s="16"/>
      <c r="Y231" s="16"/>
      <c r="Z231" s="16"/>
    </row>
    <row r="232" ht="71.25" customHeight="1">
      <c r="A232" s="10" t="s">
        <v>1752</v>
      </c>
      <c r="B232" s="10" t="s">
        <v>1754</v>
      </c>
      <c r="C232" s="13" t="s">
        <v>565</v>
      </c>
      <c r="D232" s="13" t="s">
        <v>25</v>
      </c>
      <c r="E232" s="13" t="s">
        <v>1757</v>
      </c>
      <c r="F232" s="13" t="s">
        <v>34</v>
      </c>
      <c r="G232" s="15">
        <v>1592.0</v>
      </c>
      <c r="H232" s="15">
        <v>2229.0</v>
      </c>
      <c r="I232" s="16"/>
      <c r="J232" s="16"/>
      <c r="K232" s="16"/>
      <c r="L232" s="16"/>
      <c r="M232" s="16"/>
      <c r="N232" s="16"/>
      <c r="O232" s="16"/>
      <c r="P232" s="16"/>
      <c r="Q232" s="16"/>
      <c r="R232" s="16"/>
      <c r="S232" s="16"/>
      <c r="T232" s="16"/>
      <c r="U232" s="16"/>
      <c r="V232" s="16"/>
      <c r="W232" s="16"/>
      <c r="X232" s="16"/>
      <c r="Y232" s="16"/>
      <c r="Z232" s="16"/>
    </row>
    <row r="233" ht="71.25" customHeight="1">
      <c r="A233" s="10" t="s">
        <v>1758</v>
      </c>
      <c r="B233" s="10" t="s">
        <v>1761</v>
      </c>
      <c r="C233" s="13" t="s">
        <v>565</v>
      </c>
      <c r="D233" s="13" t="s">
        <v>25</v>
      </c>
      <c r="E233" s="13" t="s">
        <v>1764</v>
      </c>
      <c r="F233" s="13" t="s">
        <v>34</v>
      </c>
      <c r="G233" s="15">
        <v>2106.0</v>
      </c>
      <c r="H233" s="15">
        <v>2948.0</v>
      </c>
      <c r="I233" s="16"/>
      <c r="J233" s="16"/>
      <c r="K233" s="16"/>
      <c r="L233" s="16"/>
      <c r="M233" s="16"/>
      <c r="N233" s="16"/>
      <c r="O233" s="16"/>
      <c r="P233" s="16"/>
      <c r="Q233" s="16"/>
      <c r="R233" s="16"/>
      <c r="S233" s="16"/>
      <c r="T233" s="16"/>
      <c r="U233" s="16"/>
      <c r="V233" s="16"/>
      <c r="W233" s="16"/>
      <c r="X233" s="16"/>
      <c r="Y233" s="16"/>
      <c r="Z233" s="16"/>
    </row>
    <row r="234" ht="71.25" customHeight="1">
      <c r="A234" s="10" t="s">
        <v>1765</v>
      </c>
      <c r="B234" s="10" t="s">
        <v>1768</v>
      </c>
      <c r="C234" s="13" t="s">
        <v>565</v>
      </c>
      <c r="D234" s="13" t="s">
        <v>25</v>
      </c>
      <c r="E234" s="13" t="s">
        <v>1771</v>
      </c>
      <c r="F234" s="13" t="s">
        <v>34</v>
      </c>
      <c r="G234" s="15">
        <v>1951.0</v>
      </c>
      <c r="H234" s="15">
        <v>2731.0</v>
      </c>
      <c r="I234" s="16"/>
      <c r="J234" s="16"/>
      <c r="K234" s="16"/>
      <c r="L234" s="16"/>
      <c r="M234" s="16"/>
      <c r="N234" s="16"/>
      <c r="O234" s="16"/>
      <c r="P234" s="16"/>
      <c r="Q234" s="16"/>
      <c r="R234" s="16"/>
      <c r="S234" s="16"/>
      <c r="T234" s="16"/>
      <c r="U234" s="16"/>
      <c r="V234" s="16"/>
      <c r="W234" s="16"/>
      <c r="X234" s="16"/>
      <c r="Y234" s="16"/>
      <c r="Z234" s="16"/>
    </row>
    <row r="235" ht="71.25" customHeight="1">
      <c r="A235" s="10" t="s">
        <v>1773</v>
      </c>
      <c r="B235" s="10" t="s">
        <v>1776</v>
      </c>
      <c r="C235" s="13" t="s">
        <v>565</v>
      </c>
      <c r="D235" s="13" t="s">
        <v>25</v>
      </c>
      <c r="E235" s="13" t="s">
        <v>1779</v>
      </c>
      <c r="F235" s="13" t="s">
        <v>34</v>
      </c>
      <c r="G235" s="15">
        <v>2108.0</v>
      </c>
      <c r="H235" s="15">
        <v>2951.0</v>
      </c>
      <c r="I235" s="16"/>
      <c r="J235" s="16"/>
      <c r="K235" s="16"/>
      <c r="L235" s="16"/>
      <c r="M235" s="16"/>
      <c r="N235" s="16"/>
      <c r="O235" s="16"/>
      <c r="P235" s="16"/>
      <c r="Q235" s="16"/>
      <c r="R235" s="16"/>
      <c r="S235" s="16"/>
      <c r="T235" s="16"/>
      <c r="U235" s="16"/>
      <c r="V235" s="16"/>
      <c r="W235" s="16"/>
      <c r="X235" s="16"/>
      <c r="Y235" s="16"/>
      <c r="Z235" s="16"/>
    </row>
    <row r="236" ht="71.25" customHeight="1">
      <c r="A236" s="10" t="s">
        <v>1780</v>
      </c>
      <c r="B236" s="10" t="s">
        <v>1783</v>
      </c>
      <c r="C236" s="13" t="s">
        <v>565</v>
      </c>
      <c r="D236" s="13" t="s">
        <v>25</v>
      </c>
      <c r="E236" s="13" t="s">
        <v>1786</v>
      </c>
      <c r="F236" s="13" t="s">
        <v>34</v>
      </c>
      <c r="G236" s="15">
        <v>1786.0</v>
      </c>
      <c r="H236" s="15">
        <v>2500.0</v>
      </c>
      <c r="I236" s="16"/>
      <c r="J236" s="16"/>
      <c r="K236" s="16"/>
      <c r="L236" s="16"/>
      <c r="M236" s="16"/>
      <c r="N236" s="16"/>
      <c r="O236" s="16"/>
      <c r="P236" s="16"/>
      <c r="Q236" s="16"/>
      <c r="R236" s="16"/>
      <c r="S236" s="16"/>
      <c r="T236" s="16"/>
      <c r="U236" s="16"/>
      <c r="V236" s="16"/>
      <c r="W236" s="16"/>
      <c r="X236" s="16"/>
      <c r="Y236" s="16"/>
      <c r="Z236" s="16"/>
    </row>
    <row r="237" ht="71.25" customHeight="1">
      <c r="A237" s="10" t="s">
        <v>1787</v>
      </c>
      <c r="B237" s="10" t="s">
        <v>1790</v>
      </c>
      <c r="C237" s="13" t="s">
        <v>565</v>
      </c>
      <c r="D237" s="13" t="s">
        <v>25</v>
      </c>
      <c r="E237" s="13" t="s">
        <v>1793</v>
      </c>
      <c r="F237" s="13" t="s">
        <v>34</v>
      </c>
      <c r="G237" s="15">
        <v>2105.0</v>
      </c>
      <c r="H237" s="15">
        <v>2947.0</v>
      </c>
      <c r="I237" s="16"/>
      <c r="J237" s="16"/>
      <c r="K237" s="16"/>
      <c r="L237" s="16"/>
      <c r="M237" s="16"/>
      <c r="N237" s="16"/>
      <c r="O237" s="16"/>
      <c r="P237" s="16"/>
      <c r="Q237" s="16"/>
      <c r="R237" s="16"/>
      <c r="S237" s="16"/>
      <c r="T237" s="16"/>
      <c r="U237" s="16"/>
      <c r="V237" s="16"/>
      <c r="W237" s="16"/>
      <c r="X237" s="16"/>
      <c r="Y237" s="16"/>
      <c r="Z237" s="16"/>
    </row>
    <row r="238" ht="71.25" customHeight="1">
      <c r="A238" s="10" t="s">
        <v>1794</v>
      </c>
      <c r="B238" s="10" t="s">
        <v>1797</v>
      </c>
      <c r="C238" s="13" t="s">
        <v>565</v>
      </c>
      <c r="D238" s="13" t="s">
        <v>25</v>
      </c>
      <c r="E238" s="13" t="s">
        <v>1800</v>
      </c>
      <c r="F238" s="13" t="s">
        <v>34</v>
      </c>
      <c r="G238" s="15">
        <v>1760.0</v>
      </c>
      <c r="H238" s="15">
        <v>2464.0</v>
      </c>
      <c r="I238" s="16"/>
      <c r="J238" s="16"/>
      <c r="K238" s="16"/>
      <c r="L238" s="16"/>
      <c r="M238" s="16"/>
      <c r="N238" s="16"/>
      <c r="O238" s="16"/>
      <c r="P238" s="16"/>
      <c r="Q238" s="16"/>
      <c r="R238" s="16"/>
      <c r="S238" s="16"/>
      <c r="T238" s="16"/>
      <c r="U238" s="16"/>
      <c r="V238" s="16"/>
      <c r="W238" s="16"/>
      <c r="X238" s="16"/>
      <c r="Y238" s="16"/>
      <c r="Z238" s="16"/>
    </row>
    <row r="239" ht="71.25" customHeight="1">
      <c r="A239" s="10" t="s">
        <v>1802</v>
      </c>
      <c r="B239" s="10" t="s">
        <v>1805</v>
      </c>
      <c r="C239" s="13" t="s">
        <v>565</v>
      </c>
      <c r="D239" s="13" t="s">
        <v>25</v>
      </c>
      <c r="E239" s="13" t="s">
        <v>1808</v>
      </c>
      <c r="F239" s="13" t="s">
        <v>34</v>
      </c>
      <c r="G239" s="15">
        <v>1937.0</v>
      </c>
      <c r="H239" s="15">
        <v>2712.0</v>
      </c>
      <c r="I239" s="16"/>
      <c r="J239" s="16"/>
      <c r="K239" s="16"/>
      <c r="L239" s="16"/>
      <c r="M239" s="16"/>
      <c r="N239" s="16"/>
      <c r="O239" s="16"/>
      <c r="P239" s="16"/>
      <c r="Q239" s="16"/>
      <c r="R239" s="16"/>
      <c r="S239" s="16"/>
      <c r="T239" s="16"/>
      <c r="U239" s="16"/>
      <c r="V239" s="16"/>
      <c r="W239" s="16"/>
      <c r="X239" s="16"/>
      <c r="Y239" s="16"/>
      <c r="Z239" s="16"/>
    </row>
    <row r="240" ht="71.25" customHeight="1">
      <c r="A240" s="10" t="s">
        <v>1809</v>
      </c>
      <c r="B240" s="10" t="s">
        <v>1812</v>
      </c>
      <c r="C240" s="13" t="s">
        <v>565</v>
      </c>
      <c r="D240" s="13" t="s">
        <v>25</v>
      </c>
      <c r="E240" s="13" t="s">
        <v>1814</v>
      </c>
      <c r="F240" s="13" t="s">
        <v>34</v>
      </c>
      <c r="G240" s="15">
        <v>1562.0</v>
      </c>
      <c r="H240" s="15">
        <v>2187.0</v>
      </c>
      <c r="I240" s="16"/>
      <c r="J240" s="16"/>
      <c r="K240" s="16"/>
      <c r="L240" s="16"/>
      <c r="M240" s="16"/>
      <c r="N240" s="16"/>
      <c r="O240" s="16"/>
      <c r="P240" s="16"/>
      <c r="Q240" s="16"/>
      <c r="R240" s="16"/>
      <c r="S240" s="16"/>
      <c r="T240" s="16"/>
      <c r="U240" s="16"/>
      <c r="V240" s="16"/>
      <c r="W240" s="16"/>
      <c r="X240" s="16"/>
      <c r="Y240" s="16"/>
      <c r="Z240" s="16"/>
    </row>
    <row r="241" ht="71.25" customHeight="1">
      <c r="A241" s="10" t="s">
        <v>1816</v>
      </c>
      <c r="B241" s="10" t="s">
        <v>1819</v>
      </c>
      <c r="C241" s="13" t="s">
        <v>565</v>
      </c>
      <c r="D241" s="13" t="s">
        <v>25</v>
      </c>
      <c r="E241" s="13" t="s">
        <v>1822</v>
      </c>
      <c r="F241" s="13" t="s">
        <v>34</v>
      </c>
      <c r="G241" s="15">
        <v>2118.0</v>
      </c>
      <c r="H241" s="15">
        <v>2965.0</v>
      </c>
      <c r="I241" s="16"/>
      <c r="J241" s="16"/>
      <c r="K241" s="16"/>
      <c r="L241" s="16"/>
      <c r="M241" s="16"/>
      <c r="N241" s="16"/>
      <c r="O241" s="16"/>
      <c r="P241" s="16"/>
      <c r="Q241" s="16"/>
      <c r="R241" s="16"/>
      <c r="S241" s="16"/>
      <c r="T241" s="16"/>
      <c r="U241" s="16"/>
      <c r="V241" s="16"/>
      <c r="W241" s="16"/>
      <c r="X241" s="16"/>
      <c r="Y241" s="16"/>
      <c r="Z241" s="16"/>
    </row>
    <row r="242" ht="71.25" customHeight="1">
      <c r="A242" s="10" t="s">
        <v>1823</v>
      </c>
      <c r="B242" s="10" t="s">
        <v>1825</v>
      </c>
      <c r="C242" s="13" t="s">
        <v>565</v>
      </c>
      <c r="D242" s="13" t="s">
        <v>25</v>
      </c>
      <c r="E242" s="13" t="s">
        <v>1828</v>
      </c>
      <c r="F242" s="13" t="s">
        <v>34</v>
      </c>
      <c r="G242" s="15">
        <v>1520.0</v>
      </c>
      <c r="H242" s="15">
        <v>2128.0</v>
      </c>
      <c r="I242" s="16"/>
      <c r="J242" s="16"/>
      <c r="K242" s="16"/>
      <c r="L242" s="16"/>
      <c r="M242" s="16"/>
      <c r="N242" s="16"/>
      <c r="O242" s="16"/>
      <c r="P242" s="16"/>
      <c r="Q242" s="16"/>
      <c r="R242" s="16"/>
      <c r="S242" s="16"/>
      <c r="T242" s="16"/>
      <c r="U242" s="16"/>
      <c r="V242" s="16"/>
      <c r="W242" s="16"/>
      <c r="X242" s="16"/>
      <c r="Y242" s="16"/>
      <c r="Z242" s="16"/>
    </row>
    <row r="243" ht="71.25" customHeight="1">
      <c r="A243" s="10" t="s">
        <v>1829</v>
      </c>
      <c r="B243" s="10" t="s">
        <v>1831</v>
      </c>
      <c r="C243" s="13" t="s">
        <v>565</v>
      </c>
      <c r="D243" s="13" t="s">
        <v>25</v>
      </c>
      <c r="E243" s="13" t="s">
        <v>1834</v>
      </c>
      <c r="F243" s="13" t="s">
        <v>34</v>
      </c>
      <c r="G243" s="15">
        <v>1424.0</v>
      </c>
      <c r="H243" s="15">
        <v>1994.0</v>
      </c>
      <c r="I243" s="16"/>
      <c r="J243" s="16"/>
      <c r="K243" s="16"/>
      <c r="L243" s="16"/>
      <c r="M243" s="16"/>
      <c r="N243" s="16"/>
      <c r="O243" s="16"/>
      <c r="P243" s="16"/>
      <c r="Q243" s="16"/>
      <c r="R243" s="16"/>
      <c r="S243" s="16"/>
      <c r="T243" s="16"/>
      <c r="U243" s="16"/>
      <c r="V243" s="16"/>
      <c r="W243" s="16"/>
      <c r="X243" s="16"/>
      <c r="Y243" s="16"/>
      <c r="Z243" s="16"/>
    </row>
    <row r="244" ht="71.25" customHeight="1">
      <c r="A244" s="10" t="s">
        <v>1835</v>
      </c>
      <c r="B244" s="10" t="s">
        <v>1837</v>
      </c>
      <c r="C244" s="13" t="s">
        <v>565</v>
      </c>
      <c r="D244" s="13" t="s">
        <v>25</v>
      </c>
      <c r="E244" s="13" t="s">
        <v>1839</v>
      </c>
      <c r="F244" s="13" t="s">
        <v>34</v>
      </c>
      <c r="G244" s="15">
        <v>1110.0</v>
      </c>
      <c r="H244" s="15">
        <v>1554.0</v>
      </c>
      <c r="I244" s="16"/>
      <c r="J244" s="16"/>
      <c r="K244" s="16"/>
      <c r="L244" s="16"/>
      <c r="M244" s="16"/>
      <c r="N244" s="16"/>
      <c r="O244" s="16"/>
      <c r="P244" s="16"/>
      <c r="Q244" s="16"/>
      <c r="R244" s="16"/>
      <c r="S244" s="16"/>
      <c r="T244" s="16"/>
      <c r="U244" s="16"/>
      <c r="V244" s="16"/>
      <c r="W244" s="16"/>
      <c r="X244" s="16"/>
      <c r="Y244" s="16"/>
      <c r="Z244" s="16"/>
    </row>
    <row r="245" ht="71.25" customHeight="1">
      <c r="A245" s="10" t="s">
        <v>1840</v>
      </c>
      <c r="B245" s="10" t="s">
        <v>1842</v>
      </c>
      <c r="C245" s="13" t="s">
        <v>565</v>
      </c>
      <c r="D245" s="13" t="s">
        <v>25</v>
      </c>
      <c r="E245" s="13" t="s">
        <v>1844</v>
      </c>
      <c r="F245" s="13" t="s">
        <v>34</v>
      </c>
      <c r="G245" s="15">
        <v>904.0</v>
      </c>
      <c r="H245" s="15">
        <v>1266.0</v>
      </c>
      <c r="I245" s="16"/>
      <c r="J245" s="16"/>
      <c r="K245" s="16"/>
      <c r="L245" s="16"/>
      <c r="M245" s="16"/>
      <c r="N245" s="16"/>
      <c r="O245" s="16"/>
      <c r="P245" s="16"/>
      <c r="Q245" s="16"/>
      <c r="R245" s="16"/>
      <c r="S245" s="16"/>
      <c r="T245" s="16"/>
      <c r="U245" s="16"/>
      <c r="V245" s="16"/>
      <c r="W245" s="16"/>
      <c r="X245" s="16"/>
      <c r="Y245" s="16"/>
      <c r="Z245" s="16"/>
    </row>
    <row r="246" ht="71.25" customHeight="1">
      <c r="A246" s="10" t="s">
        <v>1846</v>
      </c>
      <c r="B246" s="10" t="s">
        <v>1848</v>
      </c>
      <c r="C246" s="13" t="s">
        <v>565</v>
      </c>
      <c r="D246" s="13" t="s">
        <v>25</v>
      </c>
      <c r="E246" s="13" t="s">
        <v>1850</v>
      </c>
      <c r="F246" s="13" t="s">
        <v>34</v>
      </c>
      <c r="G246" s="15">
        <v>1134.0</v>
      </c>
      <c r="H246" s="15">
        <v>1588.0</v>
      </c>
      <c r="I246" s="16"/>
      <c r="J246" s="16"/>
      <c r="K246" s="16"/>
      <c r="L246" s="16"/>
      <c r="M246" s="16"/>
      <c r="N246" s="16"/>
      <c r="O246" s="16"/>
      <c r="P246" s="16"/>
      <c r="Q246" s="16"/>
      <c r="R246" s="16"/>
      <c r="S246" s="16"/>
      <c r="T246" s="16"/>
      <c r="U246" s="16"/>
      <c r="V246" s="16"/>
      <c r="W246" s="16"/>
      <c r="X246" s="16"/>
      <c r="Y246" s="16"/>
      <c r="Z246" s="16"/>
    </row>
    <row r="247" ht="71.25" customHeight="1">
      <c r="A247" s="10" t="s">
        <v>1852</v>
      </c>
      <c r="B247" s="10" t="s">
        <v>1854</v>
      </c>
      <c r="C247" s="13" t="s">
        <v>565</v>
      </c>
      <c r="D247" s="13" t="s">
        <v>25</v>
      </c>
      <c r="E247" s="13" t="s">
        <v>1857</v>
      </c>
      <c r="F247" s="13" t="s">
        <v>34</v>
      </c>
      <c r="G247" s="15">
        <v>1517.0</v>
      </c>
      <c r="H247" s="15">
        <v>2124.0</v>
      </c>
      <c r="I247" s="16"/>
      <c r="J247" s="16"/>
      <c r="K247" s="16"/>
      <c r="L247" s="16"/>
      <c r="M247" s="16"/>
      <c r="N247" s="16"/>
      <c r="O247" s="16"/>
      <c r="P247" s="16"/>
      <c r="Q247" s="16"/>
      <c r="R247" s="16"/>
      <c r="S247" s="16"/>
      <c r="T247" s="16"/>
      <c r="U247" s="16"/>
      <c r="V247" s="16"/>
      <c r="W247" s="16"/>
      <c r="X247" s="16"/>
      <c r="Y247" s="16"/>
      <c r="Z247" s="16"/>
    </row>
    <row r="248" ht="71.25" customHeight="1">
      <c r="A248" s="10" t="s">
        <v>1858</v>
      </c>
      <c r="B248" s="10" t="s">
        <v>1860</v>
      </c>
      <c r="C248" s="13" t="s">
        <v>565</v>
      </c>
      <c r="D248" s="13" t="s">
        <v>25</v>
      </c>
      <c r="E248" s="13" t="s">
        <v>1863</v>
      </c>
      <c r="F248" s="13" t="s">
        <v>34</v>
      </c>
      <c r="G248" s="15">
        <v>1296.0</v>
      </c>
      <c r="H248" s="15">
        <v>1814.0</v>
      </c>
      <c r="I248" s="16"/>
      <c r="J248" s="16"/>
      <c r="K248" s="16"/>
      <c r="L248" s="16"/>
      <c r="M248" s="16"/>
      <c r="N248" s="16"/>
      <c r="O248" s="16"/>
      <c r="P248" s="16"/>
      <c r="Q248" s="16"/>
      <c r="R248" s="16"/>
      <c r="S248" s="16"/>
      <c r="T248" s="16"/>
      <c r="U248" s="16"/>
      <c r="V248" s="16"/>
      <c r="W248" s="16"/>
      <c r="X248" s="16"/>
      <c r="Y248" s="16"/>
      <c r="Z248" s="16"/>
    </row>
    <row r="249" ht="71.25" customHeight="1">
      <c r="A249" s="10" t="s">
        <v>1864</v>
      </c>
      <c r="B249" s="10" t="s">
        <v>1866</v>
      </c>
      <c r="C249" s="13" t="s">
        <v>565</v>
      </c>
      <c r="D249" s="13" t="s">
        <v>25</v>
      </c>
      <c r="E249" s="13" t="s">
        <v>1868</v>
      </c>
      <c r="F249" s="13" t="s">
        <v>34</v>
      </c>
      <c r="G249" s="15">
        <v>1135.0</v>
      </c>
      <c r="H249" s="15">
        <v>1589.0</v>
      </c>
      <c r="I249" s="16"/>
      <c r="J249" s="16"/>
      <c r="K249" s="16"/>
      <c r="L249" s="16"/>
      <c r="M249" s="16"/>
      <c r="N249" s="16"/>
      <c r="O249" s="16"/>
      <c r="P249" s="16"/>
      <c r="Q249" s="16"/>
      <c r="R249" s="16"/>
      <c r="S249" s="16"/>
      <c r="T249" s="16"/>
      <c r="U249" s="16"/>
      <c r="V249" s="16"/>
      <c r="W249" s="16"/>
      <c r="X249" s="16"/>
      <c r="Y249" s="16"/>
      <c r="Z249" s="16"/>
    </row>
    <row r="250" ht="71.25" customHeight="1">
      <c r="A250" s="10" t="s">
        <v>1870</v>
      </c>
      <c r="B250" s="10" t="s">
        <v>1872</v>
      </c>
      <c r="C250" s="13" t="s">
        <v>565</v>
      </c>
      <c r="D250" s="13" t="s">
        <v>25</v>
      </c>
      <c r="E250" s="13" t="s">
        <v>1875</v>
      </c>
      <c r="F250" s="13" t="s">
        <v>34</v>
      </c>
      <c r="G250" s="15">
        <v>1599.0</v>
      </c>
      <c r="H250" s="15">
        <v>2239.0</v>
      </c>
      <c r="I250" s="16"/>
      <c r="J250" s="16"/>
      <c r="K250" s="16"/>
      <c r="L250" s="16"/>
      <c r="M250" s="16"/>
      <c r="N250" s="16"/>
      <c r="O250" s="16"/>
      <c r="P250" s="16"/>
      <c r="Q250" s="16"/>
      <c r="R250" s="16"/>
      <c r="S250" s="16"/>
      <c r="T250" s="16"/>
      <c r="U250" s="16"/>
      <c r="V250" s="16"/>
      <c r="W250" s="16"/>
      <c r="X250" s="16"/>
      <c r="Y250" s="16"/>
      <c r="Z250" s="16"/>
    </row>
    <row r="251" ht="71.25" customHeight="1">
      <c r="A251" s="10" t="s">
        <v>1877</v>
      </c>
      <c r="B251" s="10" t="s">
        <v>1879</v>
      </c>
      <c r="C251" s="13" t="s">
        <v>565</v>
      </c>
      <c r="D251" s="13" t="s">
        <v>25</v>
      </c>
      <c r="E251" s="13" t="s">
        <v>1882</v>
      </c>
      <c r="F251" s="13" t="s">
        <v>34</v>
      </c>
      <c r="G251" s="15">
        <v>1255.0</v>
      </c>
      <c r="H251" s="15">
        <v>1757.0</v>
      </c>
      <c r="I251" s="16"/>
      <c r="J251" s="16"/>
      <c r="K251" s="16"/>
      <c r="L251" s="16"/>
      <c r="M251" s="16"/>
      <c r="N251" s="16"/>
      <c r="O251" s="16"/>
      <c r="P251" s="16"/>
      <c r="Q251" s="16"/>
      <c r="R251" s="16"/>
      <c r="S251" s="16"/>
      <c r="T251" s="16"/>
      <c r="U251" s="16"/>
      <c r="V251" s="16"/>
      <c r="W251" s="16"/>
      <c r="X251" s="16"/>
      <c r="Y251" s="16"/>
      <c r="Z251" s="16"/>
    </row>
    <row r="252" ht="71.25" customHeight="1">
      <c r="A252" s="10" t="s">
        <v>1883</v>
      </c>
      <c r="B252" s="10" t="s">
        <v>1885</v>
      </c>
      <c r="C252" s="13" t="s">
        <v>565</v>
      </c>
      <c r="D252" s="13" t="s">
        <v>25</v>
      </c>
      <c r="E252" s="13" t="s">
        <v>1888</v>
      </c>
      <c r="F252" s="13" t="s">
        <v>34</v>
      </c>
      <c r="G252" s="15">
        <v>1266.0</v>
      </c>
      <c r="H252" s="15">
        <v>1772.0</v>
      </c>
      <c r="I252" s="16"/>
      <c r="J252" s="16"/>
      <c r="K252" s="16"/>
      <c r="L252" s="16"/>
      <c r="M252" s="16"/>
      <c r="N252" s="16"/>
      <c r="O252" s="16"/>
      <c r="P252" s="16"/>
      <c r="Q252" s="16"/>
      <c r="R252" s="16"/>
      <c r="S252" s="16"/>
      <c r="T252" s="16"/>
      <c r="U252" s="16"/>
      <c r="V252" s="16"/>
      <c r="W252" s="16"/>
      <c r="X252" s="16"/>
      <c r="Y252" s="16"/>
      <c r="Z252" s="16"/>
    </row>
    <row r="253" ht="71.25" customHeight="1">
      <c r="A253" s="10" t="s">
        <v>1889</v>
      </c>
      <c r="B253" s="10" t="s">
        <v>1891</v>
      </c>
      <c r="C253" s="13" t="s">
        <v>565</v>
      </c>
      <c r="D253" s="13" t="s">
        <v>25</v>
      </c>
      <c r="E253" s="13" t="s">
        <v>1894</v>
      </c>
      <c r="F253" s="13" t="s">
        <v>34</v>
      </c>
      <c r="G253" s="15">
        <v>1290.0</v>
      </c>
      <c r="H253" s="15">
        <v>1806.0</v>
      </c>
      <c r="I253" s="16"/>
      <c r="J253" s="16"/>
      <c r="K253" s="16"/>
      <c r="L253" s="16"/>
      <c r="M253" s="16"/>
      <c r="N253" s="16"/>
      <c r="O253" s="16"/>
      <c r="P253" s="16"/>
      <c r="Q253" s="16"/>
      <c r="R253" s="16"/>
      <c r="S253" s="16"/>
      <c r="T253" s="16"/>
      <c r="U253" s="16"/>
      <c r="V253" s="16"/>
      <c r="W253" s="16"/>
      <c r="X253" s="16"/>
      <c r="Y253" s="16"/>
      <c r="Z253" s="16"/>
    </row>
    <row r="254" ht="71.25" customHeight="1">
      <c r="A254" s="10" t="s">
        <v>1895</v>
      </c>
      <c r="B254" s="10" t="s">
        <v>1898</v>
      </c>
      <c r="C254" s="13" t="s">
        <v>565</v>
      </c>
      <c r="D254" s="13" t="s">
        <v>25</v>
      </c>
      <c r="E254" s="13" t="s">
        <v>1902</v>
      </c>
      <c r="F254" s="13" t="s">
        <v>16</v>
      </c>
      <c r="G254" s="15">
        <v>2148.0</v>
      </c>
      <c r="H254" s="15">
        <v>3007.0</v>
      </c>
      <c r="I254" s="16"/>
      <c r="J254" s="16"/>
      <c r="K254" s="16"/>
      <c r="L254" s="16"/>
      <c r="M254" s="16"/>
      <c r="N254" s="16"/>
      <c r="O254" s="16"/>
      <c r="P254" s="16"/>
      <c r="Q254" s="16"/>
      <c r="R254" s="16"/>
      <c r="S254" s="16"/>
      <c r="T254" s="16"/>
      <c r="U254" s="16"/>
      <c r="V254" s="16"/>
      <c r="W254" s="16"/>
      <c r="X254" s="16"/>
      <c r="Y254" s="16"/>
      <c r="Z254" s="16"/>
    </row>
    <row r="255" ht="71.25" customHeight="1">
      <c r="A255" s="10" t="s">
        <v>1903</v>
      </c>
      <c r="B255" s="10" t="s">
        <v>1906</v>
      </c>
      <c r="C255" s="13" t="s">
        <v>565</v>
      </c>
      <c r="D255" s="13" t="s">
        <v>25</v>
      </c>
      <c r="E255" s="13" t="s">
        <v>1910</v>
      </c>
      <c r="F255" s="13" t="s">
        <v>16</v>
      </c>
      <c r="G255" s="15">
        <v>2284.0</v>
      </c>
      <c r="H255" s="15">
        <v>3198.0</v>
      </c>
      <c r="I255" s="16"/>
      <c r="J255" s="16"/>
      <c r="K255" s="16"/>
      <c r="L255" s="16"/>
      <c r="M255" s="16"/>
      <c r="N255" s="16"/>
      <c r="O255" s="16"/>
      <c r="P255" s="16"/>
      <c r="Q255" s="16"/>
      <c r="R255" s="16"/>
      <c r="S255" s="16"/>
      <c r="T255" s="16"/>
      <c r="U255" s="16"/>
      <c r="V255" s="16"/>
      <c r="W255" s="16"/>
      <c r="X255" s="16"/>
      <c r="Y255" s="16"/>
      <c r="Z255" s="16"/>
    </row>
    <row r="256" ht="71.25" customHeight="1">
      <c r="A256" s="10" t="s">
        <v>1911</v>
      </c>
      <c r="B256" s="10" t="s">
        <v>1914</v>
      </c>
      <c r="C256" s="13" t="s">
        <v>565</v>
      </c>
      <c r="D256" s="13" t="s">
        <v>25</v>
      </c>
      <c r="E256" s="13" t="s">
        <v>1919</v>
      </c>
      <c r="F256" s="13" t="s">
        <v>16</v>
      </c>
      <c r="G256" s="15">
        <v>2344.0</v>
      </c>
      <c r="H256" s="15">
        <v>3282.0</v>
      </c>
      <c r="I256" s="16"/>
      <c r="J256" s="16"/>
      <c r="K256" s="16"/>
      <c r="L256" s="16"/>
      <c r="M256" s="16"/>
      <c r="N256" s="16"/>
      <c r="O256" s="16"/>
      <c r="P256" s="16"/>
      <c r="Q256" s="16"/>
      <c r="R256" s="16"/>
      <c r="S256" s="16"/>
      <c r="T256" s="16"/>
      <c r="U256" s="16"/>
      <c r="V256" s="16"/>
      <c r="W256" s="16"/>
      <c r="X256" s="16"/>
      <c r="Y256" s="16"/>
      <c r="Z256" s="16"/>
    </row>
    <row r="257" ht="71.25" customHeight="1">
      <c r="A257" s="10" t="s">
        <v>1920</v>
      </c>
      <c r="B257" s="10" t="s">
        <v>1924</v>
      </c>
      <c r="C257" s="13" t="s">
        <v>565</v>
      </c>
      <c r="D257" s="13" t="s">
        <v>25</v>
      </c>
      <c r="E257" s="13" t="s">
        <v>1928</v>
      </c>
      <c r="F257" s="13" t="s">
        <v>16</v>
      </c>
      <c r="G257" s="15">
        <v>2243.0</v>
      </c>
      <c r="H257" s="15">
        <v>3140.0</v>
      </c>
      <c r="I257" s="16"/>
      <c r="J257" s="16"/>
      <c r="K257" s="16"/>
      <c r="L257" s="16"/>
      <c r="M257" s="16"/>
      <c r="N257" s="16"/>
      <c r="O257" s="16"/>
      <c r="P257" s="16"/>
      <c r="Q257" s="16"/>
      <c r="R257" s="16"/>
      <c r="S257" s="16"/>
      <c r="T257" s="16"/>
      <c r="U257" s="16"/>
      <c r="V257" s="16"/>
      <c r="W257" s="16"/>
      <c r="X257" s="16"/>
      <c r="Y257" s="16"/>
      <c r="Z257" s="16"/>
    </row>
    <row r="258" ht="71.25" customHeight="1">
      <c r="A258" s="10" t="s">
        <v>1929</v>
      </c>
      <c r="B258" s="10" t="s">
        <v>1933</v>
      </c>
      <c r="C258" s="13" t="s">
        <v>565</v>
      </c>
      <c r="D258" s="13" t="s">
        <v>25</v>
      </c>
      <c r="E258" s="13" t="s">
        <v>1936</v>
      </c>
      <c r="F258" s="13" t="s">
        <v>16</v>
      </c>
      <c r="G258" s="15">
        <v>2359.0</v>
      </c>
      <c r="H258" s="15">
        <v>3303.0</v>
      </c>
      <c r="I258" s="16"/>
      <c r="J258" s="16"/>
      <c r="K258" s="16"/>
      <c r="L258" s="16"/>
      <c r="M258" s="16"/>
      <c r="N258" s="16"/>
      <c r="O258" s="16"/>
      <c r="P258" s="16"/>
      <c r="Q258" s="16"/>
      <c r="R258" s="16"/>
      <c r="S258" s="16"/>
      <c r="T258" s="16"/>
      <c r="U258" s="16"/>
      <c r="V258" s="16"/>
      <c r="W258" s="16"/>
      <c r="X258" s="16"/>
      <c r="Y258" s="16"/>
      <c r="Z258" s="16"/>
    </row>
    <row r="259" ht="71.25" customHeight="1">
      <c r="A259" s="10" t="s">
        <v>1938</v>
      </c>
      <c r="B259" s="10" t="s">
        <v>1942</v>
      </c>
      <c r="C259" s="13" t="s">
        <v>565</v>
      </c>
      <c r="D259" s="13" t="s">
        <v>25</v>
      </c>
      <c r="E259" s="13" t="s">
        <v>1947</v>
      </c>
      <c r="F259" s="13" t="s">
        <v>16</v>
      </c>
      <c r="G259" s="15">
        <v>2917.0</v>
      </c>
      <c r="H259" s="15">
        <v>4084.0</v>
      </c>
      <c r="I259" s="16"/>
      <c r="J259" s="16"/>
      <c r="K259" s="16"/>
      <c r="L259" s="16"/>
      <c r="M259" s="16"/>
      <c r="N259" s="16"/>
      <c r="O259" s="16"/>
      <c r="P259" s="16"/>
      <c r="Q259" s="16"/>
      <c r="R259" s="16"/>
      <c r="S259" s="16"/>
      <c r="T259" s="16"/>
      <c r="U259" s="16"/>
      <c r="V259" s="16"/>
      <c r="W259" s="16"/>
      <c r="X259" s="16"/>
      <c r="Y259" s="16"/>
      <c r="Z259" s="16"/>
    </row>
    <row r="260" ht="71.25" customHeight="1">
      <c r="A260" s="10" t="s">
        <v>1948</v>
      </c>
      <c r="B260" s="10" t="s">
        <v>1951</v>
      </c>
      <c r="C260" s="13" t="s">
        <v>565</v>
      </c>
      <c r="D260" s="13" t="s">
        <v>25</v>
      </c>
      <c r="E260" s="13" t="s">
        <v>1955</v>
      </c>
      <c r="F260" s="13" t="s">
        <v>16</v>
      </c>
      <c r="G260" s="15">
        <v>2092.0</v>
      </c>
      <c r="H260" s="15">
        <v>2929.0</v>
      </c>
      <c r="I260" s="16"/>
      <c r="J260" s="16"/>
      <c r="K260" s="16"/>
      <c r="L260" s="16"/>
      <c r="M260" s="16"/>
      <c r="N260" s="16"/>
      <c r="O260" s="16"/>
      <c r="P260" s="16"/>
      <c r="Q260" s="16"/>
      <c r="R260" s="16"/>
      <c r="S260" s="16"/>
      <c r="T260" s="16"/>
      <c r="U260" s="16"/>
      <c r="V260" s="16"/>
      <c r="W260" s="16"/>
      <c r="X260" s="16"/>
      <c r="Y260" s="16"/>
      <c r="Z260" s="16"/>
    </row>
    <row r="261" ht="71.25" customHeight="1">
      <c r="A261" s="10" t="s">
        <v>1956</v>
      </c>
      <c r="B261" s="10" t="s">
        <v>1960</v>
      </c>
      <c r="C261" s="13" t="s">
        <v>565</v>
      </c>
      <c r="D261" s="13" t="s">
        <v>25</v>
      </c>
      <c r="E261" s="13" t="s">
        <v>1963</v>
      </c>
      <c r="F261" s="13" t="s">
        <v>16</v>
      </c>
      <c r="G261" s="15">
        <v>2356.0</v>
      </c>
      <c r="H261" s="15">
        <v>3298.0</v>
      </c>
      <c r="I261" s="16"/>
      <c r="J261" s="16"/>
      <c r="K261" s="16"/>
      <c r="L261" s="16"/>
      <c r="M261" s="16"/>
      <c r="N261" s="16"/>
      <c r="O261" s="16"/>
      <c r="P261" s="16"/>
      <c r="Q261" s="16"/>
      <c r="R261" s="16"/>
      <c r="S261" s="16"/>
      <c r="T261" s="16"/>
      <c r="U261" s="16"/>
      <c r="V261" s="16"/>
      <c r="W261" s="16"/>
      <c r="X261" s="16"/>
      <c r="Y261" s="16"/>
      <c r="Z261" s="16"/>
    </row>
    <row r="262" ht="71.25" customHeight="1">
      <c r="A262" s="10" t="s">
        <v>1965</v>
      </c>
      <c r="B262" s="10" t="s">
        <v>1969</v>
      </c>
      <c r="C262" s="13" t="s">
        <v>565</v>
      </c>
      <c r="D262" s="13" t="s">
        <v>25</v>
      </c>
      <c r="E262" s="13" t="s">
        <v>1973</v>
      </c>
      <c r="F262" s="13" t="s">
        <v>16</v>
      </c>
      <c r="G262" s="15">
        <v>2109.0</v>
      </c>
      <c r="H262" s="15">
        <v>2953.0</v>
      </c>
      <c r="I262" s="16"/>
      <c r="J262" s="16"/>
      <c r="K262" s="16"/>
      <c r="L262" s="16"/>
      <c r="M262" s="16"/>
      <c r="N262" s="16"/>
      <c r="O262" s="16"/>
      <c r="P262" s="16"/>
      <c r="Q262" s="16"/>
      <c r="R262" s="16"/>
      <c r="S262" s="16"/>
      <c r="T262" s="16"/>
      <c r="U262" s="16"/>
      <c r="V262" s="16"/>
      <c r="W262" s="16"/>
      <c r="X262" s="16"/>
      <c r="Y262" s="16"/>
      <c r="Z262" s="16"/>
    </row>
    <row r="263" ht="71.25" customHeight="1">
      <c r="A263" s="10" t="s">
        <v>1975</v>
      </c>
      <c r="B263" s="10" t="s">
        <v>1978</v>
      </c>
      <c r="C263" s="13" t="s">
        <v>565</v>
      </c>
      <c r="D263" s="13" t="s">
        <v>25</v>
      </c>
      <c r="E263" s="13" t="s">
        <v>1983</v>
      </c>
      <c r="F263" s="13" t="s">
        <v>16</v>
      </c>
      <c r="G263" s="15">
        <v>2776.0</v>
      </c>
      <c r="H263" s="15">
        <v>3886.0</v>
      </c>
      <c r="I263" s="16"/>
      <c r="J263" s="16"/>
      <c r="K263" s="16"/>
      <c r="L263" s="16"/>
      <c r="M263" s="16"/>
      <c r="N263" s="16"/>
      <c r="O263" s="16"/>
      <c r="P263" s="16"/>
      <c r="Q263" s="16"/>
      <c r="R263" s="16"/>
      <c r="S263" s="16"/>
      <c r="T263" s="16"/>
      <c r="U263" s="16"/>
      <c r="V263" s="16"/>
      <c r="W263" s="16"/>
      <c r="X263" s="16"/>
      <c r="Y263" s="16"/>
      <c r="Z263" s="16"/>
    </row>
    <row r="264" ht="71.25" customHeight="1">
      <c r="A264" s="10" t="s">
        <v>1984</v>
      </c>
      <c r="B264" s="10" t="s">
        <v>1987</v>
      </c>
      <c r="C264" s="13" t="s">
        <v>565</v>
      </c>
      <c r="D264" s="13" t="s">
        <v>25</v>
      </c>
      <c r="E264" s="13" t="s">
        <v>1991</v>
      </c>
      <c r="F264" s="13" t="s">
        <v>16</v>
      </c>
      <c r="G264" s="15">
        <v>1882.0</v>
      </c>
      <c r="H264" s="15">
        <v>2635.0</v>
      </c>
      <c r="I264" s="16"/>
      <c r="J264" s="16"/>
      <c r="K264" s="16"/>
      <c r="L264" s="16"/>
      <c r="M264" s="16"/>
      <c r="N264" s="16"/>
      <c r="O264" s="16"/>
      <c r="P264" s="16"/>
      <c r="Q264" s="16"/>
      <c r="R264" s="16"/>
      <c r="S264" s="16"/>
      <c r="T264" s="16"/>
      <c r="U264" s="16"/>
      <c r="V264" s="16"/>
      <c r="W264" s="16"/>
      <c r="X264" s="16"/>
      <c r="Y264" s="16"/>
      <c r="Z264" s="16"/>
    </row>
    <row r="265" ht="71.25" customHeight="1">
      <c r="A265" s="10" t="s">
        <v>1992</v>
      </c>
      <c r="B265" s="10" t="s">
        <v>1995</v>
      </c>
      <c r="C265" s="13" t="s">
        <v>565</v>
      </c>
      <c r="D265" s="13" t="s">
        <v>25</v>
      </c>
      <c r="E265" s="13" t="s">
        <v>1998</v>
      </c>
      <c r="F265" s="13" t="s">
        <v>16</v>
      </c>
      <c r="G265" s="15">
        <v>1706.0</v>
      </c>
      <c r="H265" s="15">
        <v>2388.0</v>
      </c>
      <c r="I265" s="16"/>
      <c r="J265" s="16"/>
      <c r="K265" s="16"/>
      <c r="L265" s="16"/>
      <c r="M265" s="16"/>
      <c r="N265" s="16"/>
      <c r="O265" s="16"/>
      <c r="P265" s="16"/>
      <c r="Q265" s="16"/>
      <c r="R265" s="16"/>
      <c r="S265" s="16"/>
      <c r="T265" s="16"/>
      <c r="U265" s="16"/>
      <c r="V265" s="16"/>
      <c r="W265" s="16"/>
      <c r="X265" s="16"/>
      <c r="Y265" s="16"/>
      <c r="Z265" s="16"/>
    </row>
    <row r="266" ht="71.25" customHeight="1">
      <c r="A266" s="10" t="s">
        <v>2000</v>
      </c>
      <c r="B266" s="10" t="s">
        <v>2003</v>
      </c>
      <c r="C266" s="13" t="s">
        <v>565</v>
      </c>
      <c r="D266" s="13" t="s">
        <v>25</v>
      </c>
      <c r="E266" s="13" t="s">
        <v>2007</v>
      </c>
      <c r="F266" s="13" t="s">
        <v>16</v>
      </c>
      <c r="G266" s="15">
        <v>1721.0</v>
      </c>
      <c r="H266" s="15">
        <v>2409.0</v>
      </c>
      <c r="I266" s="16"/>
      <c r="J266" s="16"/>
      <c r="K266" s="16"/>
      <c r="L266" s="16"/>
      <c r="M266" s="16"/>
      <c r="N266" s="16"/>
      <c r="O266" s="16"/>
      <c r="P266" s="16"/>
      <c r="Q266" s="16"/>
      <c r="R266" s="16"/>
      <c r="S266" s="16"/>
      <c r="T266" s="16"/>
      <c r="U266" s="16"/>
      <c r="V266" s="16"/>
      <c r="W266" s="16"/>
      <c r="X266" s="16"/>
      <c r="Y266" s="16"/>
      <c r="Z266" s="16"/>
    </row>
    <row r="267" ht="71.25" customHeight="1">
      <c r="A267" s="10" t="s">
        <v>2008</v>
      </c>
      <c r="B267" s="10" t="s">
        <v>2011</v>
      </c>
      <c r="C267" s="13" t="s">
        <v>565</v>
      </c>
      <c r="D267" s="13" t="s">
        <v>25</v>
      </c>
      <c r="E267" s="13" t="s">
        <v>2014</v>
      </c>
      <c r="F267" s="13" t="s">
        <v>16</v>
      </c>
      <c r="G267" s="15">
        <v>1730.0</v>
      </c>
      <c r="H267" s="15">
        <v>2422.0</v>
      </c>
      <c r="I267" s="16"/>
      <c r="J267" s="16"/>
      <c r="K267" s="16"/>
      <c r="L267" s="16"/>
      <c r="M267" s="16"/>
      <c r="N267" s="16"/>
      <c r="O267" s="16"/>
      <c r="P267" s="16"/>
      <c r="Q267" s="16"/>
      <c r="R267" s="16"/>
      <c r="S267" s="16"/>
      <c r="T267" s="16"/>
      <c r="U267" s="16"/>
      <c r="V267" s="16"/>
      <c r="W267" s="16"/>
      <c r="X267" s="16"/>
      <c r="Y267" s="16"/>
      <c r="Z267" s="16"/>
    </row>
    <row r="268" ht="71.25" customHeight="1">
      <c r="A268" s="10" t="s">
        <v>2015</v>
      </c>
      <c r="B268" s="10" t="s">
        <v>2018</v>
      </c>
      <c r="C268" s="13" t="s">
        <v>565</v>
      </c>
      <c r="D268" s="13" t="s">
        <v>25</v>
      </c>
      <c r="E268" s="13" t="s">
        <v>2022</v>
      </c>
      <c r="F268" s="13" t="s">
        <v>16</v>
      </c>
      <c r="G268" s="15">
        <v>1719.0</v>
      </c>
      <c r="H268" s="15">
        <v>2407.0</v>
      </c>
      <c r="I268" s="16"/>
      <c r="J268" s="16"/>
      <c r="K268" s="16"/>
      <c r="L268" s="16"/>
      <c r="M268" s="16"/>
      <c r="N268" s="16"/>
      <c r="O268" s="16"/>
      <c r="P268" s="16"/>
      <c r="Q268" s="16"/>
      <c r="R268" s="16"/>
      <c r="S268" s="16"/>
      <c r="T268" s="16"/>
      <c r="U268" s="16"/>
      <c r="V268" s="16"/>
      <c r="W268" s="16"/>
      <c r="X268" s="16"/>
      <c r="Y268" s="16"/>
      <c r="Z268" s="16"/>
    </row>
    <row r="269" ht="71.25" customHeight="1">
      <c r="A269" s="10" t="s">
        <v>2023</v>
      </c>
      <c r="B269" s="10" t="s">
        <v>2026</v>
      </c>
      <c r="C269" s="13" t="s">
        <v>565</v>
      </c>
      <c r="D269" s="13" t="s">
        <v>25</v>
      </c>
      <c r="E269" s="13" t="s">
        <v>2029</v>
      </c>
      <c r="F269" s="13" t="s">
        <v>16</v>
      </c>
      <c r="G269" s="15">
        <v>1719.0</v>
      </c>
      <c r="H269" s="15">
        <v>2407.0</v>
      </c>
      <c r="I269" s="16"/>
      <c r="J269" s="16"/>
      <c r="K269" s="16"/>
      <c r="L269" s="16"/>
      <c r="M269" s="16"/>
      <c r="N269" s="16"/>
      <c r="O269" s="16"/>
      <c r="P269" s="16"/>
      <c r="Q269" s="16"/>
      <c r="R269" s="16"/>
      <c r="S269" s="16"/>
      <c r="T269" s="16"/>
      <c r="U269" s="16"/>
      <c r="V269" s="16"/>
      <c r="W269" s="16"/>
      <c r="X269" s="16"/>
      <c r="Y269" s="16"/>
      <c r="Z269" s="16"/>
    </row>
    <row r="270" ht="71.25" customHeight="1">
      <c r="A270" s="10" t="s">
        <v>2030</v>
      </c>
      <c r="B270" s="10" t="s">
        <v>2033</v>
      </c>
      <c r="C270" s="13" t="s">
        <v>565</v>
      </c>
      <c r="D270" s="13" t="s">
        <v>25</v>
      </c>
      <c r="E270" s="13" t="s">
        <v>2036</v>
      </c>
      <c r="F270" s="13" t="s">
        <v>16</v>
      </c>
      <c r="G270" s="15">
        <v>1910.0</v>
      </c>
      <c r="H270" s="15">
        <v>2674.0</v>
      </c>
      <c r="I270" s="16"/>
      <c r="J270" s="16"/>
      <c r="K270" s="16"/>
      <c r="L270" s="16"/>
      <c r="M270" s="16"/>
      <c r="N270" s="16"/>
      <c r="O270" s="16"/>
      <c r="P270" s="16"/>
      <c r="Q270" s="16"/>
      <c r="R270" s="16"/>
      <c r="S270" s="16"/>
      <c r="T270" s="16"/>
      <c r="U270" s="16"/>
      <c r="V270" s="16"/>
      <c r="W270" s="16"/>
      <c r="X270" s="16"/>
      <c r="Y270" s="16"/>
      <c r="Z270" s="16"/>
    </row>
    <row r="271" ht="71.25" customHeight="1">
      <c r="A271" s="10" t="s">
        <v>2038</v>
      </c>
      <c r="B271" s="10" t="s">
        <v>2041</v>
      </c>
      <c r="C271" s="13" t="s">
        <v>565</v>
      </c>
      <c r="D271" s="13" t="s">
        <v>25</v>
      </c>
      <c r="E271" s="13" t="s">
        <v>2044</v>
      </c>
      <c r="F271" s="13" t="s">
        <v>16</v>
      </c>
      <c r="G271" s="15">
        <v>1771.0</v>
      </c>
      <c r="H271" s="15">
        <v>2479.0</v>
      </c>
      <c r="I271" s="16"/>
      <c r="J271" s="16"/>
      <c r="K271" s="16"/>
      <c r="L271" s="16"/>
      <c r="M271" s="16"/>
      <c r="N271" s="16"/>
      <c r="O271" s="16"/>
      <c r="P271" s="16"/>
      <c r="Q271" s="16"/>
      <c r="R271" s="16"/>
      <c r="S271" s="16"/>
      <c r="T271" s="16"/>
      <c r="U271" s="16"/>
      <c r="V271" s="16"/>
      <c r="W271" s="16"/>
      <c r="X271" s="16"/>
      <c r="Y271" s="16"/>
      <c r="Z271" s="16"/>
    </row>
    <row r="272" ht="71.25" customHeight="1">
      <c r="A272" s="10" t="s">
        <v>2046</v>
      </c>
      <c r="B272" s="10" t="s">
        <v>2049</v>
      </c>
      <c r="C272" s="13" t="s">
        <v>565</v>
      </c>
      <c r="D272" s="13" t="s">
        <v>25</v>
      </c>
      <c r="E272" s="13" t="s">
        <v>2052</v>
      </c>
      <c r="F272" s="13" t="s">
        <v>16</v>
      </c>
      <c r="G272" s="15">
        <v>2138.0</v>
      </c>
      <c r="H272" s="15">
        <v>2993.0</v>
      </c>
      <c r="I272" s="16"/>
      <c r="J272" s="16"/>
      <c r="K272" s="16"/>
      <c r="L272" s="16"/>
      <c r="M272" s="16"/>
      <c r="N272" s="16"/>
      <c r="O272" s="16"/>
      <c r="P272" s="16"/>
      <c r="Q272" s="16"/>
      <c r="R272" s="16"/>
      <c r="S272" s="16"/>
      <c r="T272" s="16"/>
      <c r="U272" s="16"/>
      <c r="V272" s="16"/>
      <c r="W272" s="16"/>
      <c r="X272" s="16"/>
      <c r="Y272" s="16"/>
      <c r="Z272" s="16"/>
    </row>
    <row r="273" ht="71.25" customHeight="1">
      <c r="A273" s="10" t="s">
        <v>2054</v>
      </c>
      <c r="B273" s="10" t="s">
        <v>2057</v>
      </c>
      <c r="C273" s="13" t="s">
        <v>565</v>
      </c>
      <c r="D273" s="13" t="s">
        <v>25</v>
      </c>
      <c r="E273" s="13" t="s">
        <v>2061</v>
      </c>
      <c r="F273" s="13" t="s">
        <v>16</v>
      </c>
      <c r="G273" s="15">
        <v>2134.0</v>
      </c>
      <c r="H273" s="15">
        <v>2988.0</v>
      </c>
      <c r="I273" s="16"/>
      <c r="J273" s="16"/>
      <c r="K273" s="16"/>
      <c r="L273" s="16"/>
      <c r="M273" s="16"/>
      <c r="N273" s="16"/>
      <c r="O273" s="16"/>
      <c r="P273" s="16"/>
      <c r="Q273" s="16"/>
      <c r="R273" s="16"/>
      <c r="S273" s="16"/>
      <c r="T273" s="16"/>
      <c r="U273" s="16"/>
      <c r="V273" s="16"/>
      <c r="W273" s="16"/>
      <c r="X273" s="16"/>
      <c r="Y273" s="16"/>
      <c r="Z273" s="16"/>
    </row>
    <row r="274" ht="71.25" customHeight="1">
      <c r="A274" s="10" t="s">
        <v>2062</v>
      </c>
      <c r="B274" s="10" t="s">
        <v>2065</v>
      </c>
      <c r="C274" s="13" t="s">
        <v>565</v>
      </c>
      <c r="D274" s="13" t="s">
        <v>25</v>
      </c>
      <c r="E274" s="13" t="s">
        <v>2068</v>
      </c>
      <c r="F274" s="13" t="s">
        <v>16</v>
      </c>
      <c r="G274" s="15">
        <v>1612.0</v>
      </c>
      <c r="H274" s="15">
        <v>2257.0</v>
      </c>
      <c r="I274" s="16"/>
      <c r="J274" s="16"/>
      <c r="K274" s="16"/>
      <c r="L274" s="16"/>
      <c r="M274" s="16"/>
      <c r="N274" s="16"/>
      <c r="O274" s="16"/>
      <c r="P274" s="16"/>
      <c r="Q274" s="16"/>
      <c r="R274" s="16"/>
      <c r="S274" s="16"/>
      <c r="T274" s="16"/>
      <c r="U274" s="16"/>
      <c r="V274" s="16"/>
      <c r="W274" s="16"/>
      <c r="X274" s="16"/>
      <c r="Y274" s="16"/>
      <c r="Z274" s="16"/>
    </row>
    <row r="275" ht="71.25" customHeight="1">
      <c r="A275" s="10" t="s">
        <v>2069</v>
      </c>
      <c r="B275" s="10" t="s">
        <v>2073</v>
      </c>
      <c r="C275" s="13" t="s">
        <v>565</v>
      </c>
      <c r="D275" s="13" t="s">
        <v>25</v>
      </c>
      <c r="E275" s="13" t="s">
        <v>2077</v>
      </c>
      <c r="F275" s="13" t="s">
        <v>16</v>
      </c>
      <c r="G275" s="15">
        <v>2250.0</v>
      </c>
      <c r="H275" s="15">
        <v>3150.0</v>
      </c>
      <c r="I275" s="16"/>
      <c r="J275" s="16"/>
      <c r="K275" s="16"/>
      <c r="L275" s="16"/>
      <c r="M275" s="16"/>
      <c r="N275" s="16"/>
      <c r="O275" s="16"/>
      <c r="P275" s="16"/>
      <c r="Q275" s="16"/>
      <c r="R275" s="16"/>
      <c r="S275" s="16"/>
      <c r="T275" s="16"/>
      <c r="U275" s="16"/>
      <c r="V275" s="16"/>
      <c r="W275" s="16"/>
      <c r="X275" s="16"/>
      <c r="Y275" s="16"/>
      <c r="Z275" s="16"/>
    </row>
    <row r="276" ht="71.25" customHeight="1">
      <c r="A276" s="10" t="s">
        <v>2078</v>
      </c>
      <c r="B276" s="10" t="s">
        <v>2081</v>
      </c>
      <c r="C276" s="13" t="s">
        <v>565</v>
      </c>
      <c r="D276" s="13" t="s">
        <v>25</v>
      </c>
      <c r="E276" s="13" t="s">
        <v>2084</v>
      </c>
      <c r="F276" s="13" t="s">
        <v>16</v>
      </c>
      <c r="G276" s="15">
        <v>1345.0</v>
      </c>
      <c r="H276" s="15">
        <v>1883.0</v>
      </c>
      <c r="I276" s="16"/>
      <c r="J276" s="16"/>
      <c r="K276" s="16"/>
      <c r="L276" s="16"/>
      <c r="M276" s="16"/>
      <c r="N276" s="16"/>
      <c r="O276" s="16"/>
      <c r="P276" s="16"/>
      <c r="Q276" s="16"/>
      <c r="R276" s="16"/>
      <c r="S276" s="16"/>
      <c r="T276" s="16"/>
      <c r="U276" s="16"/>
      <c r="V276" s="16"/>
      <c r="W276" s="16"/>
      <c r="X276" s="16"/>
      <c r="Y276" s="16"/>
      <c r="Z276" s="16"/>
    </row>
    <row r="277" ht="71.25" customHeight="1">
      <c r="A277" s="10" t="s">
        <v>2085</v>
      </c>
      <c r="B277" s="10" t="s">
        <v>2087</v>
      </c>
      <c r="C277" s="13" t="s">
        <v>565</v>
      </c>
      <c r="D277" s="13" t="s">
        <v>25</v>
      </c>
      <c r="E277" s="13" t="s">
        <v>2089</v>
      </c>
      <c r="F277" s="13" t="s">
        <v>16</v>
      </c>
      <c r="G277" s="15">
        <v>977.0</v>
      </c>
      <c r="H277" s="15">
        <v>1368.0</v>
      </c>
      <c r="I277" s="16"/>
      <c r="J277" s="16"/>
      <c r="K277" s="16"/>
      <c r="L277" s="16"/>
      <c r="M277" s="16"/>
      <c r="N277" s="16"/>
      <c r="O277" s="16"/>
      <c r="P277" s="16"/>
      <c r="Q277" s="16"/>
      <c r="R277" s="16"/>
      <c r="S277" s="16"/>
      <c r="T277" s="16"/>
      <c r="U277" s="16"/>
      <c r="V277" s="16"/>
      <c r="W277" s="16"/>
      <c r="X277" s="16"/>
      <c r="Y277" s="16"/>
      <c r="Z277" s="16"/>
    </row>
    <row r="278" ht="71.25" customHeight="1">
      <c r="A278" s="10" t="s">
        <v>2091</v>
      </c>
      <c r="B278" s="10" t="s">
        <v>2093</v>
      </c>
      <c r="C278" s="13" t="s">
        <v>565</v>
      </c>
      <c r="D278" s="13" t="s">
        <v>25</v>
      </c>
      <c r="E278" s="13" t="s">
        <v>2096</v>
      </c>
      <c r="F278" s="13" t="s">
        <v>16</v>
      </c>
      <c r="G278" s="15">
        <v>1201.0</v>
      </c>
      <c r="H278" s="15">
        <v>1681.0</v>
      </c>
      <c r="I278" s="16"/>
      <c r="J278" s="16"/>
      <c r="K278" s="16"/>
      <c r="L278" s="16"/>
      <c r="M278" s="16"/>
      <c r="N278" s="16"/>
      <c r="O278" s="16"/>
      <c r="P278" s="16"/>
      <c r="Q278" s="16"/>
      <c r="R278" s="16"/>
      <c r="S278" s="16"/>
      <c r="T278" s="16"/>
      <c r="U278" s="16"/>
      <c r="V278" s="16"/>
      <c r="W278" s="16"/>
      <c r="X278" s="16"/>
      <c r="Y278" s="16"/>
      <c r="Z278" s="16"/>
    </row>
    <row r="279" ht="71.25" customHeight="1">
      <c r="A279" s="10" t="s">
        <v>2097</v>
      </c>
      <c r="B279" s="10" t="s">
        <v>2100</v>
      </c>
      <c r="C279" s="13" t="s">
        <v>565</v>
      </c>
      <c r="D279" s="13" t="s">
        <v>25</v>
      </c>
      <c r="E279" s="13" t="s">
        <v>2103</v>
      </c>
      <c r="F279" s="13" t="s">
        <v>16</v>
      </c>
      <c r="G279" s="15">
        <v>1492.0</v>
      </c>
      <c r="H279" s="15">
        <v>2089.0</v>
      </c>
      <c r="I279" s="16"/>
      <c r="J279" s="16"/>
      <c r="K279" s="16"/>
      <c r="L279" s="16"/>
      <c r="M279" s="16"/>
      <c r="N279" s="16"/>
      <c r="O279" s="16"/>
      <c r="P279" s="16"/>
      <c r="Q279" s="16"/>
      <c r="R279" s="16"/>
      <c r="S279" s="16"/>
      <c r="T279" s="16"/>
      <c r="U279" s="16"/>
      <c r="V279" s="16"/>
      <c r="W279" s="16"/>
      <c r="X279" s="16"/>
      <c r="Y279" s="16"/>
      <c r="Z279" s="16"/>
    </row>
    <row r="280" ht="71.25" customHeight="1">
      <c r="A280" s="10" t="s">
        <v>2104</v>
      </c>
      <c r="B280" s="10" t="s">
        <v>2106</v>
      </c>
      <c r="C280" s="13" t="s">
        <v>565</v>
      </c>
      <c r="D280" s="13" t="s">
        <v>25</v>
      </c>
      <c r="E280" s="13" t="s">
        <v>2108</v>
      </c>
      <c r="F280" s="13" t="s">
        <v>16</v>
      </c>
      <c r="G280" s="15">
        <v>1274.0</v>
      </c>
      <c r="H280" s="15">
        <v>1784.0</v>
      </c>
      <c r="I280" s="16"/>
      <c r="J280" s="16"/>
      <c r="K280" s="16"/>
      <c r="L280" s="16"/>
      <c r="M280" s="16"/>
      <c r="N280" s="16"/>
      <c r="O280" s="16"/>
      <c r="P280" s="16"/>
      <c r="Q280" s="16"/>
      <c r="R280" s="16"/>
      <c r="S280" s="16"/>
      <c r="T280" s="16"/>
      <c r="U280" s="16"/>
      <c r="V280" s="16"/>
      <c r="W280" s="16"/>
      <c r="X280" s="16"/>
      <c r="Y280" s="16"/>
      <c r="Z280" s="16"/>
    </row>
    <row r="281" ht="71.25" customHeight="1">
      <c r="A281" s="10" t="s">
        <v>2110</v>
      </c>
      <c r="B281" s="10" t="s">
        <v>2112</v>
      </c>
      <c r="C281" s="13" t="s">
        <v>565</v>
      </c>
      <c r="D281" s="13" t="s">
        <v>25</v>
      </c>
      <c r="E281" s="13" t="s">
        <v>2114</v>
      </c>
      <c r="F281" s="13" t="s">
        <v>16</v>
      </c>
      <c r="G281" s="15">
        <v>1052.0</v>
      </c>
      <c r="H281" s="15">
        <v>1473.0</v>
      </c>
      <c r="I281" s="16"/>
      <c r="J281" s="16"/>
      <c r="K281" s="16"/>
      <c r="L281" s="16"/>
      <c r="M281" s="16"/>
      <c r="N281" s="16"/>
      <c r="O281" s="16"/>
      <c r="P281" s="16"/>
      <c r="Q281" s="16"/>
      <c r="R281" s="16"/>
      <c r="S281" s="16"/>
      <c r="T281" s="16"/>
      <c r="U281" s="16"/>
      <c r="V281" s="16"/>
      <c r="W281" s="16"/>
      <c r="X281" s="16"/>
      <c r="Y281" s="16"/>
      <c r="Z281" s="16"/>
    </row>
    <row r="282" ht="71.25" customHeight="1">
      <c r="A282" s="10" t="s">
        <v>2115</v>
      </c>
      <c r="B282" s="10" t="s">
        <v>2118</v>
      </c>
      <c r="C282" s="13" t="s">
        <v>565</v>
      </c>
      <c r="D282" s="13" t="s">
        <v>25</v>
      </c>
      <c r="E282" s="13" t="s">
        <v>2121</v>
      </c>
      <c r="F282" s="13" t="s">
        <v>16</v>
      </c>
      <c r="G282" s="15">
        <v>1516.0</v>
      </c>
      <c r="H282" s="15">
        <v>2122.0</v>
      </c>
      <c r="I282" s="16"/>
      <c r="J282" s="16"/>
      <c r="K282" s="16"/>
      <c r="L282" s="16"/>
      <c r="M282" s="16"/>
      <c r="N282" s="16"/>
      <c r="O282" s="16"/>
      <c r="P282" s="16"/>
      <c r="Q282" s="16"/>
      <c r="R282" s="16"/>
      <c r="S282" s="16"/>
      <c r="T282" s="16"/>
      <c r="U282" s="16"/>
      <c r="V282" s="16"/>
      <c r="W282" s="16"/>
      <c r="X282" s="16"/>
      <c r="Y282" s="16"/>
      <c r="Z282" s="16"/>
    </row>
    <row r="283" ht="71.25" customHeight="1">
      <c r="A283" s="10" t="s">
        <v>2122</v>
      </c>
      <c r="B283" s="10" t="s">
        <v>2124</v>
      </c>
      <c r="C283" s="13" t="s">
        <v>565</v>
      </c>
      <c r="D283" s="13" t="s">
        <v>25</v>
      </c>
      <c r="E283" s="13" t="s">
        <v>2127</v>
      </c>
      <c r="F283" s="13" t="s">
        <v>16</v>
      </c>
      <c r="G283" s="15">
        <v>1043.0</v>
      </c>
      <c r="H283" s="15">
        <v>1460.0</v>
      </c>
      <c r="I283" s="16"/>
      <c r="J283" s="16"/>
      <c r="K283" s="16"/>
      <c r="L283" s="16"/>
      <c r="M283" s="16"/>
      <c r="N283" s="16"/>
      <c r="O283" s="16"/>
      <c r="P283" s="16"/>
      <c r="Q283" s="16"/>
      <c r="R283" s="16"/>
      <c r="S283" s="16"/>
      <c r="T283" s="16"/>
      <c r="U283" s="16"/>
      <c r="V283" s="16"/>
      <c r="W283" s="16"/>
      <c r="X283" s="16"/>
      <c r="Y283" s="16"/>
      <c r="Z283" s="16"/>
    </row>
    <row r="284" ht="71.25" customHeight="1">
      <c r="A284" s="10" t="s">
        <v>2128</v>
      </c>
      <c r="B284" s="10" t="s">
        <v>2131</v>
      </c>
      <c r="C284" s="13" t="s">
        <v>565</v>
      </c>
      <c r="D284" s="13" t="s">
        <v>25</v>
      </c>
      <c r="E284" s="13" t="s">
        <v>2134</v>
      </c>
      <c r="F284" s="13" t="s">
        <v>16</v>
      </c>
      <c r="G284" s="15">
        <v>1460.0</v>
      </c>
      <c r="H284" s="15">
        <v>2044.0</v>
      </c>
      <c r="I284" s="16"/>
      <c r="J284" s="16"/>
      <c r="K284" s="16"/>
      <c r="L284" s="16"/>
      <c r="M284" s="16"/>
      <c r="N284" s="16"/>
      <c r="O284" s="16"/>
      <c r="P284" s="16"/>
      <c r="Q284" s="16"/>
      <c r="R284" s="16"/>
      <c r="S284" s="16"/>
      <c r="T284" s="16"/>
      <c r="U284" s="16"/>
      <c r="V284" s="16"/>
      <c r="W284" s="16"/>
      <c r="X284" s="16"/>
      <c r="Y284" s="16"/>
      <c r="Z284" s="16"/>
    </row>
    <row r="285" ht="71.25" customHeight="1">
      <c r="A285" s="10" t="s">
        <v>2135</v>
      </c>
      <c r="B285" s="10" t="s">
        <v>2138</v>
      </c>
      <c r="C285" s="13" t="s">
        <v>565</v>
      </c>
      <c r="D285" s="13" t="s">
        <v>25</v>
      </c>
      <c r="E285" s="13" t="s">
        <v>2140</v>
      </c>
      <c r="F285" s="13" t="s">
        <v>16</v>
      </c>
      <c r="G285" s="15">
        <v>1243.0</v>
      </c>
      <c r="H285" s="15">
        <v>1740.0</v>
      </c>
      <c r="I285" s="16"/>
      <c r="J285" s="16"/>
      <c r="K285" s="16"/>
      <c r="L285" s="16"/>
      <c r="M285" s="16"/>
      <c r="N285" s="16"/>
      <c r="O285" s="16"/>
      <c r="P285" s="16"/>
      <c r="Q285" s="16"/>
      <c r="R285" s="16"/>
      <c r="S285" s="16"/>
      <c r="T285" s="16"/>
      <c r="U285" s="16"/>
      <c r="V285" s="16"/>
      <c r="W285" s="16"/>
      <c r="X285" s="16"/>
      <c r="Y285" s="16"/>
      <c r="Z285" s="16"/>
    </row>
    <row r="286" ht="71.25" customHeight="1">
      <c r="A286" s="10" t="s">
        <v>2142</v>
      </c>
      <c r="B286" s="10" t="s">
        <v>2144</v>
      </c>
      <c r="C286" s="13" t="s">
        <v>565</v>
      </c>
      <c r="D286" s="13" t="s">
        <v>25</v>
      </c>
      <c r="E286" s="13" t="s">
        <v>2146</v>
      </c>
      <c r="F286" s="13" t="s">
        <v>16</v>
      </c>
      <c r="G286" s="15">
        <v>1160.0</v>
      </c>
      <c r="H286" s="15">
        <v>1624.0</v>
      </c>
      <c r="I286" s="16"/>
      <c r="J286" s="16"/>
      <c r="K286" s="16"/>
      <c r="L286" s="16"/>
      <c r="M286" s="16"/>
      <c r="N286" s="16"/>
      <c r="O286" s="16"/>
      <c r="P286" s="16"/>
      <c r="Q286" s="16"/>
      <c r="R286" s="16"/>
      <c r="S286" s="16"/>
      <c r="T286" s="16"/>
      <c r="U286" s="16"/>
      <c r="V286" s="16"/>
      <c r="W286" s="16"/>
      <c r="X286" s="16"/>
      <c r="Y286" s="16"/>
      <c r="Z286" s="16"/>
    </row>
    <row r="287" ht="71.25" customHeight="1">
      <c r="A287" s="10" t="s">
        <v>2148</v>
      </c>
      <c r="B287" s="10" t="s">
        <v>2150</v>
      </c>
      <c r="C287" s="13" t="s">
        <v>565</v>
      </c>
      <c r="D287" s="13" t="s">
        <v>25</v>
      </c>
      <c r="E287" s="13" t="s">
        <v>2153</v>
      </c>
      <c r="F287" s="13" t="s">
        <v>16</v>
      </c>
      <c r="G287" s="15">
        <v>1293.0</v>
      </c>
      <c r="H287" s="15">
        <v>1810.0</v>
      </c>
      <c r="I287" s="16"/>
      <c r="J287" s="16"/>
      <c r="K287" s="16"/>
      <c r="L287" s="16"/>
      <c r="M287" s="16"/>
      <c r="N287" s="16"/>
      <c r="O287" s="16"/>
      <c r="P287" s="16"/>
      <c r="Q287" s="16"/>
      <c r="R287" s="16"/>
      <c r="S287" s="16"/>
      <c r="T287" s="16"/>
      <c r="U287" s="16"/>
      <c r="V287" s="16"/>
      <c r="W287" s="16"/>
      <c r="X287" s="16"/>
      <c r="Y287" s="16"/>
      <c r="Z287" s="16"/>
    </row>
    <row r="288" ht="71.25" customHeight="1">
      <c r="A288" s="10" t="s">
        <v>2154</v>
      </c>
      <c r="B288" s="10" t="s">
        <v>2158</v>
      </c>
      <c r="C288" s="13" t="s">
        <v>696</v>
      </c>
      <c r="D288" s="13" t="s">
        <v>27</v>
      </c>
      <c r="E288" s="13" t="s">
        <v>2162</v>
      </c>
      <c r="F288" s="13" t="s">
        <v>34</v>
      </c>
      <c r="G288" s="15">
        <v>2163.0</v>
      </c>
      <c r="H288" s="15">
        <v>3028.0</v>
      </c>
      <c r="I288" s="16"/>
      <c r="J288" s="16"/>
      <c r="K288" s="16"/>
      <c r="L288" s="16"/>
      <c r="M288" s="16"/>
      <c r="N288" s="16"/>
      <c r="O288" s="16"/>
      <c r="P288" s="16"/>
      <c r="Q288" s="16"/>
      <c r="R288" s="16"/>
      <c r="S288" s="16"/>
      <c r="T288" s="16"/>
      <c r="U288" s="16"/>
      <c r="V288" s="16"/>
      <c r="W288" s="16"/>
      <c r="X288" s="16"/>
      <c r="Y288" s="16"/>
      <c r="Z288" s="16"/>
    </row>
    <row r="289" ht="71.25" customHeight="1">
      <c r="A289" s="10" t="s">
        <v>2163</v>
      </c>
      <c r="B289" s="10" t="s">
        <v>2167</v>
      </c>
      <c r="C289" s="13" t="s">
        <v>696</v>
      </c>
      <c r="D289" s="13" t="s">
        <v>27</v>
      </c>
      <c r="E289" s="13" t="s">
        <v>2171</v>
      </c>
      <c r="F289" s="13" t="s">
        <v>34</v>
      </c>
      <c r="G289" s="15">
        <v>2512.0</v>
      </c>
      <c r="H289" s="15">
        <v>3517.0</v>
      </c>
      <c r="I289" s="16"/>
      <c r="J289" s="16"/>
      <c r="K289" s="16"/>
      <c r="L289" s="16"/>
      <c r="M289" s="16"/>
      <c r="N289" s="16"/>
      <c r="O289" s="16"/>
      <c r="P289" s="16"/>
      <c r="Q289" s="16"/>
      <c r="R289" s="16"/>
      <c r="S289" s="16"/>
      <c r="T289" s="16"/>
      <c r="U289" s="16"/>
      <c r="V289" s="16"/>
      <c r="W289" s="16"/>
      <c r="X289" s="16"/>
      <c r="Y289" s="16"/>
      <c r="Z289" s="16"/>
    </row>
    <row r="290" ht="71.25" customHeight="1">
      <c r="A290" s="10" t="s">
        <v>2173</v>
      </c>
      <c r="B290" s="10" t="s">
        <v>2177</v>
      </c>
      <c r="C290" s="13" t="s">
        <v>696</v>
      </c>
      <c r="D290" s="13" t="s">
        <v>27</v>
      </c>
      <c r="E290" s="13" t="s">
        <v>2180</v>
      </c>
      <c r="F290" s="13" t="s">
        <v>34</v>
      </c>
      <c r="G290" s="15">
        <v>2428.0</v>
      </c>
      <c r="H290" s="15">
        <v>3399.0</v>
      </c>
      <c r="I290" s="16"/>
      <c r="J290" s="16"/>
      <c r="K290" s="16"/>
      <c r="L290" s="16"/>
      <c r="M290" s="16"/>
      <c r="N290" s="16"/>
      <c r="O290" s="16"/>
      <c r="P290" s="16"/>
      <c r="Q290" s="16"/>
      <c r="R290" s="16"/>
      <c r="S290" s="16"/>
      <c r="T290" s="16"/>
      <c r="U290" s="16"/>
      <c r="V290" s="16"/>
      <c r="W290" s="16"/>
      <c r="X290" s="16"/>
      <c r="Y290" s="16"/>
      <c r="Z290" s="16"/>
    </row>
    <row r="291" ht="71.25" customHeight="1">
      <c r="A291" s="10" t="s">
        <v>2182</v>
      </c>
      <c r="B291" s="10" t="s">
        <v>2185</v>
      </c>
      <c r="C291" s="13" t="s">
        <v>696</v>
      </c>
      <c r="D291" s="13" t="s">
        <v>27</v>
      </c>
      <c r="E291" s="13" t="s">
        <v>2190</v>
      </c>
      <c r="F291" s="13" t="s">
        <v>34</v>
      </c>
      <c r="G291" s="15">
        <v>2696.0</v>
      </c>
      <c r="H291" s="15">
        <v>3774.0</v>
      </c>
      <c r="I291" s="16"/>
      <c r="J291" s="16"/>
      <c r="K291" s="16"/>
      <c r="L291" s="16"/>
      <c r="M291" s="16"/>
      <c r="N291" s="16"/>
      <c r="O291" s="16"/>
      <c r="P291" s="16"/>
      <c r="Q291" s="16"/>
      <c r="R291" s="16"/>
      <c r="S291" s="16"/>
      <c r="T291" s="16"/>
      <c r="U291" s="16"/>
      <c r="V291" s="16"/>
      <c r="W291" s="16"/>
      <c r="X291" s="16"/>
      <c r="Y291" s="16"/>
      <c r="Z291" s="16"/>
    </row>
    <row r="292" ht="71.25" customHeight="1">
      <c r="A292" s="10" t="s">
        <v>2191</v>
      </c>
      <c r="B292" s="10" t="s">
        <v>2195</v>
      </c>
      <c r="C292" s="13" t="s">
        <v>696</v>
      </c>
      <c r="D292" s="13" t="s">
        <v>27</v>
      </c>
      <c r="E292" s="13" t="s">
        <v>2199</v>
      </c>
      <c r="F292" s="13" t="s">
        <v>34</v>
      </c>
      <c r="G292" s="15">
        <v>2506.0</v>
      </c>
      <c r="H292" s="15">
        <v>3508.0</v>
      </c>
      <c r="I292" s="16"/>
      <c r="J292" s="16"/>
      <c r="K292" s="16"/>
      <c r="L292" s="16"/>
      <c r="M292" s="16"/>
      <c r="N292" s="16"/>
      <c r="O292" s="16"/>
      <c r="P292" s="16"/>
      <c r="Q292" s="16"/>
      <c r="R292" s="16"/>
      <c r="S292" s="16"/>
      <c r="T292" s="16"/>
      <c r="U292" s="16"/>
      <c r="V292" s="16"/>
      <c r="W292" s="16"/>
      <c r="X292" s="16"/>
      <c r="Y292" s="16"/>
      <c r="Z292" s="16"/>
    </row>
    <row r="293" ht="71.25" customHeight="1">
      <c r="A293" s="10" t="s">
        <v>2200</v>
      </c>
      <c r="B293" s="10" t="s">
        <v>2204</v>
      </c>
      <c r="C293" s="13" t="s">
        <v>696</v>
      </c>
      <c r="D293" s="13" t="s">
        <v>27</v>
      </c>
      <c r="E293" s="13" t="s">
        <v>2207</v>
      </c>
      <c r="F293" s="13" t="s">
        <v>34</v>
      </c>
      <c r="G293" s="15">
        <v>2306.0</v>
      </c>
      <c r="H293" s="15">
        <v>3228.0</v>
      </c>
      <c r="I293" s="16"/>
      <c r="J293" s="16"/>
      <c r="K293" s="16"/>
      <c r="L293" s="16"/>
      <c r="M293" s="16"/>
      <c r="N293" s="16"/>
      <c r="O293" s="16"/>
      <c r="P293" s="16"/>
      <c r="Q293" s="16"/>
      <c r="R293" s="16"/>
      <c r="S293" s="16"/>
      <c r="T293" s="16"/>
      <c r="U293" s="16"/>
      <c r="V293" s="16"/>
      <c r="W293" s="16"/>
      <c r="X293" s="16"/>
      <c r="Y293" s="16"/>
      <c r="Z293" s="16"/>
    </row>
    <row r="294" ht="71.25" customHeight="1">
      <c r="A294" s="10" t="s">
        <v>2209</v>
      </c>
      <c r="B294" s="10" t="s">
        <v>2212</v>
      </c>
      <c r="C294" s="13" t="s">
        <v>696</v>
      </c>
      <c r="D294" s="13" t="s">
        <v>27</v>
      </c>
      <c r="E294" s="13" t="s">
        <v>2216</v>
      </c>
      <c r="F294" s="13" t="s">
        <v>34</v>
      </c>
      <c r="G294" s="15">
        <v>2616.0</v>
      </c>
      <c r="H294" s="15">
        <v>3662.0</v>
      </c>
      <c r="I294" s="16"/>
      <c r="J294" s="16"/>
      <c r="K294" s="16"/>
      <c r="L294" s="16"/>
      <c r="M294" s="16"/>
      <c r="N294" s="16"/>
      <c r="O294" s="16"/>
      <c r="P294" s="16"/>
      <c r="Q294" s="16"/>
      <c r="R294" s="16"/>
      <c r="S294" s="16"/>
      <c r="T294" s="16"/>
      <c r="U294" s="16"/>
      <c r="V294" s="16"/>
      <c r="W294" s="16"/>
      <c r="X294" s="16"/>
      <c r="Y294" s="16"/>
      <c r="Z294" s="16"/>
    </row>
    <row r="295" ht="71.25" customHeight="1">
      <c r="A295" s="10" t="s">
        <v>2218</v>
      </c>
      <c r="B295" s="10" t="s">
        <v>2221</v>
      </c>
      <c r="C295" s="13" t="s">
        <v>696</v>
      </c>
      <c r="D295" s="13" t="s">
        <v>27</v>
      </c>
      <c r="E295" s="13" t="s">
        <v>2225</v>
      </c>
      <c r="F295" s="13" t="s">
        <v>34</v>
      </c>
      <c r="G295" s="15">
        <v>2138.0</v>
      </c>
      <c r="H295" s="15">
        <v>2993.0</v>
      </c>
      <c r="I295" s="16"/>
      <c r="J295" s="16"/>
      <c r="K295" s="16"/>
      <c r="L295" s="16"/>
      <c r="M295" s="16"/>
      <c r="N295" s="16"/>
      <c r="O295" s="16"/>
      <c r="P295" s="16"/>
      <c r="Q295" s="16"/>
      <c r="R295" s="16"/>
      <c r="S295" s="16"/>
      <c r="T295" s="16"/>
      <c r="U295" s="16"/>
      <c r="V295" s="16"/>
      <c r="W295" s="16"/>
      <c r="X295" s="16"/>
      <c r="Y295" s="16"/>
      <c r="Z295" s="16"/>
    </row>
    <row r="296" ht="71.25" customHeight="1">
      <c r="A296" s="10" t="s">
        <v>2226</v>
      </c>
      <c r="B296" s="10" t="s">
        <v>2230</v>
      </c>
      <c r="C296" s="13" t="s">
        <v>696</v>
      </c>
      <c r="D296" s="13" t="s">
        <v>27</v>
      </c>
      <c r="E296" s="13" t="s">
        <v>2234</v>
      </c>
      <c r="F296" s="13" t="s">
        <v>34</v>
      </c>
      <c r="G296" s="15">
        <v>2496.0</v>
      </c>
      <c r="H296" s="15">
        <v>3494.0</v>
      </c>
      <c r="I296" s="16"/>
      <c r="J296" s="16"/>
      <c r="K296" s="16"/>
      <c r="L296" s="16"/>
      <c r="M296" s="16"/>
      <c r="N296" s="16"/>
      <c r="O296" s="16"/>
      <c r="P296" s="16"/>
      <c r="Q296" s="16"/>
      <c r="R296" s="16"/>
      <c r="S296" s="16"/>
      <c r="T296" s="16"/>
      <c r="U296" s="16"/>
      <c r="V296" s="16"/>
      <c r="W296" s="16"/>
      <c r="X296" s="16"/>
      <c r="Y296" s="16"/>
      <c r="Z296" s="16"/>
    </row>
    <row r="297" ht="71.25" customHeight="1">
      <c r="A297" s="10" t="s">
        <v>2235</v>
      </c>
      <c r="B297" s="10" t="s">
        <v>2238</v>
      </c>
      <c r="C297" s="13" t="s">
        <v>696</v>
      </c>
      <c r="D297" s="13" t="s">
        <v>27</v>
      </c>
      <c r="E297" s="13" t="s">
        <v>2241</v>
      </c>
      <c r="F297" s="13" t="s">
        <v>34</v>
      </c>
      <c r="G297" s="15">
        <v>2268.0</v>
      </c>
      <c r="H297" s="15">
        <v>3175.0</v>
      </c>
      <c r="I297" s="16"/>
      <c r="J297" s="16"/>
      <c r="K297" s="16"/>
      <c r="L297" s="16"/>
      <c r="M297" s="16"/>
      <c r="N297" s="16"/>
      <c r="O297" s="16"/>
      <c r="P297" s="16"/>
      <c r="Q297" s="16"/>
      <c r="R297" s="16"/>
      <c r="S297" s="16"/>
      <c r="T297" s="16"/>
      <c r="U297" s="16"/>
      <c r="V297" s="16"/>
      <c r="W297" s="16"/>
      <c r="X297" s="16"/>
      <c r="Y297" s="16"/>
      <c r="Z297" s="16"/>
    </row>
    <row r="298" ht="71.25" customHeight="1">
      <c r="A298" s="10" t="s">
        <v>2243</v>
      </c>
      <c r="B298" s="10" t="s">
        <v>2246</v>
      </c>
      <c r="C298" s="13" t="s">
        <v>696</v>
      </c>
      <c r="D298" s="13" t="s">
        <v>27</v>
      </c>
      <c r="E298" s="13" t="s">
        <v>2250</v>
      </c>
      <c r="F298" s="13" t="s">
        <v>34</v>
      </c>
      <c r="G298" s="15">
        <v>1995.0</v>
      </c>
      <c r="H298" s="15">
        <v>2793.0</v>
      </c>
      <c r="I298" s="16"/>
      <c r="J298" s="16"/>
      <c r="K298" s="16"/>
      <c r="L298" s="16"/>
      <c r="M298" s="16"/>
      <c r="N298" s="16"/>
      <c r="O298" s="16"/>
      <c r="P298" s="16"/>
      <c r="Q298" s="16"/>
      <c r="R298" s="16"/>
      <c r="S298" s="16"/>
      <c r="T298" s="16"/>
      <c r="U298" s="16"/>
      <c r="V298" s="16"/>
      <c r="W298" s="16"/>
      <c r="X298" s="16"/>
      <c r="Y298" s="16"/>
      <c r="Z298" s="16"/>
    </row>
    <row r="299" ht="71.25" customHeight="1">
      <c r="A299" s="10" t="s">
        <v>2251</v>
      </c>
      <c r="B299" s="10" t="s">
        <v>2254</v>
      </c>
      <c r="C299" s="13" t="s">
        <v>696</v>
      </c>
      <c r="D299" s="13" t="s">
        <v>27</v>
      </c>
      <c r="E299" s="13" t="s">
        <v>2257</v>
      </c>
      <c r="F299" s="13" t="s">
        <v>34</v>
      </c>
      <c r="G299" s="15">
        <v>1675.0</v>
      </c>
      <c r="H299" s="15">
        <v>2345.0</v>
      </c>
      <c r="I299" s="16"/>
      <c r="J299" s="16"/>
      <c r="K299" s="16"/>
      <c r="L299" s="16"/>
      <c r="M299" s="16"/>
      <c r="N299" s="16"/>
      <c r="O299" s="16"/>
      <c r="P299" s="16"/>
      <c r="Q299" s="16"/>
      <c r="R299" s="16"/>
      <c r="S299" s="16"/>
      <c r="T299" s="16"/>
      <c r="U299" s="16"/>
      <c r="V299" s="16"/>
      <c r="W299" s="16"/>
      <c r="X299" s="16"/>
      <c r="Y299" s="16"/>
      <c r="Z299" s="16"/>
    </row>
    <row r="300" ht="71.25" customHeight="1">
      <c r="A300" s="10" t="s">
        <v>2258</v>
      </c>
      <c r="B300" s="10" t="s">
        <v>2262</v>
      </c>
      <c r="C300" s="13" t="s">
        <v>696</v>
      </c>
      <c r="D300" s="13" t="s">
        <v>27</v>
      </c>
      <c r="E300" s="13" t="s">
        <v>2265</v>
      </c>
      <c r="F300" s="13" t="s">
        <v>34</v>
      </c>
      <c r="G300" s="15">
        <v>1966.0</v>
      </c>
      <c r="H300" s="15">
        <v>2752.0</v>
      </c>
      <c r="I300" s="16"/>
      <c r="J300" s="16"/>
      <c r="K300" s="16"/>
      <c r="L300" s="16"/>
      <c r="M300" s="16"/>
      <c r="N300" s="16"/>
      <c r="O300" s="16"/>
      <c r="P300" s="16"/>
      <c r="Q300" s="16"/>
      <c r="R300" s="16"/>
      <c r="S300" s="16"/>
      <c r="T300" s="16"/>
      <c r="U300" s="16"/>
      <c r="V300" s="16"/>
      <c r="W300" s="16"/>
      <c r="X300" s="16"/>
      <c r="Y300" s="16"/>
      <c r="Z300" s="16"/>
    </row>
    <row r="301" ht="71.25" customHeight="1">
      <c r="A301" s="10" t="s">
        <v>2266</v>
      </c>
      <c r="B301" s="10" t="s">
        <v>2270</v>
      </c>
      <c r="C301" s="13" t="s">
        <v>696</v>
      </c>
      <c r="D301" s="13" t="s">
        <v>27</v>
      </c>
      <c r="E301" s="13" t="s">
        <v>2273</v>
      </c>
      <c r="F301" s="13" t="s">
        <v>34</v>
      </c>
      <c r="G301" s="15">
        <v>1635.0</v>
      </c>
      <c r="H301" s="15">
        <v>2289.0</v>
      </c>
      <c r="I301" s="16"/>
      <c r="J301" s="16"/>
      <c r="K301" s="16"/>
      <c r="L301" s="16"/>
      <c r="M301" s="16"/>
      <c r="N301" s="16"/>
      <c r="O301" s="16"/>
      <c r="P301" s="16"/>
      <c r="Q301" s="16"/>
      <c r="R301" s="16"/>
      <c r="S301" s="16"/>
      <c r="T301" s="16"/>
      <c r="U301" s="16"/>
      <c r="V301" s="16"/>
      <c r="W301" s="16"/>
      <c r="X301" s="16"/>
      <c r="Y301" s="16"/>
      <c r="Z301" s="16"/>
    </row>
    <row r="302" ht="71.25" customHeight="1">
      <c r="A302" s="10" t="s">
        <v>2274</v>
      </c>
      <c r="B302" s="10" t="s">
        <v>2277</v>
      </c>
      <c r="C302" s="13" t="s">
        <v>696</v>
      </c>
      <c r="D302" s="13" t="s">
        <v>27</v>
      </c>
      <c r="E302" s="13" t="s">
        <v>2280</v>
      </c>
      <c r="F302" s="13" t="s">
        <v>34</v>
      </c>
      <c r="G302" s="15">
        <v>1752.0</v>
      </c>
      <c r="H302" s="15">
        <v>2453.0</v>
      </c>
      <c r="I302" s="16"/>
      <c r="J302" s="16"/>
      <c r="K302" s="16"/>
      <c r="L302" s="16"/>
      <c r="M302" s="16"/>
      <c r="N302" s="16"/>
      <c r="O302" s="16"/>
      <c r="P302" s="16"/>
      <c r="Q302" s="16"/>
      <c r="R302" s="16"/>
      <c r="S302" s="16"/>
      <c r="T302" s="16"/>
      <c r="U302" s="16"/>
      <c r="V302" s="16"/>
      <c r="W302" s="16"/>
      <c r="X302" s="16"/>
      <c r="Y302" s="16"/>
      <c r="Z302" s="16"/>
    </row>
    <row r="303" ht="71.25" customHeight="1">
      <c r="A303" s="10" t="s">
        <v>2281</v>
      </c>
      <c r="B303" s="10" t="s">
        <v>2285</v>
      </c>
      <c r="C303" s="13" t="s">
        <v>696</v>
      </c>
      <c r="D303" s="13" t="s">
        <v>27</v>
      </c>
      <c r="E303" s="13" t="s">
        <v>2288</v>
      </c>
      <c r="F303" s="13" t="s">
        <v>34</v>
      </c>
      <c r="G303" s="15">
        <v>1877.0</v>
      </c>
      <c r="H303" s="15">
        <v>2628.0</v>
      </c>
      <c r="I303" s="16"/>
      <c r="J303" s="16"/>
      <c r="K303" s="16"/>
      <c r="L303" s="16"/>
      <c r="M303" s="16"/>
      <c r="N303" s="16"/>
      <c r="O303" s="16"/>
      <c r="P303" s="16"/>
      <c r="Q303" s="16"/>
      <c r="R303" s="16"/>
      <c r="S303" s="16"/>
      <c r="T303" s="16"/>
      <c r="U303" s="16"/>
      <c r="V303" s="16"/>
      <c r="W303" s="16"/>
      <c r="X303" s="16"/>
      <c r="Y303" s="16"/>
      <c r="Z303" s="16"/>
    </row>
    <row r="304" ht="71.25" customHeight="1">
      <c r="A304" s="10" t="s">
        <v>2290</v>
      </c>
      <c r="B304" s="10" t="s">
        <v>2293</v>
      </c>
      <c r="C304" s="13" t="s">
        <v>696</v>
      </c>
      <c r="D304" s="13" t="s">
        <v>27</v>
      </c>
      <c r="E304" s="13" t="s">
        <v>2296</v>
      </c>
      <c r="F304" s="13" t="s">
        <v>34</v>
      </c>
      <c r="G304" s="15">
        <v>1892.0</v>
      </c>
      <c r="H304" s="15">
        <v>2649.0</v>
      </c>
      <c r="I304" s="16"/>
      <c r="J304" s="16"/>
      <c r="K304" s="16"/>
      <c r="L304" s="16"/>
      <c r="M304" s="16"/>
      <c r="N304" s="16"/>
      <c r="O304" s="16"/>
      <c r="P304" s="16"/>
      <c r="Q304" s="16"/>
      <c r="R304" s="16"/>
      <c r="S304" s="16"/>
      <c r="T304" s="16"/>
      <c r="U304" s="16"/>
      <c r="V304" s="16"/>
      <c r="W304" s="16"/>
      <c r="X304" s="16"/>
      <c r="Y304" s="16"/>
      <c r="Z304" s="16"/>
    </row>
    <row r="305" ht="71.25" customHeight="1">
      <c r="A305" s="10" t="s">
        <v>2297</v>
      </c>
      <c r="B305" s="10" t="s">
        <v>2300</v>
      </c>
      <c r="C305" s="13" t="s">
        <v>696</v>
      </c>
      <c r="D305" s="13" t="s">
        <v>27</v>
      </c>
      <c r="E305" s="13" t="s">
        <v>2304</v>
      </c>
      <c r="F305" s="13" t="s">
        <v>34</v>
      </c>
      <c r="G305" s="15">
        <v>1980.0</v>
      </c>
      <c r="H305" s="15">
        <v>2772.0</v>
      </c>
      <c r="I305" s="16"/>
      <c r="J305" s="16"/>
      <c r="K305" s="16"/>
      <c r="L305" s="16"/>
      <c r="M305" s="16"/>
      <c r="N305" s="16"/>
      <c r="O305" s="16"/>
      <c r="P305" s="16"/>
      <c r="Q305" s="16"/>
      <c r="R305" s="16"/>
      <c r="S305" s="16"/>
      <c r="T305" s="16"/>
      <c r="U305" s="16"/>
      <c r="V305" s="16"/>
      <c r="W305" s="16"/>
      <c r="X305" s="16"/>
      <c r="Y305" s="16"/>
      <c r="Z305" s="16"/>
    </row>
    <row r="306" ht="71.25" customHeight="1">
      <c r="A306" s="10" t="s">
        <v>2306</v>
      </c>
      <c r="B306" s="10" t="s">
        <v>2309</v>
      </c>
      <c r="C306" s="13" t="s">
        <v>696</v>
      </c>
      <c r="D306" s="13" t="s">
        <v>27</v>
      </c>
      <c r="E306" s="13" t="s">
        <v>2312</v>
      </c>
      <c r="F306" s="13" t="s">
        <v>34</v>
      </c>
      <c r="G306" s="15">
        <v>1630.0</v>
      </c>
      <c r="H306" s="15">
        <v>2282.0</v>
      </c>
      <c r="I306" s="16"/>
      <c r="J306" s="16"/>
      <c r="K306" s="16"/>
      <c r="L306" s="16"/>
      <c r="M306" s="16"/>
      <c r="N306" s="16"/>
      <c r="O306" s="16"/>
      <c r="P306" s="16"/>
      <c r="Q306" s="16"/>
      <c r="R306" s="16"/>
      <c r="S306" s="16"/>
      <c r="T306" s="16"/>
      <c r="U306" s="16"/>
      <c r="V306" s="16"/>
      <c r="W306" s="16"/>
      <c r="X306" s="16"/>
      <c r="Y306" s="16"/>
      <c r="Z306" s="16"/>
    </row>
    <row r="307" ht="71.25" customHeight="1">
      <c r="A307" s="10" t="s">
        <v>2313</v>
      </c>
      <c r="B307" s="10" t="s">
        <v>2316</v>
      </c>
      <c r="C307" s="13" t="s">
        <v>696</v>
      </c>
      <c r="D307" s="13" t="s">
        <v>27</v>
      </c>
      <c r="E307" s="13" t="s">
        <v>2319</v>
      </c>
      <c r="F307" s="13" t="s">
        <v>34</v>
      </c>
      <c r="G307" s="15">
        <v>1655.0</v>
      </c>
      <c r="H307" s="15">
        <v>2317.0</v>
      </c>
      <c r="I307" s="16"/>
      <c r="J307" s="16"/>
      <c r="K307" s="16"/>
      <c r="L307" s="16"/>
      <c r="M307" s="16"/>
      <c r="N307" s="16"/>
      <c r="O307" s="16"/>
      <c r="P307" s="16"/>
      <c r="Q307" s="16"/>
      <c r="R307" s="16"/>
      <c r="S307" s="16"/>
      <c r="T307" s="16"/>
      <c r="U307" s="16"/>
      <c r="V307" s="16"/>
      <c r="W307" s="16"/>
      <c r="X307" s="16"/>
      <c r="Y307" s="16"/>
      <c r="Z307" s="16"/>
    </row>
    <row r="308" ht="71.25" customHeight="1">
      <c r="A308" s="10" t="s">
        <v>2320</v>
      </c>
      <c r="B308" s="10" t="s">
        <v>2324</v>
      </c>
      <c r="C308" s="13" t="s">
        <v>696</v>
      </c>
      <c r="D308" s="13" t="s">
        <v>27</v>
      </c>
      <c r="E308" s="13" t="s">
        <v>2327</v>
      </c>
      <c r="F308" s="13" t="s">
        <v>34</v>
      </c>
      <c r="G308" s="15">
        <v>1977.0</v>
      </c>
      <c r="H308" s="15">
        <v>2768.0</v>
      </c>
      <c r="I308" s="16"/>
      <c r="J308" s="16"/>
      <c r="K308" s="16"/>
      <c r="L308" s="16"/>
      <c r="M308" s="16"/>
      <c r="N308" s="16"/>
      <c r="O308" s="16"/>
      <c r="P308" s="16"/>
      <c r="Q308" s="16"/>
      <c r="R308" s="16"/>
      <c r="S308" s="16"/>
      <c r="T308" s="16"/>
      <c r="U308" s="16"/>
      <c r="V308" s="16"/>
      <c r="W308" s="16"/>
      <c r="X308" s="16"/>
      <c r="Y308" s="16"/>
      <c r="Z308" s="16"/>
    </row>
    <row r="309" ht="71.25" customHeight="1">
      <c r="A309" s="10" t="s">
        <v>2329</v>
      </c>
      <c r="B309" s="10" t="s">
        <v>2332</v>
      </c>
      <c r="C309" s="13" t="s">
        <v>696</v>
      </c>
      <c r="D309" s="13" t="s">
        <v>27</v>
      </c>
      <c r="E309" s="13" t="s">
        <v>2335</v>
      </c>
      <c r="F309" s="13" t="s">
        <v>34</v>
      </c>
      <c r="G309" s="15">
        <v>1922.0</v>
      </c>
      <c r="H309" s="15">
        <v>2691.0</v>
      </c>
      <c r="I309" s="16"/>
      <c r="J309" s="16"/>
      <c r="K309" s="16"/>
      <c r="L309" s="16"/>
      <c r="M309" s="16"/>
      <c r="N309" s="16"/>
      <c r="O309" s="16"/>
      <c r="P309" s="16"/>
      <c r="Q309" s="16"/>
      <c r="R309" s="16"/>
      <c r="S309" s="16"/>
      <c r="T309" s="16"/>
      <c r="U309" s="16"/>
      <c r="V309" s="16"/>
      <c r="W309" s="16"/>
      <c r="X309" s="16"/>
      <c r="Y309" s="16"/>
      <c r="Z309" s="16"/>
    </row>
    <row r="310" ht="71.25" customHeight="1">
      <c r="A310" s="10" t="s">
        <v>2337</v>
      </c>
      <c r="B310" s="10" t="s">
        <v>2340</v>
      </c>
      <c r="C310" s="13" t="s">
        <v>696</v>
      </c>
      <c r="D310" s="13" t="s">
        <v>27</v>
      </c>
      <c r="E310" s="13" t="s">
        <v>2342</v>
      </c>
      <c r="F310" s="13" t="s">
        <v>34</v>
      </c>
      <c r="G310" s="15">
        <v>1442.0</v>
      </c>
      <c r="H310" s="15">
        <v>2019.0</v>
      </c>
      <c r="I310" s="16"/>
      <c r="J310" s="16"/>
      <c r="K310" s="16"/>
      <c r="L310" s="16"/>
      <c r="M310" s="16"/>
      <c r="N310" s="16"/>
      <c r="O310" s="16"/>
      <c r="P310" s="16"/>
      <c r="Q310" s="16"/>
      <c r="R310" s="16"/>
      <c r="S310" s="16"/>
      <c r="T310" s="16"/>
      <c r="U310" s="16"/>
      <c r="V310" s="16"/>
      <c r="W310" s="16"/>
      <c r="X310" s="16"/>
      <c r="Y310" s="16"/>
      <c r="Z310" s="16"/>
    </row>
    <row r="311" ht="71.25" customHeight="1">
      <c r="A311" s="10" t="s">
        <v>2344</v>
      </c>
      <c r="B311" s="10" t="s">
        <v>2346</v>
      </c>
      <c r="C311" s="13" t="s">
        <v>696</v>
      </c>
      <c r="D311" s="13" t="s">
        <v>27</v>
      </c>
      <c r="E311" s="13" t="s">
        <v>2349</v>
      </c>
      <c r="F311" s="13" t="s">
        <v>34</v>
      </c>
      <c r="G311" s="15">
        <v>1326.0</v>
      </c>
      <c r="H311" s="15">
        <v>1856.0</v>
      </c>
      <c r="I311" s="16"/>
      <c r="J311" s="16"/>
      <c r="K311" s="16"/>
      <c r="L311" s="16"/>
      <c r="M311" s="16"/>
      <c r="N311" s="16"/>
      <c r="O311" s="16"/>
      <c r="P311" s="16"/>
      <c r="Q311" s="16"/>
      <c r="R311" s="16"/>
      <c r="S311" s="16"/>
      <c r="T311" s="16"/>
      <c r="U311" s="16"/>
      <c r="V311" s="16"/>
      <c r="W311" s="16"/>
      <c r="X311" s="16"/>
      <c r="Y311" s="16"/>
      <c r="Z311" s="16"/>
    </row>
    <row r="312" ht="71.25" customHeight="1">
      <c r="A312" s="10" t="s">
        <v>2350</v>
      </c>
      <c r="B312" s="10" t="s">
        <v>2353</v>
      </c>
      <c r="C312" s="13" t="s">
        <v>696</v>
      </c>
      <c r="D312" s="13" t="s">
        <v>27</v>
      </c>
      <c r="E312" s="13" t="s">
        <v>2355</v>
      </c>
      <c r="F312" s="13" t="s">
        <v>34</v>
      </c>
      <c r="G312" s="15">
        <v>1252.0</v>
      </c>
      <c r="H312" s="15">
        <v>1753.0</v>
      </c>
      <c r="I312" s="16"/>
      <c r="J312" s="16"/>
      <c r="K312" s="16"/>
      <c r="L312" s="16"/>
      <c r="M312" s="16"/>
      <c r="N312" s="16"/>
      <c r="O312" s="16"/>
      <c r="P312" s="16"/>
      <c r="Q312" s="16"/>
      <c r="R312" s="16"/>
      <c r="S312" s="16"/>
      <c r="T312" s="16"/>
      <c r="U312" s="16"/>
      <c r="V312" s="16"/>
      <c r="W312" s="16"/>
      <c r="X312" s="16"/>
      <c r="Y312" s="16"/>
      <c r="Z312" s="16"/>
    </row>
    <row r="313" ht="71.25" customHeight="1">
      <c r="A313" s="10" t="s">
        <v>2356</v>
      </c>
      <c r="B313" s="10" t="s">
        <v>2359</v>
      </c>
      <c r="C313" s="13" t="s">
        <v>696</v>
      </c>
      <c r="D313" s="13" t="s">
        <v>27</v>
      </c>
      <c r="E313" s="13" t="s">
        <v>2362</v>
      </c>
      <c r="F313" s="13" t="s">
        <v>34</v>
      </c>
      <c r="G313" s="15">
        <v>1428.0</v>
      </c>
      <c r="H313" s="15">
        <v>1999.0</v>
      </c>
      <c r="I313" s="16"/>
      <c r="J313" s="16"/>
      <c r="K313" s="16"/>
      <c r="L313" s="16"/>
      <c r="M313" s="16"/>
      <c r="N313" s="16"/>
      <c r="O313" s="16"/>
      <c r="P313" s="16"/>
      <c r="Q313" s="16"/>
      <c r="R313" s="16"/>
      <c r="S313" s="16"/>
      <c r="T313" s="16"/>
      <c r="U313" s="16"/>
      <c r="V313" s="16"/>
      <c r="W313" s="16"/>
      <c r="X313" s="16"/>
      <c r="Y313" s="16"/>
      <c r="Z313" s="16"/>
    </row>
    <row r="314" ht="71.25" customHeight="1">
      <c r="A314" s="10" t="s">
        <v>2363</v>
      </c>
      <c r="B314" s="10" t="s">
        <v>2366</v>
      </c>
      <c r="C314" s="13" t="s">
        <v>696</v>
      </c>
      <c r="D314" s="13" t="s">
        <v>27</v>
      </c>
      <c r="E314" s="13" t="s">
        <v>2368</v>
      </c>
      <c r="F314" s="13" t="s">
        <v>34</v>
      </c>
      <c r="G314" s="15">
        <v>1139.0</v>
      </c>
      <c r="H314" s="15">
        <v>1595.0</v>
      </c>
      <c r="I314" s="16"/>
      <c r="J314" s="16"/>
      <c r="K314" s="16"/>
      <c r="L314" s="16"/>
      <c r="M314" s="16"/>
      <c r="N314" s="16"/>
      <c r="O314" s="16"/>
      <c r="P314" s="16"/>
      <c r="Q314" s="16"/>
      <c r="R314" s="16"/>
      <c r="S314" s="16"/>
      <c r="T314" s="16"/>
      <c r="U314" s="16"/>
      <c r="V314" s="16"/>
      <c r="W314" s="16"/>
      <c r="X314" s="16"/>
      <c r="Y314" s="16"/>
      <c r="Z314" s="16"/>
    </row>
    <row r="315" ht="71.25" customHeight="1">
      <c r="A315" s="10" t="s">
        <v>2369</v>
      </c>
      <c r="B315" s="10" t="s">
        <v>2372</v>
      </c>
      <c r="C315" s="13" t="s">
        <v>696</v>
      </c>
      <c r="D315" s="13" t="s">
        <v>27</v>
      </c>
      <c r="E315" s="13" t="s">
        <v>2374</v>
      </c>
      <c r="F315" s="13" t="s">
        <v>34</v>
      </c>
      <c r="G315" s="15">
        <v>1447.0</v>
      </c>
      <c r="H315" s="15">
        <v>2026.0</v>
      </c>
      <c r="I315" s="16"/>
      <c r="J315" s="16"/>
      <c r="K315" s="16"/>
      <c r="L315" s="16"/>
      <c r="M315" s="16"/>
      <c r="N315" s="16"/>
      <c r="O315" s="16"/>
      <c r="P315" s="16"/>
      <c r="Q315" s="16"/>
      <c r="R315" s="16"/>
      <c r="S315" s="16"/>
      <c r="T315" s="16"/>
      <c r="U315" s="16"/>
      <c r="V315" s="16"/>
      <c r="W315" s="16"/>
      <c r="X315" s="16"/>
      <c r="Y315" s="16"/>
      <c r="Z315" s="16"/>
    </row>
    <row r="316" ht="71.25" customHeight="1">
      <c r="A316" s="10" t="s">
        <v>2376</v>
      </c>
      <c r="B316" s="10" t="s">
        <v>2378</v>
      </c>
      <c r="C316" s="13" t="s">
        <v>696</v>
      </c>
      <c r="D316" s="13" t="s">
        <v>27</v>
      </c>
      <c r="E316" s="13" t="s">
        <v>2380</v>
      </c>
      <c r="F316" s="13" t="s">
        <v>34</v>
      </c>
      <c r="G316" s="15">
        <v>1062.0</v>
      </c>
      <c r="H316" s="15">
        <v>1487.0</v>
      </c>
      <c r="I316" s="16"/>
      <c r="J316" s="16"/>
      <c r="K316" s="16"/>
      <c r="L316" s="16"/>
      <c r="M316" s="16"/>
      <c r="N316" s="16"/>
      <c r="O316" s="16"/>
      <c r="P316" s="16"/>
      <c r="Q316" s="16"/>
      <c r="R316" s="16"/>
      <c r="S316" s="16"/>
      <c r="T316" s="16"/>
      <c r="U316" s="16"/>
      <c r="V316" s="16"/>
      <c r="W316" s="16"/>
      <c r="X316" s="16"/>
      <c r="Y316" s="16"/>
      <c r="Z316" s="16"/>
    </row>
    <row r="317" ht="71.25" customHeight="1">
      <c r="A317" s="10" t="s">
        <v>2382</v>
      </c>
      <c r="B317" s="10" t="s">
        <v>2384</v>
      </c>
      <c r="C317" s="13" t="s">
        <v>696</v>
      </c>
      <c r="D317" s="13" t="s">
        <v>27</v>
      </c>
      <c r="E317" s="13" t="s">
        <v>2387</v>
      </c>
      <c r="F317" s="13" t="s">
        <v>34</v>
      </c>
      <c r="G317" s="15">
        <v>1423.0</v>
      </c>
      <c r="H317" s="15">
        <v>1992.0</v>
      </c>
      <c r="I317" s="16"/>
      <c r="J317" s="16"/>
      <c r="K317" s="16"/>
      <c r="L317" s="16"/>
      <c r="M317" s="16"/>
      <c r="N317" s="16"/>
      <c r="O317" s="16"/>
      <c r="P317" s="16"/>
      <c r="Q317" s="16"/>
      <c r="R317" s="16"/>
      <c r="S317" s="16"/>
      <c r="T317" s="16"/>
      <c r="U317" s="16"/>
      <c r="V317" s="16"/>
      <c r="W317" s="16"/>
      <c r="X317" s="16"/>
      <c r="Y317" s="16"/>
      <c r="Z317" s="16"/>
    </row>
    <row r="318" ht="71.25" customHeight="1">
      <c r="A318" s="10" t="s">
        <v>2389</v>
      </c>
      <c r="B318" s="10" t="s">
        <v>2391</v>
      </c>
      <c r="C318" s="13" t="s">
        <v>696</v>
      </c>
      <c r="D318" s="13" t="s">
        <v>27</v>
      </c>
      <c r="E318" s="13" t="s">
        <v>2394</v>
      </c>
      <c r="F318" s="13" t="s">
        <v>34</v>
      </c>
      <c r="G318" s="15">
        <v>1112.0</v>
      </c>
      <c r="H318" s="15">
        <v>1557.0</v>
      </c>
      <c r="I318" s="16"/>
      <c r="J318" s="16"/>
      <c r="K318" s="16"/>
      <c r="L318" s="16"/>
      <c r="M318" s="16"/>
      <c r="N318" s="16"/>
      <c r="O318" s="16"/>
      <c r="P318" s="16"/>
      <c r="Q318" s="16"/>
      <c r="R318" s="16"/>
      <c r="S318" s="16"/>
      <c r="T318" s="16"/>
      <c r="U318" s="16"/>
      <c r="V318" s="16"/>
      <c r="W318" s="16"/>
      <c r="X318" s="16"/>
      <c r="Y318" s="16"/>
      <c r="Z318" s="16"/>
    </row>
    <row r="319" ht="71.25" customHeight="1">
      <c r="A319" s="10" t="s">
        <v>2395</v>
      </c>
      <c r="B319" s="10" t="s">
        <v>2397</v>
      </c>
      <c r="C319" s="13" t="s">
        <v>696</v>
      </c>
      <c r="D319" s="13" t="s">
        <v>27</v>
      </c>
      <c r="E319" s="13" t="s">
        <v>2399</v>
      </c>
      <c r="F319" s="13" t="s">
        <v>34</v>
      </c>
      <c r="G319" s="15">
        <v>1408.0</v>
      </c>
      <c r="H319" s="15">
        <v>1971.0</v>
      </c>
      <c r="I319" s="16"/>
      <c r="J319" s="16"/>
      <c r="K319" s="16"/>
      <c r="L319" s="16"/>
      <c r="M319" s="16"/>
      <c r="N319" s="16"/>
      <c r="O319" s="16"/>
      <c r="P319" s="16"/>
      <c r="Q319" s="16"/>
      <c r="R319" s="16"/>
      <c r="S319" s="16"/>
      <c r="T319" s="16"/>
      <c r="U319" s="16"/>
      <c r="V319" s="16"/>
      <c r="W319" s="16"/>
      <c r="X319" s="16"/>
      <c r="Y319" s="16"/>
      <c r="Z319" s="16"/>
    </row>
    <row r="320" ht="71.25" customHeight="1">
      <c r="A320" s="10" t="s">
        <v>2400</v>
      </c>
      <c r="B320" s="10" t="s">
        <v>2402</v>
      </c>
      <c r="C320" s="13" t="s">
        <v>696</v>
      </c>
      <c r="D320" s="13" t="s">
        <v>27</v>
      </c>
      <c r="E320" s="13" t="s">
        <v>2405</v>
      </c>
      <c r="F320" s="13" t="s">
        <v>34</v>
      </c>
      <c r="G320" s="15">
        <v>1189.0</v>
      </c>
      <c r="H320" s="15">
        <v>1665.0</v>
      </c>
      <c r="I320" s="16"/>
      <c r="J320" s="16"/>
      <c r="K320" s="16"/>
      <c r="L320" s="16"/>
      <c r="M320" s="16"/>
      <c r="N320" s="16"/>
      <c r="O320" s="16"/>
      <c r="P320" s="16"/>
      <c r="Q320" s="16"/>
      <c r="R320" s="16"/>
      <c r="S320" s="16"/>
      <c r="T320" s="16"/>
      <c r="U320" s="16"/>
      <c r="V320" s="16"/>
      <c r="W320" s="16"/>
      <c r="X320" s="16"/>
      <c r="Y320" s="16"/>
      <c r="Z320" s="16"/>
    </row>
    <row r="321" ht="71.25" customHeight="1">
      <c r="A321" s="10" t="s">
        <v>2406</v>
      </c>
      <c r="B321" s="10" t="s">
        <v>2409</v>
      </c>
      <c r="C321" s="13" t="s">
        <v>696</v>
      </c>
      <c r="D321" s="13" t="s">
        <v>27</v>
      </c>
      <c r="E321" s="13" t="s">
        <v>2411</v>
      </c>
      <c r="F321" s="13" t="s">
        <v>34</v>
      </c>
      <c r="G321" s="15">
        <v>1102.0</v>
      </c>
      <c r="H321" s="15">
        <v>1543.0</v>
      </c>
      <c r="I321" s="16"/>
      <c r="J321" s="16"/>
      <c r="K321" s="16"/>
      <c r="L321" s="16"/>
      <c r="M321" s="16"/>
      <c r="N321" s="16"/>
      <c r="O321" s="16"/>
      <c r="P321" s="16"/>
      <c r="Q321" s="16"/>
      <c r="R321" s="16"/>
      <c r="S321" s="16"/>
      <c r="T321" s="16"/>
      <c r="U321" s="16"/>
      <c r="V321" s="16"/>
      <c r="W321" s="16"/>
      <c r="X321" s="16"/>
      <c r="Y321" s="16"/>
      <c r="Z321" s="16"/>
    </row>
    <row r="322" ht="71.25" customHeight="1">
      <c r="A322" s="10" t="s">
        <v>2412</v>
      </c>
      <c r="B322" s="10" t="s">
        <v>2415</v>
      </c>
      <c r="C322" s="13" t="s">
        <v>696</v>
      </c>
      <c r="D322" s="13" t="s">
        <v>27</v>
      </c>
      <c r="E322" s="13" t="s">
        <v>2420</v>
      </c>
      <c r="F322" s="13" t="s">
        <v>16</v>
      </c>
      <c r="G322" s="15">
        <v>2396.0</v>
      </c>
      <c r="H322" s="15">
        <v>3354.0</v>
      </c>
      <c r="I322" s="16"/>
      <c r="J322" s="16"/>
      <c r="K322" s="16"/>
      <c r="L322" s="16"/>
      <c r="M322" s="16"/>
      <c r="N322" s="16"/>
      <c r="O322" s="16"/>
      <c r="P322" s="16"/>
      <c r="Q322" s="16"/>
      <c r="R322" s="16"/>
      <c r="S322" s="16"/>
      <c r="T322" s="16"/>
      <c r="U322" s="16"/>
      <c r="V322" s="16"/>
      <c r="W322" s="16"/>
      <c r="X322" s="16"/>
      <c r="Y322" s="16"/>
      <c r="Z322" s="16"/>
    </row>
    <row r="323" ht="71.25" customHeight="1">
      <c r="A323" s="10" t="s">
        <v>2421</v>
      </c>
      <c r="B323" s="10" t="s">
        <v>2425</v>
      </c>
      <c r="C323" s="13" t="s">
        <v>696</v>
      </c>
      <c r="D323" s="13" t="s">
        <v>27</v>
      </c>
      <c r="E323" s="13" t="s">
        <v>2429</v>
      </c>
      <c r="F323" s="13" t="s">
        <v>16</v>
      </c>
      <c r="G323" s="15">
        <v>2724.0</v>
      </c>
      <c r="H323" s="15">
        <v>3814.0</v>
      </c>
      <c r="I323" s="16"/>
      <c r="J323" s="16"/>
      <c r="K323" s="16"/>
      <c r="L323" s="16"/>
      <c r="M323" s="16"/>
      <c r="N323" s="16"/>
      <c r="O323" s="16"/>
      <c r="P323" s="16"/>
      <c r="Q323" s="16"/>
      <c r="R323" s="16"/>
      <c r="S323" s="16"/>
      <c r="T323" s="16"/>
      <c r="U323" s="16"/>
      <c r="V323" s="16"/>
      <c r="W323" s="16"/>
      <c r="X323" s="16"/>
      <c r="Y323" s="16"/>
      <c r="Z323" s="16"/>
    </row>
    <row r="324" ht="71.25" customHeight="1">
      <c r="A324" s="10" t="s">
        <v>2430</v>
      </c>
      <c r="B324" s="10" t="s">
        <v>2434</v>
      </c>
      <c r="C324" s="13" t="s">
        <v>696</v>
      </c>
      <c r="D324" s="13" t="s">
        <v>27</v>
      </c>
      <c r="E324" s="13" t="s">
        <v>2438</v>
      </c>
      <c r="F324" s="13" t="s">
        <v>16</v>
      </c>
      <c r="G324" s="15">
        <v>2751.0</v>
      </c>
      <c r="H324" s="15">
        <v>3851.0</v>
      </c>
      <c r="I324" s="16"/>
      <c r="J324" s="16"/>
      <c r="K324" s="16"/>
      <c r="L324" s="16"/>
      <c r="M324" s="16"/>
      <c r="N324" s="16"/>
      <c r="O324" s="16"/>
      <c r="P324" s="16"/>
      <c r="Q324" s="16"/>
      <c r="R324" s="16"/>
      <c r="S324" s="16"/>
      <c r="T324" s="16"/>
      <c r="U324" s="16"/>
      <c r="V324" s="16"/>
      <c r="W324" s="16"/>
      <c r="X324" s="16"/>
      <c r="Y324" s="16"/>
      <c r="Z324" s="16"/>
    </row>
    <row r="325" ht="71.25" customHeight="1">
      <c r="A325" s="10" t="s">
        <v>2439</v>
      </c>
      <c r="B325" s="10" t="s">
        <v>2443</v>
      </c>
      <c r="C325" s="13" t="s">
        <v>696</v>
      </c>
      <c r="D325" s="13" t="s">
        <v>27</v>
      </c>
      <c r="E325" s="13" t="s">
        <v>2448</v>
      </c>
      <c r="F325" s="13" t="s">
        <v>16</v>
      </c>
      <c r="G325" s="15">
        <v>3030.0</v>
      </c>
      <c r="H325" s="15">
        <v>4242.0</v>
      </c>
      <c r="I325" s="16"/>
      <c r="J325" s="16"/>
      <c r="K325" s="16"/>
      <c r="L325" s="16"/>
      <c r="M325" s="16"/>
      <c r="N325" s="16"/>
      <c r="O325" s="16"/>
      <c r="P325" s="16"/>
      <c r="Q325" s="16"/>
      <c r="R325" s="16"/>
      <c r="S325" s="16"/>
      <c r="T325" s="16"/>
      <c r="U325" s="16"/>
      <c r="V325" s="16"/>
      <c r="W325" s="16"/>
      <c r="X325" s="16"/>
      <c r="Y325" s="16"/>
      <c r="Z325" s="16"/>
    </row>
    <row r="326" ht="71.25" customHeight="1">
      <c r="A326" s="10" t="s">
        <v>2449</v>
      </c>
      <c r="B326" s="10" t="s">
        <v>2453</v>
      </c>
      <c r="C326" s="13" t="s">
        <v>696</v>
      </c>
      <c r="D326" s="13" t="s">
        <v>27</v>
      </c>
      <c r="E326" s="13" t="s">
        <v>2458</v>
      </c>
      <c r="F326" s="13" t="s">
        <v>16</v>
      </c>
      <c r="G326" s="15">
        <v>2668.0</v>
      </c>
      <c r="H326" s="15">
        <v>3735.0</v>
      </c>
      <c r="I326" s="16"/>
      <c r="J326" s="16"/>
      <c r="K326" s="16"/>
      <c r="L326" s="16"/>
      <c r="M326" s="16"/>
      <c r="N326" s="16"/>
      <c r="O326" s="16"/>
      <c r="P326" s="16"/>
      <c r="Q326" s="16"/>
      <c r="R326" s="16"/>
      <c r="S326" s="16"/>
      <c r="T326" s="16"/>
      <c r="U326" s="16"/>
      <c r="V326" s="16"/>
      <c r="W326" s="16"/>
      <c r="X326" s="16"/>
      <c r="Y326" s="16"/>
      <c r="Z326" s="16"/>
    </row>
    <row r="327" ht="71.25" customHeight="1">
      <c r="A327" s="10" t="s">
        <v>2459</v>
      </c>
      <c r="B327" s="10" t="s">
        <v>2463</v>
      </c>
      <c r="C327" s="13" t="s">
        <v>696</v>
      </c>
      <c r="D327" s="13" t="s">
        <v>27</v>
      </c>
      <c r="E327" s="13" t="s">
        <v>2467</v>
      </c>
      <c r="F327" s="13" t="s">
        <v>16</v>
      </c>
      <c r="G327" s="15">
        <v>2495.0</v>
      </c>
      <c r="H327" s="15">
        <v>3493.0</v>
      </c>
      <c r="I327" s="16"/>
      <c r="J327" s="16"/>
      <c r="K327" s="16"/>
      <c r="L327" s="16"/>
      <c r="M327" s="16"/>
      <c r="N327" s="16"/>
      <c r="O327" s="16"/>
      <c r="P327" s="16"/>
      <c r="Q327" s="16"/>
      <c r="R327" s="16"/>
      <c r="S327" s="16"/>
      <c r="T327" s="16"/>
      <c r="U327" s="16"/>
      <c r="V327" s="16"/>
      <c r="W327" s="16"/>
      <c r="X327" s="16"/>
      <c r="Y327" s="16"/>
      <c r="Z327" s="16"/>
    </row>
    <row r="328" ht="71.25" customHeight="1">
      <c r="A328" s="10" t="s">
        <v>2469</v>
      </c>
      <c r="B328" s="10" t="s">
        <v>2472</v>
      </c>
      <c r="C328" s="13" t="s">
        <v>696</v>
      </c>
      <c r="D328" s="13" t="s">
        <v>27</v>
      </c>
      <c r="E328" s="13" t="s">
        <v>2477</v>
      </c>
      <c r="F328" s="13" t="s">
        <v>16</v>
      </c>
      <c r="G328" s="15">
        <v>2789.0</v>
      </c>
      <c r="H328" s="15">
        <v>3905.0</v>
      </c>
      <c r="I328" s="16"/>
      <c r="J328" s="16"/>
      <c r="K328" s="16"/>
      <c r="L328" s="16"/>
      <c r="M328" s="16"/>
      <c r="N328" s="16"/>
      <c r="O328" s="16"/>
      <c r="P328" s="16"/>
      <c r="Q328" s="16"/>
      <c r="R328" s="16"/>
      <c r="S328" s="16"/>
      <c r="T328" s="16"/>
      <c r="U328" s="16"/>
      <c r="V328" s="16"/>
      <c r="W328" s="16"/>
      <c r="X328" s="16"/>
      <c r="Y328" s="16"/>
      <c r="Z328" s="16"/>
    </row>
    <row r="329" ht="71.25" customHeight="1">
      <c r="A329" s="10" t="s">
        <v>2478</v>
      </c>
      <c r="B329" s="10" t="s">
        <v>2482</v>
      </c>
      <c r="C329" s="13" t="s">
        <v>696</v>
      </c>
      <c r="D329" s="13" t="s">
        <v>27</v>
      </c>
      <c r="E329" s="13" t="s">
        <v>2485</v>
      </c>
      <c r="F329" s="13" t="s">
        <v>16</v>
      </c>
      <c r="G329" s="15">
        <v>2542.0</v>
      </c>
      <c r="H329" s="15">
        <v>3559.0</v>
      </c>
      <c r="I329" s="16"/>
      <c r="J329" s="16"/>
      <c r="K329" s="16"/>
      <c r="L329" s="16"/>
      <c r="M329" s="16"/>
      <c r="N329" s="16"/>
      <c r="O329" s="16"/>
      <c r="P329" s="16"/>
      <c r="Q329" s="16"/>
      <c r="R329" s="16"/>
      <c r="S329" s="16"/>
      <c r="T329" s="16"/>
      <c r="U329" s="16"/>
      <c r="V329" s="16"/>
      <c r="W329" s="16"/>
      <c r="X329" s="16"/>
      <c r="Y329" s="16"/>
      <c r="Z329" s="16"/>
    </row>
    <row r="330" ht="71.25" customHeight="1">
      <c r="A330" s="10" t="s">
        <v>2487</v>
      </c>
      <c r="B330" s="10" t="s">
        <v>2491</v>
      </c>
      <c r="C330" s="13" t="s">
        <v>696</v>
      </c>
      <c r="D330" s="13" t="s">
        <v>27</v>
      </c>
      <c r="E330" s="13" t="s">
        <v>2495</v>
      </c>
      <c r="F330" s="13" t="s">
        <v>16</v>
      </c>
      <c r="G330" s="15">
        <v>2534.0</v>
      </c>
      <c r="H330" s="15">
        <v>3548.0</v>
      </c>
      <c r="I330" s="16"/>
      <c r="J330" s="16"/>
      <c r="K330" s="16"/>
      <c r="L330" s="16"/>
      <c r="M330" s="16"/>
      <c r="N330" s="16"/>
      <c r="O330" s="16"/>
      <c r="P330" s="16"/>
      <c r="Q330" s="16"/>
      <c r="R330" s="16"/>
      <c r="S330" s="16"/>
      <c r="T330" s="16"/>
      <c r="U330" s="16"/>
      <c r="V330" s="16"/>
      <c r="W330" s="16"/>
      <c r="X330" s="16"/>
      <c r="Y330" s="16"/>
      <c r="Z330" s="16"/>
    </row>
    <row r="331" ht="71.25" customHeight="1">
      <c r="A331" s="10" t="s">
        <v>2496</v>
      </c>
      <c r="B331" s="10" t="s">
        <v>2500</v>
      </c>
      <c r="C331" s="13" t="s">
        <v>696</v>
      </c>
      <c r="D331" s="13" t="s">
        <v>27</v>
      </c>
      <c r="E331" s="13" t="s">
        <v>2504</v>
      </c>
      <c r="F331" s="13" t="s">
        <v>16</v>
      </c>
      <c r="G331" s="15">
        <v>2883.0</v>
      </c>
      <c r="H331" s="15">
        <v>4036.0</v>
      </c>
      <c r="I331" s="16"/>
      <c r="J331" s="16"/>
      <c r="K331" s="16"/>
      <c r="L331" s="16"/>
      <c r="M331" s="16"/>
      <c r="N331" s="16"/>
      <c r="O331" s="16"/>
      <c r="P331" s="16"/>
      <c r="Q331" s="16"/>
      <c r="R331" s="16"/>
      <c r="S331" s="16"/>
      <c r="T331" s="16"/>
      <c r="U331" s="16"/>
      <c r="V331" s="16"/>
      <c r="W331" s="16"/>
      <c r="X331" s="16"/>
      <c r="Y331" s="16"/>
      <c r="Z331" s="16"/>
    </row>
    <row r="332" ht="71.25" customHeight="1">
      <c r="A332" s="10" t="s">
        <v>2505</v>
      </c>
      <c r="B332" s="10" t="s">
        <v>2509</v>
      </c>
      <c r="C332" s="13" t="s">
        <v>696</v>
      </c>
      <c r="D332" s="13" t="s">
        <v>27</v>
      </c>
      <c r="E332" s="13" t="s">
        <v>2512</v>
      </c>
      <c r="F332" s="13" t="s">
        <v>16</v>
      </c>
      <c r="G332" s="15">
        <v>1939.0</v>
      </c>
      <c r="H332" s="15">
        <v>2715.0</v>
      </c>
      <c r="I332" s="16"/>
      <c r="J332" s="16"/>
      <c r="K332" s="16"/>
      <c r="L332" s="16"/>
      <c r="M332" s="16"/>
      <c r="N332" s="16"/>
      <c r="O332" s="16"/>
      <c r="P332" s="16"/>
      <c r="Q332" s="16"/>
      <c r="R332" s="16"/>
      <c r="S332" s="16"/>
      <c r="T332" s="16"/>
      <c r="U332" s="16"/>
      <c r="V332" s="16"/>
      <c r="W332" s="16"/>
      <c r="X332" s="16"/>
      <c r="Y332" s="16"/>
      <c r="Z332" s="16"/>
    </row>
    <row r="333" ht="71.25" customHeight="1">
      <c r="A333" s="10" t="s">
        <v>2513</v>
      </c>
      <c r="B333" s="10" t="s">
        <v>2516</v>
      </c>
      <c r="C333" s="13" t="s">
        <v>696</v>
      </c>
      <c r="D333" s="13" t="s">
        <v>27</v>
      </c>
      <c r="E333" s="13" t="s">
        <v>2519</v>
      </c>
      <c r="F333" s="13" t="s">
        <v>16</v>
      </c>
      <c r="G333" s="15">
        <v>1872.0</v>
      </c>
      <c r="H333" s="15">
        <v>2621.0</v>
      </c>
      <c r="I333" s="16"/>
      <c r="J333" s="16"/>
      <c r="K333" s="16"/>
      <c r="L333" s="16"/>
      <c r="M333" s="16"/>
      <c r="N333" s="16"/>
      <c r="O333" s="16"/>
      <c r="P333" s="16"/>
      <c r="Q333" s="16"/>
      <c r="R333" s="16"/>
      <c r="S333" s="16"/>
      <c r="T333" s="16"/>
      <c r="U333" s="16"/>
      <c r="V333" s="16"/>
      <c r="W333" s="16"/>
      <c r="X333" s="16"/>
      <c r="Y333" s="16"/>
      <c r="Z333" s="16"/>
    </row>
    <row r="334" ht="71.25" customHeight="1">
      <c r="A334" s="10" t="s">
        <v>2521</v>
      </c>
      <c r="B334" s="10" t="s">
        <v>2524</v>
      </c>
      <c r="C334" s="13" t="s">
        <v>696</v>
      </c>
      <c r="D334" s="13" t="s">
        <v>27</v>
      </c>
      <c r="E334" s="13" t="s">
        <v>2527</v>
      </c>
      <c r="F334" s="13" t="s">
        <v>16</v>
      </c>
      <c r="G334" s="15">
        <v>1896.0</v>
      </c>
      <c r="H334" s="15">
        <v>2654.0</v>
      </c>
      <c r="I334" s="16"/>
      <c r="J334" s="16"/>
      <c r="K334" s="16"/>
      <c r="L334" s="16"/>
      <c r="M334" s="16"/>
      <c r="N334" s="16"/>
      <c r="O334" s="16"/>
      <c r="P334" s="16"/>
      <c r="Q334" s="16"/>
      <c r="R334" s="16"/>
      <c r="S334" s="16"/>
      <c r="T334" s="16"/>
      <c r="U334" s="16"/>
      <c r="V334" s="16"/>
      <c r="W334" s="16"/>
      <c r="X334" s="16"/>
      <c r="Y334" s="16"/>
      <c r="Z334" s="16"/>
    </row>
    <row r="335" ht="71.25" customHeight="1">
      <c r="A335" s="10" t="s">
        <v>2528</v>
      </c>
      <c r="B335" s="10" t="s">
        <v>2531</v>
      </c>
      <c r="C335" s="13" t="s">
        <v>696</v>
      </c>
      <c r="D335" s="13" t="s">
        <v>27</v>
      </c>
      <c r="E335" s="13" t="s">
        <v>2534</v>
      </c>
      <c r="F335" s="13" t="s">
        <v>16</v>
      </c>
      <c r="G335" s="15">
        <v>1881.0</v>
      </c>
      <c r="H335" s="15">
        <v>2633.0</v>
      </c>
      <c r="I335" s="16"/>
      <c r="J335" s="16"/>
      <c r="K335" s="16"/>
      <c r="L335" s="16"/>
      <c r="M335" s="16"/>
      <c r="N335" s="16"/>
      <c r="O335" s="16"/>
      <c r="P335" s="16"/>
      <c r="Q335" s="16"/>
      <c r="R335" s="16"/>
      <c r="S335" s="16"/>
      <c r="T335" s="16"/>
      <c r="U335" s="16"/>
      <c r="V335" s="16"/>
      <c r="W335" s="16"/>
      <c r="X335" s="16"/>
      <c r="Y335" s="16"/>
      <c r="Z335" s="16"/>
    </row>
    <row r="336" ht="71.25" customHeight="1">
      <c r="A336" s="10" t="s">
        <v>2535</v>
      </c>
      <c r="B336" s="10" t="s">
        <v>2538</v>
      </c>
      <c r="C336" s="13" t="s">
        <v>696</v>
      </c>
      <c r="D336" s="13" t="s">
        <v>27</v>
      </c>
      <c r="E336" s="13" t="s">
        <v>2540</v>
      </c>
      <c r="F336" s="13" t="s">
        <v>16</v>
      </c>
      <c r="G336" s="15">
        <v>2103.0</v>
      </c>
      <c r="H336" s="15">
        <v>2944.0</v>
      </c>
      <c r="I336" s="16"/>
      <c r="J336" s="16"/>
      <c r="K336" s="16"/>
      <c r="L336" s="16"/>
      <c r="M336" s="16"/>
      <c r="N336" s="16"/>
      <c r="O336" s="16"/>
      <c r="P336" s="16"/>
      <c r="Q336" s="16"/>
      <c r="R336" s="16"/>
      <c r="S336" s="16"/>
      <c r="T336" s="16"/>
      <c r="U336" s="16"/>
      <c r="V336" s="16"/>
      <c r="W336" s="16"/>
      <c r="X336" s="16"/>
      <c r="Y336" s="16"/>
      <c r="Z336" s="16"/>
    </row>
    <row r="337" ht="71.25" customHeight="1">
      <c r="A337" s="10" t="s">
        <v>2542</v>
      </c>
      <c r="B337" s="10" t="s">
        <v>2544</v>
      </c>
      <c r="C337" s="13" t="s">
        <v>696</v>
      </c>
      <c r="D337" s="13" t="s">
        <v>27</v>
      </c>
      <c r="E337" s="13" t="s">
        <v>2548</v>
      </c>
      <c r="F337" s="13" t="s">
        <v>16</v>
      </c>
      <c r="G337" s="15">
        <v>1892.0</v>
      </c>
      <c r="H337" s="15">
        <v>2649.0</v>
      </c>
      <c r="I337" s="16"/>
      <c r="J337" s="16"/>
      <c r="K337" s="16"/>
      <c r="L337" s="16"/>
      <c r="M337" s="16"/>
      <c r="N337" s="16"/>
      <c r="O337" s="16"/>
      <c r="P337" s="16"/>
      <c r="Q337" s="16"/>
      <c r="R337" s="16"/>
      <c r="S337" s="16"/>
      <c r="T337" s="16"/>
      <c r="U337" s="16"/>
      <c r="V337" s="16"/>
      <c r="W337" s="16"/>
      <c r="X337" s="16"/>
      <c r="Y337" s="16"/>
      <c r="Z337" s="16"/>
    </row>
    <row r="338" ht="71.25" customHeight="1">
      <c r="A338" s="10" t="s">
        <v>2550</v>
      </c>
      <c r="B338" s="10" t="s">
        <v>2553</v>
      </c>
      <c r="C338" s="13" t="s">
        <v>696</v>
      </c>
      <c r="D338" s="13" t="s">
        <v>27</v>
      </c>
      <c r="E338" s="13" t="s">
        <v>2557</v>
      </c>
      <c r="F338" s="13" t="s">
        <v>16</v>
      </c>
      <c r="G338" s="15">
        <v>2095.0</v>
      </c>
      <c r="H338" s="15">
        <v>2933.0</v>
      </c>
      <c r="I338" s="16"/>
      <c r="J338" s="16"/>
      <c r="K338" s="16"/>
      <c r="L338" s="16"/>
      <c r="M338" s="16"/>
      <c r="N338" s="16"/>
      <c r="O338" s="16"/>
      <c r="P338" s="16"/>
      <c r="Q338" s="16"/>
      <c r="R338" s="16"/>
      <c r="S338" s="16"/>
      <c r="T338" s="16"/>
      <c r="U338" s="16"/>
      <c r="V338" s="16"/>
      <c r="W338" s="16"/>
      <c r="X338" s="16"/>
      <c r="Y338" s="16"/>
      <c r="Z338" s="16"/>
    </row>
    <row r="339" ht="71.25" customHeight="1">
      <c r="A339" s="10" t="s">
        <v>2558</v>
      </c>
      <c r="B339" s="10" t="s">
        <v>2562</v>
      </c>
      <c r="C339" s="13" t="s">
        <v>696</v>
      </c>
      <c r="D339" s="13" t="s">
        <v>27</v>
      </c>
      <c r="E339" s="13" t="s">
        <v>2565</v>
      </c>
      <c r="F339" s="13" t="s">
        <v>16</v>
      </c>
      <c r="G339" s="15">
        <v>2315.0</v>
      </c>
      <c r="H339" s="15">
        <v>3241.0</v>
      </c>
      <c r="I339" s="16"/>
      <c r="J339" s="16"/>
      <c r="K339" s="16"/>
      <c r="L339" s="16"/>
      <c r="M339" s="16"/>
      <c r="N339" s="16"/>
      <c r="O339" s="16"/>
      <c r="P339" s="16"/>
      <c r="Q339" s="16"/>
      <c r="R339" s="16"/>
      <c r="S339" s="16"/>
      <c r="T339" s="16"/>
      <c r="U339" s="16"/>
      <c r="V339" s="16"/>
      <c r="W339" s="16"/>
      <c r="X339" s="16"/>
      <c r="Y339" s="16"/>
      <c r="Z339" s="16"/>
    </row>
    <row r="340" ht="71.25" customHeight="1">
      <c r="A340" s="10" t="s">
        <v>2566</v>
      </c>
      <c r="B340" s="10" t="s">
        <v>2570</v>
      </c>
      <c r="C340" s="13" t="s">
        <v>696</v>
      </c>
      <c r="D340" s="13" t="s">
        <v>27</v>
      </c>
      <c r="E340" s="13" t="s">
        <v>2573</v>
      </c>
      <c r="F340" s="13" t="s">
        <v>16</v>
      </c>
      <c r="G340" s="15">
        <v>2241.0</v>
      </c>
      <c r="H340" s="15">
        <v>3137.0</v>
      </c>
      <c r="I340" s="16"/>
      <c r="J340" s="16"/>
      <c r="K340" s="16"/>
      <c r="L340" s="16"/>
      <c r="M340" s="16"/>
      <c r="N340" s="16"/>
      <c r="O340" s="16"/>
      <c r="P340" s="16"/>
      <c r="Q340" s="16"/>
      <c r="R340" s="16"/>
      <c r="S340" s="16"/>
      <c r="T340" s="16"/>
      <c r="U340" s="16"/>
      <c r="V340" s="16"/>
      <c r="W340" s="16"/>
      <c r="X340" s="16"/>
      <c r="Y340" s="16"/>
      <c r="Z340" s="16"/>
    </row>
    <row r="341" ht="71.25" customHeight="1">
      <c r="A341" s="10" t="s">
        <v>2574</v>
      </c>
      <c r="B341" s="10" t="s">
        <v>2578</v>
      </c>
      <c r="C341" s="13" t="s">
        <v>696</v>
      </c>
      <c r="D341" s="13" t="s">
        <v>27</v>
      </c>
      <c r="E341" s="13" t="s">
        <v>2581</v>
      </c>
      <c r="F341" s="13" t="s">
        <v>16</v>
      </c>
      <c r="G341" s="15">
        <v>1821.0</v>
      </c>
      <c r="H341" s="15">
        <v>2549.0</v>
      </c>
      <c r="I341" s="16"/>
      <c r="J341" s="16"/>
      <c r="K341" s="16"/>
      <c r="L341" s="16"/>
      <c r="M341" s="16"/>
      <c r="N341" s="16"/>
      <c r="O341" s="16"/>
      <c r="P341" s="16"/>
      <c r="Q341" s="16"/>
      <c r="R341" s="16"/>
      <c r="S341" s="16"/>
      <c r="T341" s="16"/>
      <c r="U341" s="16"/>
      <c r="V341" s="16"/>
      <c r="W341" s="16"/>
      <c r="X341" s="16"/>
      <c r="Y341" s="16"/>
      <c r="Z341" s="16"/>
    </row>
    <row r="342" ht="71.25" customHeight="1">
      <c r="A342" s="10" t="s">
        <v>2582</v>
      </c>
      <c r="B342" s="10" t="s">
        <v>2585</v>
      </c>
      <c r="C342" s="13" t="s">
        <v>696</v>
      </c>
      <c r="D342" s="13" t="s">
        <v>27</v>
      </c>
      <c r="E342" s="13" t="s">
        <v>2589</v>
      </c>
      <c r="F342" s="13" t="s">
        <v>16</v>
      </c>
      <c r="G342" s="15">
        <v>1974.0</v>
      </c>
      <c r="H342" s="15">
        <v>2764.0</v>
      </c>
      <c r="I342" s="16"/>
      <c r="J342" s="16"/>
      <c r="K342" s="16"/>
      <c r="L342" s="16"/>
      <c r="M342" s="16"/>
      <c r="N342" s="16"/>
      <c r="O342" s="16"/>
      <c r="P342" s="16"/>
      <c r="Q342" s="16"/>
      <c r="R342" s="16"/>
      <c r="S342" s="16"/>
      <c r="T342" s="16"/>
      <c r="U342" s="16"/>
      <c r="V342" s="16"/>
      <c r="W342" s="16"/>
      <c r="X342" s="16"/>
      <c r="Y342" s="16"/>
      <c r="Z342" s="16"/>
    </row>
    <row r="343" ht="71.25" customHeight="1">
      <c r="A343" s="10" t="s">
        <v>2590</v>
      </c>
      <c r="B343" s="10" t="s">
        <v>2592</v>
      </c>
      <c r="C343" s="13" t="s">
        <v>696</v>
      </c>
      <c r="D343" s="13" t="s">
        <v>27</v>
      </c>
      <c r="E343" s="13" t="s">
        <v>2595</v>
      </c>
      <c r="F343" s="13" t="s">
        <v>16</v>
      </c>
      <c r="G343" s="15">
        <v>1877.0</v>
      </c>
      <c r="H343" s="15">
        <v>2628.0</v>
      </c>
      <c r="I343" s="16"/>
      <c r="J343" s="16"/>
      <c r="K343" s="16"/>
      <c r="L343" s="16"/>
      <c r="M343" s="16"/>
      <c r="N343" s="16"/>
      <c r="O343" s="16"/>
      <c r="P343" s="16"/>
      <c r="Q343" s="16"/>
      <c r="R343" s="16"/>
      <c r="S343" s="16"/>
      <c r="T343" s="16"/>
      <c r="U343" s="16"/>
      <c r="V343" s="16"/>
      <c r="W343" s="16"/>
      <c r="X343" s="16"/>
      <c r="Y343" s="16"/>
      <c r="Z343" s="16"/>
    </row>
    <row r="344" ht="71.25" customHeight="1">
      <c r="A344" s="10" t="s">
        <v>2597</v>
      </c>
      <c r="B344" s="10" t="s">
        <v>2599</v>
      </c>
      <c r="C344" s="13" t="s">
        <v>696</v>
      </c>
      <c r="D344" s="13" t="s">
        <v>27</v>
      </c>
      <c r="E344" s="13" t="s">
        <v>2602</v>
      </c>
      <c r="F344" s="13" t="s">
        <v>16</v>
      </c>
      <c r="G344" s="15">
        <v>1369.0</v>
      </c>
      <c r="H344" s="15">
        <v>1917.0</v>
      </c>
      <c r="I344" s="16"/>
      <c r="J344" s="16"/>
      <c r="K344" s="16"/>
      <c r="L344" s="16"/>
      <c r="M344" s="16"/>
      <c r="N344" s="16"/>
      <c r="O344" s="16"/>
      <c r="P344" s="16"/>
      <c r="Q344" s="16"/>
      <c r="R344" s="16"/>
      <c r="S344" s="16"/>
      <c r="T344" s="16"/>
      <c r="U344" s="16"/>
      <c r="V344" s="16"/>
      <c r="W344" s="16"/>
      <c r="X344" s="16"/>
      <c r="Y344" s="16"/>
      <c r="Z344" s="16"/>
    </row>
    <row r="345" ht="71.25" customHeight="1">
      <c r="A345" s="10" t="s">
        <v>2604</v>
      </c>
      <c r="B345" s="10" t="s">
        <v>2606</v>
      </c>
      <c r="C345" s="13" t="s">
        <v>696</v>
      </c>
      <c r="D345" s="13" t="s">
        <v>27</v>
      </c>
      <c r="E345" s="13" t="s">
        <v>2609</v>
      </c>
      <c r="F345" s="13" t="s">
        <v>16</v>
      </c>
      <c r="G345" s="15">
        <v>1475.0</v>
      </c>
      <c r="H345" s="15">
        <v>2065.0</v>
      </c>
      <c r="I345" s="16"/>
      <c r="J345" s="16"/>
      <c r="K345" s="16"/>
      <c r="L345" s="16"/>
      <c r="M345" s="16"/>
      <c r="N345" s="16"/>
      <c r="O345" s="16"/>
      <c r="P345" s="16"/>
      <c r="Q345" s="16"/>
      <c r="R345" s="16"/>
      <c r="S345" s="16"/>
      <c r="T345" s="16"/>
      <c r="U345" s="16"/>
      <c r="V345" s="16"/>
      <c r="W345" s="16"/>
      <c r="X345" s="16"/>
      <c r="Y345" s="16"/>
      <c r="Z345" s="16"/>
    </row>
    <row r="346" ht="71.25" customHeight="1">
      <c r="A346" s="10" t="s">
        <v>2611</v>
      </c>
      <c r="B346" s="10" t="s">
        <v>2613</v>
      </c>
      <c r="C346" s="13" t="s">
        <v>696</v>
      </c>
      <c r="D346" s="13" t="s">
        <v>27</v>
      </c>
      <c r="E346" s="13" t="s">
        <v>2616</v>
      </c>
      <c r="F346" s="13" t="s">
        <v>16</v>
      </c>
      <c r="G346" s="15">
        <v>1392.0</v>
      </c>
      <c r="H346" s="15">
        <v>1949.0</v>
      </c>
      <c r="I346" s="16"/>
      <c r="J346" s="16"/>
      <c r="K346" s="16"/>
      <c r="L346" s="16"/>
      <c r="M346" s="16"/>
      <c r="N346" s="16"/>
      <c r="O346" s="16"/>
      <c r="P346" s="16"/>
      <c r="Q346" s="16"/>
      <c r="R346" s="16"/>
      <c r="S346" s="16"/>
      <c r="T346" s="16"/>
      <c r="U346" s="16"/>
      <c r="V346" s="16"/>
      <c r="W346" s="16"/>
      <c r="X346" s="16"/>
      <c r="Y346" s="16"/>
      <c r="Z346" s="16"/>
    </row>
    <row r="347" ht="71.25" customHeight="1">
      <c r="A347" s="10" t="s">
        <v>2618</v>
      </c>
      <c r="B347" s="10" t="s">
        <v>2619</v>
      </c>
      <c r="C347" s="13" t="s">
        <v>696</v>
      </c>
      <c r="D347" s="13" t="s">
        <v>27</v>
      </c>
      <c r="E347" s="13" t="s">
        <v>2622</v>
      </c>
      <c r="F347" s="13" t="s">
        <v>16</v>
      </c>
      <c r="G347" s="15">
        <v>1003.0</v>
      </c>
      <c r="H347" s="15">
        <v>1404.0</v>
      </c>
      <c r="I347" s="16"/>
      <c r="J347" s="16"/>
      <c r="K347" s="16"/>
      <c r="L347" s="16"/>
      <c r="M347" s="16"/>
      <c r="N347" s="16"/>
      <c r="O347" s="16"/>
      <c r="P347" s="16"/>
      <c r="Q347" s="16"/>
      <c r="R347" s="16"/>
      <c r="S347" s="16"/>
      <c r="T347" s="16"/>
      <c r="U347" s="16"/>
      <c r="V347" s="16"/>
      <c r="W347" s="16"/>
      <c r="X347" s="16"/>
      <c r="Y347" s="16"/>
      <c r="Z347" s="16"/>
    </row>
    <row r="348" ht="71.25" customHeight="1">
      <c r="A348" s="10" t="s">
        <v>2623</v>
      </c>
      <c r="B348" s="10" t="s">
        <v>2625</v>
      </c>
      <c r="C348" s="13" t="s">
        <v>696</v>
      </c>
      <c r="D348" s="13" t="s">
        <v>27</v>
      </c>
      <c r="E348" s="13" t="s">
        <v>2627</v>
      </c>
      <c r="F348" s="13" t="s">
        <v>16</v>
      </c>
      <c r="G348" s="15">
        <v>1145.0</v>
      </c>
      <c r="H348" s="15">
        <v>1603.0</v>
      </c>
      <c r="I348" s="16"/>
      <c r="J348" s="16"/>
      <c r="K348" s="16"/>
      <c r="L348" s="16"/>
      <c r="M348" s="16"/>
      <c r="N348" s="16"/>
      <c r="O348" s="16"/>
      <c r="P348" s="16"/>
      <c r="Q348" s="16"/>
      <c r="R348" s="16"/>
      <c r="S348" s="16"/>
      <c r="T348" s="16"/>
      <c r="U348" s="16"/>
      <c r="V348" s="16"/>
      <c r="W348" s="16"/>
      <c r="X348" s="16"/>
      <c r="Y348" s="16"/>
      <c r="Z348" s="16"/>
    </row>
    <row r="349" ht="71.25" customHeight="1">
      <c r="A349" s="10" t="s">
        <v>2629</v>
      </c>
      <c r="B349" s="10" t="s">
        <v>2631</v>
      </c>
      <c r="C349" s="13" t="s">
        <v>696</v>
      </c>
      <c r="D349" s="13" t="s">
        <v>27</v>
      </c>
      <c r="E349" s="13" t="s">
        <v>2633</v>
      </c>
      <c r="F349" s="13" t="s">
        <v>16</v>
      </c>
      <c r="G349" s="15">
        <v>1114.0</v>
      </c>
      <c r="H349" s="15">
        <v>1560.0</v>
      </c>
      <c r="I349" s="16"/>
      <c r="J349" s="16"/>
      <c r="K349" s="16"/>
      <c r="L349" s="16"/>
      <c r="M349" s="16"/>
      <c r="N349" s="16"/>
      <c r="O349" s="16"/>
      <c r="P349" s="16"/>
      <c r="Q349" s="16"/>
      <c r="R349" s="16"/>
      <c r="S349" s="16"/>
      <c r="T349" s="16"/>
      <c r="U349" s="16"/>
      <c r="V349" s="16"/>
      <c r="W349" s="16"/>
      <c r="X349" s="16"/>
      <c r="Y349" s="16"/>
      <c r="Z349" s="16"/>
    </row>
    <row r="350" ht="71.25" customHeight="1">
      <c r="A350" s="10" t="s">
        <v>2634</v>
      </c>
      <c r="B350" s="10" t="s">
        <v>2637</v>
      </c>
      <c r="C350" s="13" t="s">
        <v>696</v>
      </c>
      <c r="D350" s="13" t="s">
        <v>27</v>
      </c>
      <c r="E350" s="13" t="s">
        <v>2639</v>
      </c>
      <c r="F350" s="13" t="s">
        <v>16</v>
      </c>
      <c r="G350" s="15">
        <v>1168.0</v>
      </c>
      <c r="H350" s="15">
        <v>1635.0</v>
      </c>
      <c r="I350" s="16"/>
      <c r="J350" s="16"/>
      <c r="K350" s="16"/>
      <c r="L350" s="16"/>
      <c r="M350" s="16"/>
      <c r="N350" s="16"/>
      <c r="O350" s="16"/>
      <c r="P350" s="16"/>
      <c r="Q350" s="16"/>
      <c r="R350" s="16"/>
      <c r="S350" s="16"/>
      <c r="T350" s="16"/>
      <c r="U350" s="16"/>
      <c r="V350" s="16"/>
      <c r="W350" s="16"/>
      <c r="X350" s="16"/>
      <c r="Y350" s="16"/>
      <c r="Z350" s="16"/>
    </row>
    <row r="351" ht="71.25" customHeight="1">
      <c r="A351" s="10" t="s">
        <v>2640</v>
      </c>
      <c r="B351" s="10" t="s">
        <v>2643</v>
      </c>
      <c r="C351" s="13" t="s">
        <v>696</v>
      </c>
      <c r="D351" s="13" t="s">
        <v>27</v>
      </c>
      <c r="E351" s="13" t="s">
        <v>2645</v>
      </c>
      <c r="F351" s="13" t="s">
        <v>16</v>
      </c>
      <c r="G351" s="15">
        <v>1124.0</v>
      </c>
      <c r="H351" s="15">
        <v>1574.0</v>
      </c>
      <c r="I351" s="16"/>
      <c r="J351" s="16"/>
      <c r="K351" s="16"/>
      <c r="L351" s="16"/>
      <c r="M351" s="16"/>
      <c r="N351" s="16"/>
      <c r="O351" s="16"/>
      <c r="P351" s="16"/>
      <c r="Q351" s="16"/>
      <c r="R351" s="16"/>
      <c r="S351" s="16"/>
      <c r="T351" s="16"/>
      <c r="U351" s="16"/>
      <c r="V351" s="16"/>
      <c r="W351" s="16"/>
      <c r="X351" s="16"/>
      <c r="Y351" s="16"/>
      <c r="Z351" s="16"/>
    </row>
    <row r="352" ht="71.25" customHeight="1">
      <c r="A352" s="10" t="s">
        <v>2647</v>
      </c>
      <c r="B352" s="10" t="s">
        <v>2649</v>
      </c>
      <c r="C352" s="13" t="s">
        <v>696</v>
      </c>
      <c r="D352" s="13" t="s">
        <v>27</v>
      </c>
      <c r="E352" s="13" t="s">
        <v>2651</v>
      </c>
      <c r="F352" s="13" t="s">
        <v>16</v>
      </c>
      <c r="G352" s="15">
        <v>1110.0</v>
      </c>
      <c r="H352" s="15">
        <v>1554.0</v>
      </c>
      <c r="I352" s="16"/>
      <c r="J352" s="16"/>
      <c r="K352" s="16"/>
      <c r="L352" s="16"/>
      <c r="M352" s="16"/>
      <c r="N352" s="16"/>
      <c r="O352" s="16"/>
      <c r="P352" s="16"/>
      <c r="Q352" s="16"/>
      <c r="R352" s="16"/>
      <c r="S352" s="16"/>
      <c r="T352" s="16"/>
      <c r="U352" s="16"/>
      <c r="V352" s="16"/>
      <c r="W352" s="16"/>
      <c r="X352" s="16"/>
      <c r="Y352" s="16"/>
      <c r="Z352" s="16"/>
    </row>
    <row r="353" ht="71.25" customHeight="1">
      <c r="A353" s="10" t="s">
        <v>2653</v>
      </c>
      <c r="B353" s="10" t="s">
        <v>2655</v>
      </c>
      <c r="C353" s="13" t="s">
        <v>696</v>
      </c>
      <c r="D353" s="13" t="s">
        <v>27</v>
      </c>
      <c r="E353" s="13" t="s">
        <v>2658</v>
      </c>
      <c r="F353" s="13" t="s">
        <v>16</v>
      </c>
      <c r="G353" s="15">
        <v>1395.0</v>
      </c>
      <c r="H353" s="15">
        <v>1953.0</v>
      </c>
      <c r="I353" s="16"/>
      <c r="J353" s="16"/>
      <c r="K353" s="16"/>
      <c r="L353" s="16"/>
      <c r="M353" s="16"/>
      <c r="N353" s="16"/>
      <c r="O353" s="16"/>
      <c r="P353" s="16"/>
      <c r="Q353" s="16"/>
      <c r="R353" s="16"/>
      <c r="S353" s="16"/>
      <c r="T353" s="16"/>
      <c r="U353" s="16"/>
      <c r="V353" s="16"/>
      <c r="W353" s="16"/>
      <c r="X353" s="16"/>
      <c r="Y353" s="16"/>
      <c r="Z353" s="16"/>
    </row>
    <row r="354" ht="71.25" customHeight="1">
      <c r="A354" s="10" t="s">
        <v>2659</v>
      </c>
      <c r="B354" s="10" t="s">
        <v>2661</v>
      </c>
      <c r="C354" s="13" t="s">
        <v>696</v>
      </c>
      <c r="D354" s="13" t="s">
        <v>27</v>
      </c>
      <c r="E354" s="13" t="s">
        <v>2664</v>
      </c>
      <c r="F354" s="13" t="s">
        <v>16</v>
      </c>
      <c r="G354" s="15">
        <v>1279.0</v>
      </c>
      <c r="H354" s="15">
        <v>1791.0</v>
      </c>
      <c r="I354" s="16"/>
      <c r="J354" s="16"/>
      <c r="K354" s="16"/>
      <c r="L354" s="16"/>
      <c r="M354" s="16"/>
      <c r="N354" s="16"/>
      <c r="O354" s="16"/>
      <c r="P354" s="16"/>
      <c r="Q354" s="16"/>
      <c r="R354" s="16"/>
      <c r="S354" s="16"/>
      <c r="T354" s="16"/>
      <c r="U354" s="16"/>
      <c r="V354" s="16"/>
      <c r="W354" s="16"/>
      <c r="X354" s="16"/>
      <c r="Y354" s="16"/>
      <c r="Z354" s="16"/>
    </row>
    <row r="355" ht="71.25" customHeight="1">
      <c r="A355" s="10" t="s">
        <v>2665</v>
      </c>
      <c r="B355" s="10" t="s">
        <v>2668</v>
      </c>
      <c r="C355" s="13" t="s">
        <v>696</v>
      </c>
      <c r="D355" s="13" t="s">
        <v>27</v>
      </c>
      <c r="E355" s="13" t="s">
        <v>2670</v>
      </c>
      <c r="F355" s="13" t="s">
        <v>16</v>
      </c>
      <c r="G355" s="15">
        <v>1307.0</v>
      </c>
      <c r="H355" s="15">
        <v>1830.0</v>
      </c>
      <c r="I355" s="16"/>
      <c r="J355" s="16"/>
      <c r="K355" s="16"/>
      <c r="L355" s="16"/>
      <c r="M355" s="16"/>
      <c r="N355" s="16"/>
      <c r="O355" s="16"/>
      <c r="P355" s="16"/>
      <c r="Q355" s="16"/>
      <c r="R355" s="16"/>
      <c r="S355" s="16"/>
      <c r="T355" s="16"/>
      <c r="U355" s="16"/>
      <c r="V355" s="16"/>
      <c r="W355" s="16"/>
      <c r="X355" s="16"/>
      <c r="Y355" s="16"/>
      <c r="Z355" s="16"/>
    </row>
    <row r="356" ht="71.25" customHeight="1">
      <c r="A356" s="10" t="s">
        <v>2672</v>
      </c>
      <c r="B356" s="10" t="s">
        <v>2676</v>
      </c>
      <c r="C356" s="13" t="s">
        <v>1362</v>
      </c>
      <c r="D356" s="13" t="s">
        <v>29</v>
      </c>
      <c r="E356" s="13" t="s">
        <v>2680</v>
      </c>
      <c r="F356" s="13" t="s">
        <v>34</v>
      </c>
      <c r="G356" s="15">
        <v>2493.0</v>
      </c>
      <c r="H356" s="15">
        <v>3490.0</v>
      </c>
      <c r="I356" s="16"/>
      <c r="J356" s="16"/>
      <c r="K356" s="16"/>
      <c r="L356" s="16"/>
      <c r="M356" s="16"/>
      <c r="N356" s="16"/>
      <c r="O356" s="16"/>
      <c r="P356" s="16"/>
      <c r="Q356" s="16"/>
      <c r="R356" s="16"/>
      <c r="S356" s="16"/>
      <c r="T356" s="16"/>
      <c r="U356" s="16"/>
      <c r="V356" s="16"/>
      <c r="W356" s="16"/>
      <c r="X356" s="16"/>
      <c r="Y356" s="16"/>
      <c r="Z356" s="16"/>
    </row>
    <row r="357" ht="71.25" customHeight="1">
      <c r="A357" s="10" t="s">
        <v>2682</v>
      </c>
      <c r="B357" s="10" t="s">
        <v>2685</v>
      </c>
      <c r="C357" s="13" t="s">
        <v>1362</v>
      </c>
      <c r="D357" s="13" t="s">
        <v>29</v>
      </c>
      <c r="E357" s="13" t="s">
        <v>2689</v>
      </c>
      <c r="F357" s="13" t="s">
        <v>34</v>
      </c>
      <c r="G357" s="15">
        <v>2180.0</v>
      </c>
      <c r="H357" s="15">
        <v>3052.0</v>
      </c>
      <c r="I357" s="16"/>
      <c r="J357" s="16"/>
      <c r="K357" s="16"/>
      <c r="L357" s="16"/>
      <c r="M357" s="16"/>
      <c r="N357" s="16"/>
      <c r="O357" s="16"/>
      <c r="P357" s="16"/>
      <c r="Q357" s="16"/>
      <c r="R357" s="16"/>
      <c r="S357" s="16"/>
      <c r="T357" s="16"/>
      <c r="U357" s="16"/>
      <c r="V357" s="16"/>
      <c r="W357" s="16"/>
      <c r="X357" s="16"/>
      <c r="Y357" s="16"/>
      <c r="Z357" s="16"/>
    </row>
    <row r="358" ht="71.25" customHeight="1">
      <c r="A358" s="10" t="s">
        <v>2690</v>
      </c>
      <c r="B358" s="10" t="s">
        <v>2694</v>
      </c>
      <c r="C358" s="13" t="s">
        <v>1362</v>
      </c>
      <c r="D358" s="13" t="s">
        <v>29</v>
      </c>
      <c r="E358" s="13" t="s">
        <v>2698</v>
      </c>
      <c r="F358" s="13" t="s">
        <v>34</v>
      </c>
      <c r="G358" s="15">
        <v>2417.0</v>
      </c>
      <c r="H358" s="15">
        <v>3384.0</v>
      </c>
      <c r="I358" s="16"/>
      <c r="J358" s="16"/>
      <c r="K358" s="16"/>
      <c r="L358" s="16"/>
      <c r="M358" s="16"/>
      <c r="N358" s="16"/>
      <c r="O358" s="16"/>
      <c r="P358" s="16"/>
      <c r="Q358" s="16"/>
      <c r="R358" s="16"/>
      <c r="S358" s="16"/>
      <c r="T358" s="16"/>
      <c r="U358" s="16"/>
      <c r="V358" s="16"/>
      <c r="W358" s="16"/>
      <c r="X358" s="16"/>
      <c r="Y358" s="16"/>
      <c r="Z358" s="16"/>
    </row>
    <row r="359" ht="71.25" customHeight="1">
      <c r="A359" s="10" t="s">
        <v>2700</v>
      </c>
      <c r="B359" s="10" t="s">
        <v>2704</v>
      </c>
      <c r="C359" s="13" t="s">
        <v>1362</v>
      </c>
      <c r="D359" s="13" t="s">
        <v>29</v>
      </c>
      <c r="E359" s="13" t="s">
        <v>2709</v>
      </c>
      <c r="F359" s="13" t="s">
        <v>34</v>
      </c>
      <c r="G359" s="15">
        <v>2804.0</v>
      </c>
      <c r="H359" s="15">
        <v>3926.0</v>
      </c>
      <c r="I359" s="16"/>
      <c r="J359" s="16"/>
      <c r="K359" s="16"/>
      <c r="L359" s="16"/>
      <c r="M359" s="16"/>
      <c r="N359" s="16"/>
      <c r="O359" s="16"/>
      <c r="P359" s="16"/>
      <c r="Q359" s="16"/>
      <c r="R359" s="16"/>
      <c r="S359" s="16"/>
      <c r="T359" s="16"/>
      <c r="U359" s="16"/>
      <c r="V359" s="16"/>
      <c r="W359" s="16"/>
      <c r="X359" s="16"/>
      <c r="Y359" s="16"/>
      <c r="Z359" s="16"/>
    </row>
    <row r="360" ht="71.25" customHeight="1">
      <c r="A360" s="10" t="s">
        <v>2711</v>
      </c>
      <c r="B360" s="10" t="s">
        <v>2715</v>
      </c>
      <c r="C360" s="13" t="s">
        <v>1362</v>
      </c>
      <c r="D360" s="13" t="s">
        <v>29</v>
      </c>
      <c r="E360" s="13" t="s">
        <v>2719</v>
      </c>
      <c r="F360" s="13" t="s">
        <v>34</v>
      </c>
      <c r="G360" s="15">
        <v>2423.0</v>
      </c>
      <c r="H360" s="15">
        <v>3392.0</v>
      </c>
      <c r="I360" s="16"/>
      <c r="J360" s="16"/>
      <c r="K360" s="16"/>
      <c r="L360" s="16"/>
      <c r="M360" s="16"/>
      <c r="N360" s="16"/>
      <c r="O360" s="16"/>
      <c r="P360" s="16"/>
      <c r="Q360" s="16"/>
      <c r="R360" s="16"/>
      <c r="S360" s="16"/>
      <c r="T360" s="16"/>
      <c r="U360" s="16"/>
      <c r="V360" s="16"/>
      <c r="W360" s="16"/>
      <c r="X360" s="16"/>
      <c r="Y360" s="16"/>
      <c r="Z360" s="16"/>
    </row>
    <row r="361" ht="71.25" customHeight="1">
      <c r="A361" s="10" t="s">
        <v>2721</v>
      </c>
      <c r="B361" s="10" t="s">
        <v>2725</v>
      </c>
      <c r="C361" s="13" t="s">
        <v>1362</v>
      </c>
      <c r="D361" s="13" t="s">
        <v>29</v>
      </c>
      <c r="E361" s="13" t="s">
        <v>2729</v>
      </c>
      <c r="F361" s="13" t="s">
        <v>34</v>
      </c>
      <c r="G361" s="15">
        <v>2756.0</v>
      </c>
      <c r="H361" s="15">
        <v>3858.0</v>
      </c>
      <c r="I361" s="16"/>
      <c r="J361" s="16"/>
      <c r="K361" s="16"/>
      <c r="L361" s="16"/>
      <c r="M361" s="16"/>
      <c r="N361" s="16"/>
      <c r="O361" s="16"/>
      <c r="P361" s="16"/>
      <c r="Q361" s="16"/>
      <c r="R361" s="16"/>
      <c r="S361" s="16"/>
      <c r="T361" s="16"/>
      <c r="U361" s="16"/>
      <c r="V361" s="16"/>
      <c r="W361" s="16"/>
      <c r="X361" s="16"/>
      <c r="Y361" s="16"/>
      <c r="Z361" s="16"/>
    </row>
    <row r="362" ht="71.25" customHeight="1">
      <c r="A362" s="10" t="s">
        <v>2730</v>
      </c>
      <c r="B362" s="10" t="s">
        <v>2733</v>
      </c>
      <c r="C362" s="13" t="s">
        <v>1362</v>
      </c>
      <c r="D362" s="13" t="s">
        <v>29</v>
      </c>
      <c r="E362" s="13" t="s">
        <v>2737</v>
      </c>
      <c r="F362" s="13" t="s">
        <v>34</v>
      </c>
      <c r="G362" s="15">
        <v>2597.0</v>
      </c>
      <c r="H362" s="15">
        <v>3636.0</v>
      </c>
      <c r="I362" s="16"/>
      <c r="J362" s="16"/>
      <c r="K362" s="16"/>
      <c r="L362" s="16"/>
      <c r="M362" s="16"/>
      <c r="N362" s="16"/>
      <c r="O362" s="16"/>
      <c r="P362" s="16"/>
      <c r="Q362" s="16"/>
      <c r="R362" s="16"/>
      <c r="S362" s="16"/>
      <c r="T362" s="16"/>
      <c r="U362" s="16"/>
      <c r="V362" s="16"/>
      <c r="W362" s="16"/>
      <c r="X362" s="16"/>
      <c r="Y362" s="16"/>
      <c r="Z362" s="16"/>
    </row>
    <row r="363" ht="71.25" customHeight="1">
      <c r="A363" s="10" t="s">
        <v>2739</v>
      </c>
      <c r="B363" s="10" t="s">
        <v>2742</v>
      </c>
      <c r="C363" s="13" t="s">
        <v>1362</v>
      </c>
      <c r="D363" s="13" t="s">
        <v>29</v>
      </c>
      <c r="E363" s="13" t="s">
        <v>2747</v>
      </c>
      <c r="F363" s="13" t="s">
        <v>34</v>
      </c>
      <c r="G363" s="15">
        <v>2327.0</v>
      </c>
      <c r="H363" s="15">
        <v>3258.0</v>
      </c>
      <c r="I363" s="16"/>
      <c r="J363" s="16"/>
      <c r="K363" s="16"/>
      <c r="L363" s="16"/>
      <c r="M363" s="16"/>
      <c r="N363" s="16"/>
      <c r="O363" s="16"/>
      <c r="P363" s="16"/>
      <c r="Q363" s="16"/>
      <c r="R363" s="16"/>
      <c r="S363" s="16"/>
      <c r="T363" s="16"/>
      <c r="U363" s="16"/>
      <c r="V363" s="16"/>
      <c r="W363" s="16"/>
      <c r="X363" s="16"/>
      <c r="Y363" s="16"/>
      <c r="Z363" s="16"/>
    </row>
    <row r="364" ht="71.25" customHeight="1">
      <c r="A364" s="10" t="s">
        <v>2748</v>
      </c>
      <c r="B364" s="10" t="s">
        <v>2751</v>
      </c>
      <c r="C364" s="13" t="s">
        <v>1362</v>
      </c>
      <c r="D364" s="13" t="s">
        <v>29</v>
      </c>
      <c r="E364" s="13" t="s">
        <v>2754</v>
      </c>
      <c r="F364" s="13" t="s">
        <v>34</v>
      </c>
      <c r="G364" s="15">
        <v>2068.0</v>
      </c>
      <c r="H364" s="15">
        <v>2895.0</v>
      </c>
      <c r="I364" s="16"/>
      <c r="J364" s="16"/>
      <c r="K364" s="16"/>
      <c r="L364" s="16"/>
      <c r="M364" s="16"/>
      <c r="N364" s="16"/>
      <c r="O364" s="16"/>
      <c r="P364" s="16"/>
      <c r="Q364" s="16"/>
      <c r="R364" s="16"/>
      <c r="S364" s="16"/>
      <c r="T364" s="16"/>
      <c r="U364" s="16"/>
      <c r="V364" s="16"/>
      <c r="W364" s="16"/>
      <c r="X364" s="16"/>
      <c r="Y364" s="16"/>
      <c r="Z364" s="16"/>
    </row>
    <row r="365" ht="71.25" customHeight="1">
      <c r="A365" s="10" t="s">
        <v>2756</v>
      </c>
      <c r="B365" s="10" t="s">
        <v>2759</v>
      </c>
      <c r="C365" s="13" t="s">
        <v>1362</v>
      </c>
      <c r="D365" s="13" t="s">
        <v>29</v>
      </c>
      <c r="E365" s="13" t="s">
        <v>2762</v>
      </c>
      <c r="F365" s="13" t="s">
        <v>34</v>
      </c>
      <c r="G365" s="15">
        <v>1965.0</v>
      </c>
      <c r="H365" s="15">
        <v>2751.0</v>
      </c>
      <c r="I365" s="16"/>
      <c r="J365" s="16"/>
      <c r="K365" s="16"/>
      <c r="L365" s="16"/>
      <c r="M365" s="16"/>
      <c r="N365" s="16"/>
      <c r="O365" s="16"/>
      <c r="P365" s="16"/>
      <c r="Q365" s="16"/>
      <c r="R365" s="16"/>
      <c r="S365" s="16"/>
      <c r="T365" s="16"/>
      <c r="U365" s="16"/>
      <c r="V365" s="16"/>
      <c r="W365" s="16"/>
      <c r="X365" s="16"/>
      <c r="Y365" s="16"/>
      <c r="Z365" s="16"/>
    </row>
    <row r="366" ht="71.25" customHeight="1">
      <c r="A366" s="10" t="s">
        <v>2764</v>
      </c>
      <c r="B366" s="10" t="s">
        <v>2767</v>
      </c>
      <c r="C366" s="13" t="s">
        <v>1362</v>
      </c>
      <c r="D366" s="13" t="s">
        <v>29</v>
      </c>
      <c r="E366" s="13" t="s">
        <v>2771</v>
      </c>
      <c r="F366" s="13" t="s">
        <v>34</v>
      </c>
      <c r="G366" s="15">
        <v>2345.0</v>
      </c>
      <c r="H366" s="15">
        <v>3283.0</v>
      </c>
      <c r="I366" s="16"/>
      <c r="J366" s="16"/>
      <c r="K366" s="16"/>
      <c r="L366" s="16"/>
      <c r="M366" s="16"/>
      <c r="N366" s="16"/>
      <c r="O366" s="16"/>
      <c r="P366" s="16"/>
      <c r="Q366" s="16"/>
      <c r="R366" s="16"/>
      <c r="S366" s="16"/>
      <c r="T366" s="16"/>
      <c r="U366" s="16"/>
      <c r="V366" s="16"/>
      <c r="W366" s="16"/>
      <c r="X366" s="16"/>
      <c r="Y366" s="16"/>
      <c r="Z366" s="16"/>
    </row>
    <row r="367" ht="71.25" customHeight="1">
      <c r="A367" s="10" t="s">
        <v>2772</v>
      </c>
      <c r="B367" s="10" t="s">
        <v>2775</v>
      </c>
      <c r="C367" s="13" t="s">
        <v>1362</v>
      </c>
      <c r="D367" s="13" t="s">
        <v>29</v>
      </c>
      <c r="E367" s="13" t="s">
        <v>2778</v>
      </c>
      <c r="F367" s="13" t="s">
        <v>34</v>
      </c>
      <c r="G367" s="15">
        <v>1968.0</v>
      </c>
      <c r="H367" s="15">
        <v>2755.0</v>
      </c>
      <c r="I367" s="16"/>
      <c r="J367" s="16"/>
      <c r="K367" s="16"/>
      <c r="L367" s="16"/>
      <c r="M367" s="16"/>
      <c r="N367" s="16"/>
      <c r="O367" s="16"/>
      <c r="P367" s="16"/>
      <c r="Q367" s="16"/>
      <c r="R367" s="16"/>
      <c r="S367" s="16"/>
      <c r="T367" s="16"/>
      <c r="U367" s="16"/>
      <c r="V367" s="16"/>
      <c r="W367" s="16"/>
      <c r="X367" s="16"/>
      <c r="Y367" s="16"/>
      <c r="Z367" s="16"/>
    </row>
    <row r="368" ht="71.25" customHeight="1">
      <c r="A368" s="10" t="s">
        <v>2780</v>
      </c>
      <c r="B368" s="10" t="s">
        <v>2783</v>
      </c>
      <c r="C368" s="13" t="s">
        <v>1362</v>
      </c>
      <c r="D368" s="13" t="s">
        <v>29</v>
      </c>
      <c r="E368" s="13" t="s">
        <v>2786</v>
      </c>
      <c r="F368" s="13" t="s">
        <v>34</v>
      </c>
      <c r="G368" s="15">
        <v>1893.0</v>
      </c>
      <c r="H368" s="15">
        <v>2650.0</v>
      </c>
      <c r="I368" s="16"/>
      <c r="J368" s="16"/>
      <c r="K368" s="16"/>
      <c r="L368" s="16"/>
      <c r="M368" s="16"/>
      <c r="N368" s="16"/>
      <c r="O368" s="16"/>
      <c r="P368" s="16"/>
      <c r="Q368" s="16"/>
      <c r="R368" s="16"/>
      <c r="S368" s="16"/>
      <c r="T368" s="16"/>
      <c r="U368" s="16"/>
      <c r="V368" s="16"/>
      <c r="W368" s="16"/>
      <c r="X368" s="16"/>
      <c r="Y368" s="16"/>
      <c r="Z368" s="16"/>
    </row>
    <row r="369" ht="71.25" customHeight="1">
      <c r="A369" s="10" t="s">
        <v>2787</v>
      </c>
      <c r="B369" s="10" t="s">
        <v>2790</v>
      </c>
      <c r="C369" s="13" t="s">
        <v>1362</v>
      </c>
      <c r="D369" s="13" t="s">
        <v>29</v>
      </c>
      <c r="E369" s="13" t="s">
        <v>2794</v>
      </c>
      <c r="F369" s="13" t="s">
        <v>34</v>
      </c>
      <c r="G369" s="15">
        <v>2063.0</v>
      </c>
      <c r="H369" s="15">
        <v>2888.0</v>
      </c>
      <c r="I369" s="16"/>
      <c r="J369" s="16"/>
      <c r="K369" s="16"/>
      <c r="L369" s="16"/>
      <c r="M369" s="16"/>
      <c r="N369" s="16"/>
      <c r="O369" s="16"/>
      <c r="P369" s="16"/>
      <c r="Q369" s="16"/>
      <c r="R369" s="16"/>
      <c r="S369" s="16"/>
      <c r="T369" s="16"/>
      <c r="U369" s="16"/>
      <c r="V369" s="16"/>
      <c r="W369" s="16"/>
      <c r="X369" s="16"/>
      <c r="Y369" s="16"/>
      <c r="Z369" s="16"/>
    </row>
    <row r="370" ht="71.25" customHeight="1">
      <c r="A370" s="10" t="s">
        <v>2795</v>
      </c>
      <c r="B370" s="10" t="s">
        <v>2798</v>
      </c>
      <c r="C370" s="13" t="s">
        <v>1362</v>
      </c>
      <c r="D370" s="13" t="s">
        <v>29</v>
      </c>
      <c r="E370" s="13" t="s">
        <v>2802</v>
      </c>
      <c r="F370" s="13" t="s">
        <v>34</v>
      </c>
      <c r="G370" s="15">
        <v>1883.0</v>
      </c>
      <c r="H370" s="15">
        <v>2636.0</v>
      </c>
      <c r="I370" s="16"/>
      <c r="J370" s="16"/>
      <c r="K370" s="16"/>
      <c r="L370" s="16"/>
      <c r="M370" s="16"/>
      <c r="N370" s="16"/>
      <c r="O370" s="16"/>
      <c r="P370" s="16"/>
      <c r="Q370" s="16"/>
      <c r="R370" s="16"/>
      <c r="S370" s="16"/>
      <c r="T370" s="16"/>
      <c r="U370" s="16"/>
      <c r="V370" s="16"/>
      <c r="W370" s="16"/>
      <c r="X370" s="16"/>
      <c r="Y370" s="16"/>
      <c r="Z370" s="16"/>
    </row>
    <row r="371" ht="71.25" customHeight="1">
      <c r="A371" s="10" t="s">
        <v>2803</v>
      </c>
      <c r="B371" s="10" t="s">
        <v>2806</v>
      </c>
      <c r="C371" s="13" t="s">
        <v>1362</v>
      </c>
      <c r="D371" s="13" t="s">
        <v>29</v>
      </c>
      <c r="E371" s="13" t="s">
        <v>2809</v>
      </c>
      <c r="F371" s="13" t="s">
        <v>34</v>
      </c>
      <c r="G371" s="15">
        <v>1781.0</v>
      </c>
      <c r="H371" s="15">
        <v>2493.0</v>
      </c>
      <c r="I371" s="16"/>
      <c r="J371" s="16"/>
      <c r="K371" s="16"/>
      <c r="L371" s="16"/>
      <c r="M371" s="16"/>
      <c r="N371" s="16"/>
      <c r="O371" s="16"/>
      <c r="P371" s="16"/>
      <c r="Q371" s="16"/>
      <c r="R371" s="16"/>
      <c r="S371" s="16"/>
      <c r="T371" s="16"/>
      <c r="U371" s="16"/>
      <c r="V371" s="16"/>
      <c r="W371" s="16"/>
      <c r="X371" s="16"/>
      <c r="Y371" s="16"/>
      <c r="Z371" s="16"/>
    </row>
    <row r="372" ht="71.25" customHeight="1">
      <c r="A372" s="10" t="s">
        <v>2810</v>
      </c>
      <c r="B372" s="10" t="s">
        <v>2813</v>
      </c>
      <c r="C372" s="13" t="s">
        <v>1362</v>
      </c>
      <c r="D372" s="13" t="s">
        <v>29</v>
      </c>
      <c r="E372" s="13" t="s">
        <v>2816</v>
      </c>
      <c r="F372" s="13" t="s">
        <v>34</v>
      </c>
      <c r="G372" s="15">
        <v>1844.0</v>
      </c>
      <c r="H372" s="15">
        <v>2582.0</v>
      </c>
      <c r="I372" s="16"/>
      <c r="J372" s="16"/>
      <c r="K372" s="16"/>
      <c r="L372" s="16"/>
      <c r="M372" s="16"/>
      <c r="N372" s="16"/>
      <c r="O372" s="16"/>
      <c r="P372" s="16"/>
      <c r="Q372" s="16"/>
      <c r="R372" s="16"/>
      <c r="S372" s="16"/>
      <c r="T372" s="16"/>
      <c r="U372" s="16"/>
      <c r="V372" s="16"/>
      <c r="W372" s="16"/>
      <c r="X372" s="16"/>
      <c r="Y372" s="16"/>
      <c r="Z372" s="16"/>
    </row>
    <row r="373" ht="71.25" customHeight="1">
      <c r="A373" s="10" t="s">
        <v>2817</v>
      </c>
      <c r="B373" s="10" t="s">
        <v>2820</v>
      </c>
      <c r="C373" s="13" t="s">
        <v>1362</v>
      </c>
      <c r="D373" s="13" t="s">
        <v>29</v>
      </c>
      <c r="E373" s="13" t="s">
        <v>2823</v>
      </c>
      <c r="F373" s="13" t="s">
        <v>34</v>
      </c>
      <c r="G373" s="15">
        <v>1496.0</v>
      </c>
      <c r="H373" s="15">
        <v>2094.0</v>
      </c>
      <c r="I373" s="16"/>
      <c r="J373" s="16"/>
      <c r="K373" s="16"/>
      <c r="L373" s="16"/>
      <c r="M373" s="16"/>
      <c r="N373" s="16"/>
      <c r="O373" s="16"/>
      <c r="P373" s="16"/>
      <c r="Q373" s="16"/>
      <c r="R373" s="16"/>
      <c r="S373" s="16"/>
      <c r="T373" s="16"/>
      <c r="U373" s="16"/>
      <c r="V373" s="16"/>
      <c r="W373" s="16"/>
      <c r="X373" s="16"/>
      <c r="Y373" s="16"/>
      <c r="Z373" s="16"/>
    </row>
    <row r="374" ht="71.25" customHeight="1">
      <c r="A374" s="10" t="s">
        <v>2825</v>
      </c>
      <c r="B374" s="10" t="s">
        <v>2827</v>
      </c>
      <c r="C374" s="13" t="s">
        <v>1362</v>
      </c>
      <c r="D374" s="13" t="s">
        <v>29</v>
      </c>
      <c r="E374" s="13" t="s">
        <v>2830</v>
      </c>
      <c r="F374" s="13" t="s">
        <v>34</v>
      </c>
      <c r="G374" s="15">
        <v>1370.0</v>
      </c>
      <c r="H374" s="15">
        <v>1918.0</v>
      </c>
      <c r="I374" s="16"/>
      <c r="J374" s="16"/>
      <c r="K374" s="16"/>
      <c r="L374" s="16"/>
      <c r="M374" s="16"/>
      <c r="N374" s="16"/>
      <c r="O374" s="16"/>
      <c r="P374" s="16"/>
      <c r="Q374" s="16"/>
      <c r="R374" s="16"/>
      <c r="S374" s="16"/>
      <c r="T374" s="16"/>
      <c r="U374" s="16"/>
      <c r="V374" s="16"/>
      <c r="W374" s="16"/>
      <c r="X374" s="16"/>
      <c r="Y374" s="16"/>
      <c r="Z374" s="16"/>
    </row>
    <row r="375" ht="71.25" customHeight="1">
      <c r="A375" s="10" t="s">
        <v>2832</v>
      </c>
      <c r="B375" s="10" t="s">
        <v>2834</v>
      </c>
      <c r="C375" s="13" t="s">
        <v>1362</v>
      </c>
      <c r="D375" s="13" t="s">
        <v>29</v>
      </c>
      <c r="E375" s="13" t="s">
        <v>2837</v>
      </c>
      <c r="F375" s="13" t="s">
        <v>34</v>
      </c>
      <c r="G375" s="15">
        <v>1385.0</v>
      </c>
      <c r="H375" s="15">
        <v>1939.0</v>
      </c>
      <c r="I375" s="16"/>
      <c r="J375" s="16"/>
      <c r="K375" s="16"/>
      <c r="L375" s="16"/>
      <c r="M375" s="16"/>
      <c r="N375" s="16"/>
      <c r="O375" s="16"/>
      <c r="P375" s="16"/>
      <c r="Q375" s="16"/>
      <c r="R375" s="16"/>
      <c r="S375" s="16"/>
      <c r="T375" s="16"/>
      <c r="U375" s="16"/>
      <c r="V375" s="16"/>
      <c r="W375" s="16"/>
      <c r="X375" s="16"/>
      <c r="Y375" s="16"/>
      <c r="Z375" s="16"/>
    </row>
    <row r="376" ht="71.25" customHeight="1">
      <c r="A376" s="10" t="s">
        <v>2839</v>
      </c>
      <c r="B376" s="10" t="s">
        <v>2841</v>
      </c>
      <c r="C376" s="13" t="s">
        <v>1362</v>
      </c>
      <c r="D376" s="13" t="s">
        <v>29</v>
      </c>
      <c r="E376" s="13" t="s">
        <v>2844</v>
      </c>
      <c r="F376" s="13" t="s">
        <v>34</v>
      </c>
      <c r="G376" s="15">
        <v>1319.0</v>
      </c>
      <c r="H376" s="15">
        <v>1847.0</v>
      </c>
      <c r="I376" s="16"/>
      <c r="J376" s="16"/>
      <c r="K376" s="16"/>
      <c r="L376" s="16"/>
      <c r="M376" s="16"/>
      <c r="N376" s="16"/>
      <c r="O376" s="16"/>
      <c r="P376" s="16"/>
      <c r="Q376" s="16"/>
      <c r="R376" s="16"/>
      <c r="S376" s="16"/>
      <c r="T376" s="16"/>
      <c r="U376" s="16"/>
      <c r="V376" s="16"/>
      <c r="W376" s="16"/>
      <c r="X376" s="16"/>
      <c r="Y376" s="16"/>
      <c r="Z376" s="16"/>
    </row>
    <row r="377" ht="71.25" customHeight="1">
      <c r="A377" s="10" t="s">
        <v>2846</v>
      </c>
      <c r="B377" s="10" t="s">
        <v>2849</v>
      </c>
      <c r="C377" s="13" t="s">
        <v>1362</v>
      </c>
      <c r="D377" s="13" t="s">
        <v>29</v>
      </c>
      <c r="E377" s="13" t="s">
        <v>2852</v>
      </c>
      <c r="F377" s="13" t="s">
        <v>34</v>
      </c>
      <c r="G377" s="15">
        <v>1435.0</v>
      </c>
      <c r="H377" s="15">
        <v>2009.0</v>
      </c>
      <c r="I377" s="16"/>
      <c r="J377" s="16"/>
      <c r="K377" s="16"/>
      <c r="L377" s="16"/>
      <c r="M377" s="16"/>
      <c r="N377" s="16"/>
      <c r="O377" s="16"/>
      <c r="P377" s="16"/>
      <c r="Q377" s="16"/>
      <c r="R377" s="16"/>
      <c r="S377" s="16"/>
      <c r="T377" s="16"/>
      <c r="U377" s="16"/>
      <c r="V377" s="16"/>
      <c r="W377" s="16"/>
      <c r="X377" s="16"/>
      <c r="Y377" s="16"/>
      <c r="Z377" s="16"/>
    </row>
    <row r="378" ht="71.25" customHeight="1">
      <c r="A378" s="10" t="s">
        <v>2853</v>
      </c>
      <c r="B378" s="10" t="s">
        <v>2856</v>
      </c>
      <c r="C378" s="13" t="s">
        <v>1362</v>
      </c>
      <c r="D378" s="13" t="s">
        <v>29</v>
      </c>
      <c r="E378" s="13" t="s">
        <v>2858</v>
      </c>
      <c r="F378" s="13" t="s">
        <v>34</v>
      </c>
      <c r="G378" s="15">
        <v>1396.0</v>
      </c>
      <c r="H378" s="15">
        <v>1954.0</v>
      </c>
      <c r="I378" s="16"/>
      <c r="J378" s="16"/>
      <c r="K378" s="16"/>
      <c r="L378" s="16"/>
      <c r="M378" s="16"/>
      <c r="N378" s="16"/>
      <c r="O378" s="16"/>
      <c r="P378" s="16"/>
      <c r="Q378" s="16"/>
      <c r="R378" s="16"/>
      <c r="S378" s="16"/>
      <c r="T378" s="16"/>
      <c r="U378" s="16"/>
      <c r="V378" s="16"/>
      <c r="W378" s="16"/>
      <c r="X378" s="16"/>
      <c r="Y378" s="16"/>
      <c r="Z378" s="16"/>
    </row>
    <row r="379" ht="71.25" customHeight="1">
      <c r="A379" s="10" t="s">
        <v>2860</v>
      </c>
      <c r="B379" s="10" t="s">
        <v>2862</v>
      </c>
      <c r="C379" s="13" t="s">
        <v>1362</v>
      </c>
      <c r="D379" s="13" t="s">
        <v>29</v>
      </c>
      <c r="E379" s="13" t="s">
        <v>2865</v>
      </c>
      <c r="F379" s="13" t="s">
        <v>34</v>
      </c>
      <c r="G379" s="15">
        <v>1317.0</v>
      </c>
      <c r="H379" s="15">
        <v>1844.0</v>
      </c>
      <c r="I379" s="16"/>
      <c r="J379" s="16"/>
      <c r="K379" s="16"/>
      <c r="L379" s="16"/>
      <c r="M379" s="16"/>
      <c r="N379" s="16"/>
      <c r="O379" s="16"/>
      <c r="P379" s="16"/>
      <c r="Q379" s="16"/>
      <c r="R379" s="16"/>
      <c r="S379" s="16"/>
      <c r="T379" s="16"/>
      <c r="U379" s="16"/>
      <c r="V379" s="16"/>
      <c r="W379" s="16"/>
      <c r="X379" s="16"/>
      <c r="Y379" s="16"/>
      <c r="Z379" s="16"/>
    </row>
    <row r="380" ht="71.25" customHeight="1">
      <c r="A380" s="10" t="s">
        <v>2866</v>
      </c>
      <c r="B380" s="10" t="s">
        <v>2869</v>
      </c>
      <c r="C380" s="13" t="s">
        <v>1362</v>
      </c>
      <c r="D380" s="13" t="s">
        <v>29</v>
      </c>
      <c r="E380" s="13" t="s">
        <v>2871</v>
      </c>
      <c r="F380" s="13" t="s">
        <v>34</v>
      </c>
      <c r="G380" s="15">
        <v>1624.0</v>
      </c>
      <c r="H380" s="15">
        <v>2274.0</v>
      </c>
      <c r="I380" s="16"/>
      <c r="J380" s="16"/>
      <c r="K380" s="16"/>
      <c r="L380" s="16"/>
      <c r="M380" s="16"/>
      <c r="N380" s="16"/>
      <c r="O380" s="16"/>
      <c r="P380" s="16"/>
      <c r="Q380" s="16"/>
      <c r="R380" s="16"/>
      <c r="S380" s="16"/>
      <c r="T380" s="16"/>
      <c r="U380" s="16"/>
      <c r="V380" s="16"/>
      <c r="W380" s="16"/>
      <c r="X380" s="16"/>
      <c r="Y380" s="16"/>
      <c r="Z380" s="16"/>
    </row>
    <row r="381" ht="71.25" customHeight="1">
      <c r="A381" s="10" t="s">
        <v>2873</v>
      </c>
      <c r="B381" s="10" t="s">
        <v>2875</v>
      </c>
      <c r="C381" s="13" t="s">
        <v>1362</v>
      </c>
      <c r="D381" s="13" t="s">
        <v>29</v>
      </c>
      <c r="E381" s="13" t="s">
        <v>2878</v>
      </c>
      <c r="F381" s="13" t="s">
        <v>34</v>
      </c>
      <c r="G381" s="15">
        <v>1213.0</v>
      </c>
      <c r="H381" s="15">
        <v>1698.0</v>
      </c>
      <c r="I381" s="16"/>
      <c r="J381" s="16"/>
      <c r="K381" s="16"/>
      <c r="L381" s="16"/>
      <c r="M381" s="16"/>
      <c r="N381" s="16"/>
      <c r="O381" s="16"/>
      <c r="P381" s="16"/>
      <c r="Q381" s="16"/>
      <c r="R381" s="16"/>
      <c r="S381" s="16"/>
      <c r="T381" s="16"/>
      <c r="U381" s="16"/>
      <c r="V381" s="16"/>
      <c r="W381" s="16"/>
      <c r="X381" s="16"/>
      <c r="Y381" s="16"/>
      <c r="Z381" s="16"/>
    </row>
    <row r="382" ht="71.25" customHeight="1">
      <c r="A382" s="10" t="s">
        <v>2879</v>
      </c>
      <c r="B382" s="10" t="s">
        <v>2882</v>
      </c>
      <c r="C382" s="13" t="s">
        <v>1362</v>
      </c>
      <c r="D382" s="13" t="s">
        <v>29</v>
      </c>
      <c r="E382" s="13" t="s">
        <v>2885</v>
      </c>
      <c r="F382" s="13" t="s">
        <v>34</v>
      </c>
      <c r="G382" s="15">
        <v>1777.0</v>
      </c>
      <c r="H382" s="15">
        <v>2488.0</v>
      </c>
      <c r="I382" s="16"/>
      <c r="J382" s="16"/>
      <c r="K382" s="16"/>
      <c r="L382" s="16"/>
      <c r="M382" s="16"/>
      <c r="N382" s="16"/>
      <c r="O382" s="16"/>
      <c r="P382" s="16"/>
      <c r="Q382" s="16"/>
      <c r="R382" s="16"/>
      <c r="S382" s="16"/>
      <c r="T382" s="16"/>
      <c r="U382" s="16"/>
      <c r="V382" s="16"/>
      <c r="W382" s="16"/>
      <c r="X382" s="16"/>
      <c r="Y382" s="16"/>
      <c r="Z382" s="16"/>
    </row>
    <row r="383" ht="71.25" customHeight="1">
      <c r="A383" s="10" t="s">
        <v>2886</v>
      </c>
      <c r="B383" s="10" t="s">
        <v>2889</v>
      </c>
      <c r="C383" s="13" t="s">
        <v>1362</v>
      </c>
      <c r="D383" s="13" t="s">
        <v>29</v>
      </c>
      <c r="E383" s="13" t="s">
        <v>2893</v>
      </c>
      <c r="F383" s="13" t="s">
        <v>16</v>
      </c>
      <c r="G383" s="15">
        <v>2510.0</v>
      </c>
      <c r="H383" s="15">
        <v>3514.0</v>
      </c>
      <c r="I383" s="16"/>
      <c r="J383" s="16"/>
      <c r="K383" s="16"/>
      <c r="L383" s="16"/>
      <c r="M383" s="16"/>
      <c r="N383" s="16"/>
      <c r="O383" s="16"/>
      <c r="P383" s="16"/>
      <c r="Q383" s="16"/>
      <c r="R383" s="16"/>
      <c r="S383" s="16"/>
      <c r="T383" s="16"/>
      <c r="U383" s="16"/>
      <c r="V383" s="16"/>
      <c r="W383" s="16"/>
      <c r="X383" s="16"/>
      <c r="Y383" s="16"/>
      <c r="Z383" s="16"/>
    </row>
    <row r="384" ht="71.25" customHeight="1">
      <c r="A384" s="10" t="s">
        <v>2895</v>
      </c>
      <c r="B384" s="10" t="s">
        <v>2898</v>
      </c>
      <c r="C384" s="13" t="s">
        <v>1362</v>
      </c>
      <c r="D384" s="13" t="s">
        <v>29</v>
      </c>
      <c r="E384" s="13" t="s">
        <v>2903</v>
      </c>
      <c r="F384" s="13" t="s">
        <v>16</v>
      </c>
      <c r="G384" s="15">
        <v>2728.0</v>
      </c>
      <c r="H384" s="15">
        <v>3819.0</v>
      </c>
      <c r="I384" s="16"/>
      <c r="J384" s="16"/>
      <c r="K384" s="16"/>
      <c r="L384" s="16"/>
      <c r="M384" s="16"/>
      <c r="N384" s="16"/>
      <c r="O384" s="16"/>
      <c r="P384" s="16"/>
      <c r="Q384" s="16"/>
      <c r="R384" s="16"/>
      <c r="S384" s="16"/>
      <c r="T384" s="16"/>
      <c r="U384" s="16"/>
      <c r="V384" s="16"/>
      <c r="W384" s="16"/>
      <c r="X384" s="16"/>
      <c r="Y384" s="16"/>
      <c r="Z384" s="16"/>
    </row>
    <row r="385" ht="71.25" customHeight="1">
      <c r="A385" s="10" t="s">
        <v>2904</v>
      </c>
      <c r="B385" s="10" t="s">
        <v>2908</v>
      </c>
      <c r="C385" s="13" t="s">
        <v>1362</v>
      </c>
      <c r="D385" s="13" t="s">
        <v>29</v>
      </c>
      <c r="E385" s="13" t="s">
        <v>2912</v>
      </c>
      <c r="F385" s="13" t="s">
        <v>16</v>
      </c>
      <c r="G385" s="15">
        <v>2243.0</v>
      </c>
      <c r="H385" s="15">
        <v>3140.0</v>
      </c>
      <c r="I385" s="16"/>
      <c r="J385" s="16"/>
      <c r="K385" s="16"/>
      <c r="L385" s="16"/>
      <c r="M385" s="16"/>
      <c r="N385" s="16"/>
      <c r="O385" s="16"/>
      <c r="P385" s="16"/>
      <c r="Q385" s="16"/>
      <c r="R385" s="16"/>
      <c r="S385" s="16"/>
      <c r="T385" s="16"/>
      <c r="U385" s="16"/>
      <c r="V385" s="16"/>
      <c r="W385" s="16"/>
      <c r="X385" s="16"/>
      <c r="Y385" s="16"/>
      <c r="Z385" s="16"/>
    </row>
    <row r="386" ht="71.25" customHeight="1">
      <c r="A386" s="10" t="s">
        <v>2913</v>
      </c>
      <c r="B386" s="10" t="s">
        <v>2917</v>
      </c>
      <c r="C386" s="13" t="s">
        <v>1362</v>
      </c>
      <c r="D386" s="13" t="s">
        <v>29</v>
      </c>
      <c r="E386" s="13" t="s">
        <v>2920</v>
      </c>
      <c r="F386" s="13" t="s">
        <v>16</v>
      </c>
      <c r="G386" s="15">
        <v>2794.0</v>
      </c>
      <c r="H386" s="15">
        <v>3912.0</v>
      </c>
      <c r="I386" s="16"/>
      <c r="J386" s="16"/>
      <c r="K386" s="16"/>
      <c r="L386" s="16"/>
      <c r="M386" s="16"/>
      <c r="N386" s="16"/>
      <c r="O386" s="16"/>
      <c r="P386" s="16"/>
      <c r="Q386" s="16"/>
      <c r="R386" s="16"/>
      <c r="S386" s="16"/>
      <c r="T386" s="16"/>
      <c r="U386" s="16"/>
      <c r="V386" s="16"/>
      <c r="W386" s="16"/>
      <c r="X386" s="16"/>
      <c r="Y386" s="16"/>
      <c r="Z386" s="16"/>
    </row>
    <row r="387" ht="71.25" customHeight="1">
      <c r="A387" s="10" t="s">
        <v>2922</v>
      </c>
      <c r="B387" s="10" t="s">
        <v>2925</v>
      </c>
      <c r="C387" s="13" t="s">
        <v>1362</v>
      </c>
      <c r="D387" s="13" t="s">
        <v>29</v>
      </c>
      <c r="E387" s="13" t="s">
        <v>2929</v>
      </c>
      <c r="F387" s="13" t="s">
        <v>16</v>
      </c>
      <c r="G387" s="15">
        <v>2202.0</v>
      </c>
      <c r="H387" s="15">
        <v>3083.0</v>
      </c>
      <c r="I387" s="16"/>
      <c r="J387" s="16"/>
      <c r="K387" s="16"/>
      <c r="L387" s="16"/>
      <c r="M387" s="16"/>
      <c r="N387" s="16"/>
      <c r="O387" s="16"/>
      <c r="P387" s="16"/>
      <c r="Q387" s="16"/>
      <c r="R387" s="16"/>
      <c r="S387" s="16"/>
      <c r="T387" s="16"/>
      <c r="U387" s="16"/>
      <c r="V387" s="16"/>
      <c r="W387" s="16"/>
      <c r="X387" s="16"/>
      <c r="Y387" s="16"/>
      <c r="Z387" s="16"/>
    </row>
    <row r="388" ht="71.25" customHeight="1">
      <c r="A388" s="10" t="s">
        <v>2930</v>
      </c>
      <c r="B388" s="10" t="s">
        <v>2933</v>
      </c>
      <c r="C388" s="13" t="s">
        <v>1362</v>
      </c>
      <c r="D388" s="13" t="s">
        <v>29</v>
      </c>
      <c r="E388" s="13" t="s">
        <v>2938</v>
      </c>
      <c r="F388" s="13" t="s">
        <v>16</v>
      </c>
      <c r="G388" s="15">
        <v>2503.0</v>
      </c>
      <c r="H388" s="15">
        <v>3504.0</v>
      </c>
      <c r="I388" s="16"/>
      <c r="J388" s="16"/>
      <c r="K388" s="16"/>
      <c r="L388" s="16"/>
      <c r="M388" s="16"/>
      <c r="N388" s="16"/>
      <c r="O388" s="16"/>
      <c r="P388" s="16"/>
      <c r="Q388" s="16"/>
      <c r="R388" s="16"/>
      <c r="S388" s="16"/>
      <c r="T388" s="16"/>
      <c r="U388" s="16"/>
      <c r="V388" s="16"/>
      <c r="W388" s="16"/>
      <c r="X388" s="16"/>
      <c r="Y388" s="16"/>
      <c r="Z388" s="16"/>
    </row>
    <row r="389" ht="71.25" customHeight="1">
      <c r="A389" s="10" t="s">
        <v>2939</v>
      </c>
      <c r="B389" s="10" t="s">
        <v>2942</v>
      </c>
      <c r="C389" s="13" t="s">
        <v>1362</v>
      </c>
      <c r="D389" s="13" t="s">
        <v>29</v>
      </c>
      <c r="E389" s="13" t="s">
        <v>2947</v>
      </c>
      <c r="F389" s="13" t="s">
        <v>16</v>
      </c>
      <c r="G389" s="15">
        <v>2290.0</v>
      </c>
      <c r="H389" s="15">
        <v>3206.0</v>
      </c>
      <c r="I389" s="16"/>
      <c r="J389" s="16"/>
      <c r="K389" s="16"/>
      <c r="L389" s="16"/>
      <c r="M389" s="16"/>
      <c r="N389" s="16"/>
      <c r="O389" s="16"/>
      <c r="P389" s="16"/>
      <c r="Q389" s="16"/>
      <c r="R389" s="16"/>
      <c r="S389" s="16"/>
      <c r="T389" s="16"/>
      <c r="U389" s="16"/>
      <c r="V389" s="16"/>
      <c r="W389" s="16"/>
      <c r="X389" s="16"/>
      <c r="Y389" s="16"/>
      <c r="Z389" s="16"/>
    </row>
    <row r="390" ht="71.25" customHeight="1">
      <c r="A390" s="10" t="s">
        <v>2948</v>
      </c>
      <c r="B390" s="10" t="s">
        <v>2953</v>
      </c>
      <c r="C390" s="13" t="s">
        <v>1362</v>
      </c>
      <c r="D390" s="13" t="s">
        <v>29</v>
      </c>
      <c r="E390" s="13" t="s">
        <v>2958</v>
      </c>
      <c r="F390" s="13" t="s">
        <v>16</v>
      </c>
      <c r="G390" s="15">
        <v>3074.0</v>
      </c>
      <c r="H390" s="15">
        <v>4304.0</v>
      </c>
      <c r="I390" s="16"/>
      <c r="J390" s="16"/>
      <c r="K390" s="16"/>
      <c r="L390" s="16"/>
      <c r="M390" s="16"/>
      <c r="N390" s="16"/>
      <c r="O390" s="16"/>
      <c r="P390" s="16"/>
      <c r="Q390" s="16"/>
      <c r="R390" s="16"/>
      <c r="S390" s="16"/>
      <c r="T390" s="16"/>
      <c r="U390" s="16"/>
      <c r="V390" s="16"/>
      <c r="W390" s="16"/>
      <c r="X390" s="16"/>
      <c r="Y390" s="16"/>
      <c r="Z390" s="16"/>
    </row>
    <row r="391" ht="71.25" customHeight="1">
      <c r="A391" s="10" t="s">
        <v>2959</v>
      </c>
      <c r="B391" s="10" t="s">
        <v>2962</v>
      </c>
      <c r="C391" s="13" t="s">
        <v>1362</v>
      </c>
      <c r="D391" s="13" t="s">
        <v>29</v>
      </c>
      <c r="E391" s="13" t="s">
        <v>2966</v>
      </c>
      <c r="F391" s="13" t="s">
        <v>16</v>
      </c>
      <c r="G391" s="15">
        <v>2228.0</v>
      </c>
      <c r="H391" s="15">
        <v>3119.0</v>
      </c>
      <c r="I391" s="16"/>
      <c r="J391" s="16"/>
      <c r="K391" s="16"/>
      <c r="L391" s="16"/>
      <c r="M391" s="16"/>
      <c r="N391" s="16"/>
      <c r="O391" s="16"/>
      <c r="P391" s="16"/>
      <c r="Q391" s="16"/>
      <c r="R391" s="16"/>
      <c r="S391" s="16"/>
      <c r="T391" s="16"/>
      <c r="U391" s="16"/>
      <c r="V391" s="16"/>
      <c r="W391" s="16"/>
      <c r="X391" s="16"/>
      <c r="Y391" s="16"/>
      <c r="Z391" s="16"/>
    </row>
    <row r="392" ht="71.25" customHeight="1">
      <c r="A392" s="10" t="s">
        <v>2967</v>
      </c>
      <c r="B392" s="10" t="s">
        <v>2969</v>
      </c>
      <c r="C392" s="13" t="s">
        <v>1362</v>
      </c>
      <c r="D392" s="13" t="s">
        <v>29</v>
      </c>
      <c r="E392" s="13" t="s">
        <v>2973</v>
      </c>
      <c r="F392" s="13" t="s">
        <v>16</v>
      </c>
      <c r="G392" s="15">
        <v>1593.0</v>
      </c>
      <c r="H392" s="15">
        <v>2230.0</v>
      </c>
      <c r="I392" s="16"/>
      <c r="J392" s="16"/>
      <c r="K392" s="16"/>
      <c r="L392" s="16"/>
      <c r="M392" s="16"/>
      <c r="N392" s="16"/>
      <c r="O392" s="16"/>
      <c r="P392" s="16"/>
      <c r="Q392" s="16"/>
      <c r="R392" s="16"/>
      <c r="S392" s="16"/>
      <c r="T392" s="16"/>
      <c r="U392" s="16"/>
      <c r="V392" s="16"/>
      <c r="W392" s="16"/>
      <c r="X392" s="16"/>
      <c r="Y392" s="16"/>
      <c r="Z392" s="16"/>
    </row>
    <row r="393" ht="71.25" customHeight="1">
      <c r="A393" s="10" t="s">
        <v>2974</v>
      </c>
      <c r="B393" s="10" t="s">
        <v>2977</v>
      </c>
      <c r="C393" s="13" t="s">
        <v>1362</v>
      </c>
      <c r="D393" s="13" t="s">
        <v>29</v>
      </c>
      <c r="E393" s="13" t="s">
        <v>2981</v>
      </c>
      <c r="F393" s="13" t="s">
        <v>16</v>
      </c>
      <c r="G393" s="15">
        <v>2195.0</v>
      </c>
      <c r="H393" s="15">
        <v>3073.0</v>
      </c>
      <c r="I393" s="16"/>
      <c r="J393" s="16"/>
      <c r="K393" s="16"/>
      <c r="L393" s="16"/>
      <c r="M393" s="16"/>
      <c r="N393" s="16"/>
      <c r="O393" s="16"/>
      <c r="P393" s="16"/>
      <c r="Q393" s="16"/>
      <c r="R393" s="16"/>
      <c r="S393" s="16"/>
      <c r="T393" s="16"/>
      <c r="U393" s="16"/>
      <c r="V393" s="16"/>
      <c r="W393" s="16"/>
      <c r="X393" s="16"/>
      <c r="Y393" s="16"/>
      <c r="Z393" s="16"/>
    </row>
    <row r="394" ht="71.25" customHeight="1">
      <c r="A394" s="10" t="s">
        <v>2982</v>
      </c>
      <c r="B394" s="10" t="s">
        <v>2985</v>
      </c>
      <c r="C394" s="13" t="s">
        <v>1362</v>
      </c>
      <c r="D394" s="13" t="s">
        <v>29</v>
      </c>
      <c r="E394" s="13" t="s">
        <v>2988</v>
      </c>
      <c r="F394" s="13" t="s">
        <v>16</v>
      </c>
      <c r="G394" s="15">
        <v>1744.0</v>
      </c>
      <c r="H394" s="15">
        <v>2442.0</v>
      </c>
      <c r="I394" s="16"/>
      <c r="J394" s="16"/>
      <c r="K394" s="16"/>
      <c r="L394" s="16"/>
      <c r="M394" s="16"/>
      <c r="N394" s="16"/>
      <c r="O394" s="16"/>
      <c r="P394" s="16"/>
      <c r="Q394" s="16"/>
      <c r="R394" s="16"/>
      <c r="S394" s="16"/>
      <c r="T394" s="16"/>
      <c r="U394" s="16"/>
      <c r="V394" s="16"/>
      <c r="W394" s="16"/>
      <c r="X394" s="16"/>
      <c r="Y394" s="16"/>
      <c r="Z394" s="16"/>
    </row>
    <row r="395" ht="71.25" customHeight="1">
      <c r="A395" s="10" t="s">
        <v>2989</v>
      </c>
      <c r="B395" s="10" t="s">
        <v>2992</v>
      </c>
      <c r="C395" s="13" t="s">
        <v>1362</v>
      </c>
      <c r="D395" s="13" t="s">
        <v>29</v>
      </c>
      <c r="E395" s="13" t="s">
        <v>2995</v>
      </c>
      <c r="F395" s="13" t="s">
        <v>16</v>
      </c>
      <c r="G395" s="15">
        <v>1541.0</v>
      </c>
      <c r="H395" s="15">
        <v>2157.0</v>
      </c>
      <c r="I395" s="16"/>
      <c r="J395" s="16"/>
      <c r="K395" s="16"/>
      <c r="L395" s="16"/>
      <c r="M395" s="16"/>
      <c r="N395" s="16"/>
      <c r="O395" s="16"/>
      <c r="P395" s="16"/>
      <c r="Q395" s="16"/>
      <c r="R395" s="16"/>
      <c r="S395" s="16"/>
      <c r="T395" s="16"/>
      <c r="U395" s="16"/>
      <c r="V395" s="16"/>
      <c r="W395" s="16"/>
      <c r="X395" s="16"/>
      <c r="Y395" s="16"/>
      <c r="Z395" s="16"/>
    </row>
    <row r="396" ht="71.25" customHeight="1">
      <c r="A396" s="10" t="s">
        <v>2996</v>
      </c>
      <c r="B396" s="10" t="s">
        <v>2999</v>
      </c>
      <c r="C396" s="13" t="s">
        <v>1362</v>
      </c>
      <c r="D396" s="13" t="s">
        <v>29</v>
      </c>
      <c r="E396" s="13" t="s">
        <v>3002</v>
      </c>
      <c r="F396" s="13" t="s">
        <v>16</v>
      </c>
      <c r="G396" s="15">
        <v>1836.0</v>
      </c>
      <c r="H396" s="15">
        <v>2570.0</v>
      </c>
      <c r="I396" s="16"/>
      <c r="J396" s="16"/>
      <c r="K396" s="16"/>
      <c r="L396" s="16"/>
      <c r="M396" s="16"/>
      <c r="N396" s="16"/>
      <c r="O396" s="16"/>
      <c r="P396" s="16"/>
      <c r="Q396" s="16"/>
      <c r="R396" s="16"/>
      <c r="S396" s="16"/>
      <c r="T396" s="16"/>
      <c r="U396" s="16"/>
      <c r="V396" s="16"/>
      <c r="W396" s="16"/>
      <c r="X396" s="16"/>
      <c r="Y396" s="16"/>
      <c r="Z396" s="16"/>
    </row>
    <row r="397" ht="71.25" customHeight="1">
      <c r="A397" s="10" t="s">
        <v>3004</v>
      </c>
      <c r="B397" s="10" t="s">
        <v>3007</v>
      </c>
      <c r="C397" s="13" t="s">
        <v>1362</v>
      </c>
      <c r="D397" s="13" t="s">
        <v>29</v>
      </c>
      <c r="E397" s="13" t="s">
        <v>3010</v>
      </c>
      <c r="F397" s="13" t="s">
        <v>16</v>
      </c>
      <c r="G397" s="15">
        <v>1667.0</v>
      </c>
      <c r="H397" s="15">
        <v>2334.0</v>
      </c>
      <c r="I397" s="16"/>
      <c r="J397" s="16"/>
      <c r="K397" s="16"/>
      <c r="L397" s="16"/>
      <c r="M397" s="16"/>
      <c r="N397" s="16"/>
      <c r="O397" s="16"/>
      <c r="P397" s="16"/>
      <c r="Q397" s="16"/>
      <c r="R397" s="16"/>
      <c r="S397" s="16"/>
      <c r="T397" s="16"/>
      <c r="U397" s="16"/>
      <c r="V397" s="16"/>
      <c r="W397" s="16"/>
      <c r="X397" s="16"/>
      <c r="Y397" s="16"/>
      <c r="Z397" s="16"/>
    </row>
    <row r="398" ht="71.25" customHeight="1">
      <c r="A398" s="10" t="s">
        <v>3012</v>
      </c>
      <c r="B398" s="10" t="s">
        <v>3014</v>
      </c>
      <c r="C398" s="13" t="s">
        <v>1362</v>
      </c>
      <c r="D398" s="13" t="s">
        <v>29</v>
      </c>
      <c r="E398" s="13" t="s">
        <v>3017</v>
      </c>
      <c r="F398" s="13" t="s">
        <v>16</v>
      </c>
      <c r="G398" s="15">
        <v>1354.0</v>
      </c>
      <c r="H398" s="15">
        <v>1896.0</v>
      </c>
      <c r="I398" s="16"/>
      <c r="J398" s="16"/>
      <c r="K398" s="16"/>
      <c r="L398" s="16"/>
      <c r="M398" s="16"/>
      <c r="N398" s="16"/>
      <c r="O398" s="16"/>
      <c r="P398" s="16"/>
      <c r="Q398" s="16"/>
      <c r="R398" s="16"/>
      <c r="S398" s="16"/>
      <c r="T398" s="16"/>
      <c r="U398" s="16"/>
      <c r="V398" s="16"/>
      <c r="W398" s="16"/>
      <c r="X398" s="16"/>
      <c r="Y398" s="16"/>
      <c r="Z398" s="16"/>
    </row>
    <row r="399" ht="71.25" customHeight="1">
      <c r="A399" s="10" t="s">
        <v>3019</v>
      </c>
      <c r="B399" s="10" t="s">
        <v>3022</v>
      </c>
      <c r="C399" s="13" t="s">
        <v>1362</v>
      </c>
      <c r="D399" s="13" t="s">
        <v>29</v>
      </c>
      <c r="E399" s="13" t="s">
        <v>3025</v>
      </c>
      <c r="F399" s="13" t="s">
        <v>16</v>
      </c>
      <c r="G399" s="15">
        <v>1800.0</v>
      </c>
      <c r="H399" s="15">
        <v>2520.0</v>
      </c>
      <c r="I399" s="16"/>
      <c r="J399" s="16"/>
      <c r="K399" s="16"/>
      <c r="L399" s="16"/>
      <c r="M399" s="16"/>
      <c r="N399" s="16"/>
      <c r="O399" s="16"/>
      <c r="P399" s="16"/>
      <c r="Q399" s="16"/>
      <c r="R399" s="16"/>
      <c r="S399" s="16"/>
      <c r="T399" s="16"/>
      <c r="U399" s="16"/>
      <c r="V399" s="16"/>
      <c r="W399" s="16"/>
      <c r="X399" s="16"/>
      <c r="Y399" s="16"/>
      <c r="Z399" s="16"/>
    </row>
    <row r="400" ht="71.25" customHeight="1">
      <c r="A400" s="10" t="s">
        <v>3026</v>
      </c>
      <c r="B400" s="10" t="s">
        <v>3029</v>
      </c>
      <c r="C400" s="13" t="s">
        <v>1362</v>
      </c>
      <c r="D400" s="13" t="s">
        <v>29</v>
      </c>
      <c r="E400" s="13" t="s">
        <v>3032</v>
      </c>
      <c r="F400" s="13" t="s">
        <v>16</v>
      </c>
      <c r="G400" s="15">
        <v>1985.0</v>
      </c>
      <c r="H400" s="15">
        <v>2779.0</v>
      </c>
      <c r="I400" s="16"/>
      <c r="J400" s="16"/>
      <c r="K400" s="16"/>
      <c r="L400" s="16"/>
      <c r="M400" s="16"/>
      <c r="N400" s="16"/>
      <c r="O400" s="16"/>
      <c r="P400" s="16"/>
      <c r="Q400" s="16"/>
      <c r="R400" s="16"/>
      <c r="S400" s="16"/>
      <c r="T400" s="16"/>
      <c r="U400" s="16"/>
      <c r="V400" s="16"/>
      <c r="W400" s="16"/>
      <c r="X400" s="16"/>
      <c r="Y400" s="16"/>
      <c r="Z400" s="16"/>
    </row>
    <row r="401" ht="71.25" customHeight="1">
      <c r="A401" s="10" t="s">
        <v>3034</v>
      </c>
      <c r="B401" s="10" t="s">
        <v>3036</v>
      </c>
      <c r="C401" s="13" t="s">
        <v>1362</v>
      </c>
      <c r="D401" s="13" t="s">
        <v>29</v>
      </c>
      <c r="E401" s="13" t="s">
        <v>3039</v>
      </c>
      <c r="F401" s="13" t="s">
        <v>16</v>
      </c>
      <c r="G401" s="15">
        <v>1483.0</v>
      </c>
      <c r="H401" s="15">
        <v>2076.0</v>
      </c>
      <c r="I401" s="16"/>
      <c r="J401" s="16"/>
      <c r="K401" s="16"/>
      <c r="L401" s="16"/>
      <c r="M401" s="16"/>
      <c r="N401" s="16"/>
      <c r="O401" s="16"/>
      <c r="P401" s="16"/>
      <c r="Q401" s="16"/>
      <c r="R401" s="16"/>
      <c r="S401" s="16"/>
      <c r="T401" s="16"/>
      <c r="U401" s="16"/>
      <c r="V401" s="16"/>
      <c r="W401" s="16"/>
      <c r="X401" s="16"/>
      <c r="Y401" s="16"/>
      <c r="Z401" s="16"/>
    </row>
    <row r="402" ht="71.25" customHeight="1">
      <c r="A402" s="10" t="s">
        <v>3041</v>
      </c>
      <c r="B402" s="10" t="s">
        <v>3043</v>
      </c>
      <c r="C402" s="13" t="s">
        <v>1362</v>
      </c>
      <c r="D402" s="13" t="s">
        <v>29</v>
      </c>
      <c r="E402" s="13" t="s">
        <v>3046</v>
      </c>
      <c r="F402" s="13" t="s">
        <v>16</v>
      </c>
      <c r="G402" s="15">
        <v>1449.0</v>
      </c>
      <c r="H402" s="15">
        <v>2029.0</v>
      </c>
      <c r="I402" s="16"/>
      <c r="J402" s="16"/>
      <c r="K402" s="16"/>
      <c r="L402" s="16"/>
      <c r="M402" s="16"/>
      <c r="N402" s="16"/>
      <c r="O402" s="16"/>
      <c r="P402" s="16"/>
      <c r="Q402" s="16"/>
      <c r="R402" s="16"/>
      <c r="S402" s="16"/>
      <c r="T402" s="16"/>
      <c r="U402" s="16"/>
      <c r="V402" s="16"/>
      <c r="W402" s="16"/>
      <c r="X402" s="16"/>
      <c r="Y402" s="16"/>
      <c r="Z402" s="16"/>
    </row>
    <row r="403" ht="71.25" customHeight="1">
      <c r="A403" s="10" t="s">
        <v>3047</v>
      </c>
      <c r="B403" s="10" t="s">
        <v>3050</v>
      </c>
      <c r="C403" s="13" t="s">
        <v>1362</v>
      </c>
      <c r="D403" s="13" t="s">
        <v>29</v>
      </c>
      <c r="E403" s="13" t="s">
        <v>3052</v>
      </c>
      <c r="F403" s="13" t="s">
        <v>16</v>
      </c>
      <c r="G403" s="15">
        <v>1257.0</v>
      </c>
      <c r="H403" s="15">
        <v>1760.0</v>
      </c>
      <c r="I403" s="16"/>
      <c r="J403" s="16"/>
      <c r="K403" s="16"/>
      <c r="L403" s="16"/>
      <c r="M403" s="16"/>
      <c r="N403" s="16"/>
      <c r="O403" s="16"/>
      <c r="P403" s="16"/>
      <c r="Q403" s="16"/>
      <c r="R403" s="16"/>
      <c r="S403" s="16"/>
      <c r="T403" s="16"/>
      <c r="U403" s="16"/>
      <c r="V403" s="16"/>
      <c r="W403" s="16"/>
      <c r="X403" s="16"/>
      <c r="Y403" s="16"/>
      <c r="Z403" s="16"/>
    </row>
    <row r="404" ht="71.25" customHeight="1">
      <c r="A404" s="10" t="s">
        <v>3054</v>
      </c>
      <c r="B404" s="10" t="s">
        <v>3056</v>
      </c>
      <c r="C404" s="13" t="s">
        <v>1362</v>
      </c>
      <c r="D404" s="13" t="s">
        <v>29</v>
      </c>
      <c r="E404" s="13" t="s">
        <v>3058</v>
      </c>
      <c r="F404" s="13" t="s">
        <v>16</v>
      </c>
      <c r="G404" s="15">
        <v>1103.0</v>
      </c>
      <c r="H404" s="15">
        <v>1544.0</v>
      </c>
      <c r="I404" s="16"/>
      <c r="J404" s="16"/>
      <c r="K404" s="16"/>
      <c r="L404" s="16"/>
      <c r="M404" s="16"/>
      <c r="N404" s="16"/>
      <c r="O404" s="16"/>
      <c r="P404" s="16"/>
      <c r="Q404" s="16"/>
      <c r="R404" s="16"/>
      <c r="S404" s="16"/>
      <c r="T404" s="16"/>
      <c r="U404" s="16"/>
      <c r="V404" s="16"/>
      <c r="W404" s="16"/>
      <c r="X404" s="16"/>
      <c r="Y404" s="16"/>
      <c r="Z404" s="16"/>
    </row>
    <row r="405" ht="71.25" customHeight="1">
      <c r="A405" s="10" t="s">
        <v>3060</v>
      </c>
      <c r="B405" s="10" t="s">
        <v>3062</v>
      </c>
      <c r="C405" s="13" t="s">
        <v>1362</v>
      </c>
      <c r="D405" s="13" t="s">
        <v>29</v>
      </c>
      <c r="E405" s="13" t="s">
        <v>3065</v>
      </c>
      <c r="F405" s="13" t="s">
        <v>16</v>
      </c>
      <c r="G405" s="15">
        <v>1617.0</v>
      </c>
      <c r="H405" s="15">
        <v>2264.0</v>
      </c>
      <c r="I405" s="16"/>
      <c r="J405" s="16"/>
      <c r="K405" s="16"/>
      <c r="L405" s="16"/>
      <c r="M405" s="16"/>
      <c r="N405" s="16"/>
      <c r="O405" s="16"/>
      <c r="P405" s="16"/>
      <c r="Q405" s="16"/>
      <c r="R405" s="16"/>
      <c r="S405" s="16"/>
      <c r="T405" s="16"/>
      <c r="U405" s="16"/>
      <c r="V405" s="16"/>
      <c r="W405" s="16"/>
      <c r="X405" s="16"/>
      <c r="Y405" s="16"/>
      <c r="Z405" s="16"/>
    </row>
    <row r="406" ht="71.25" customHeight="1">
      <c r="A406" s="10" t="s">
        <v>3067</v>
      </c>
      <c r="B406" s="10" t="s">
        <v>3069</v>
      </c>
      <c r="C406" s="13" t="s">
        <v>1362</v>
      </c>
      <c r="D406" s="13" t="s">
        <v>29</v>
      </c>
      <c r="E406" s="13" t="s">
        <v>3071</v>
      </c>
      <c r="F406" s="13" t="s">
        <v>16</v>
      </c>
      <c r="G406" s="15">
        <v>1171.0</v>
      </c>
      <c r="H406" s="15">
        <v>1639.0</v>
      </c>
      <c r="I406" s="16"/>
      <c r="J406" s="16"/>
      <c r="K406" s="16"/>
      <c r="L406" s="16"/>
      <c r="M406" s="16"/>
      <c r="N406" s="16"/>
      <c r="O406" s="16"/>
      <c r="P406" s="16"/>
      <c r="Q406" s="16"/>
      <c r="R406" s="16"/>
      <c r="S406" s="16"/>
      <c r="T406" s="16"/>
      <c r="U406" s="16"/>
      <c r="V406" s="16"/>
      <c r="W406" s="16"/>
      <c r="X406" s="16"/>
      <c r="Y406" s="16"/>
      <c r="Z406" s="16"/>
    </row>
    <row r="407" ht="71.25" customHeight="1">
      <c r="A407" s="10" t="s">
        <v>3073</v>
      </c>
      <c r="B407" s="10" t="s">
        <v>3076</v>
      </c>
      <c r="C407" s="13" t="s">
        <v>1362</v>
      </c>
      <c r="D407" s="13" t="s">
        <v>29</v>
      </c>
      <c r="E407" s="13" t="s">
        <v>3079</v>
      </c>
      <c r="F407" s="13" t="s">
        <v>16</v>
      </c>
      <c r="G407" s="15">
        <v>1298.0</v>
      </c>
      <c r="H407" s="15">
        <v>1817.0</v>
      </c>
      <c r="I407" s="16"/>
      <c r="J407" s="16"/>
      <c r="K407" s="16"/>
      <c r="L407" s="16"/>
      <c r="M407" s="16"/>
      <c r="N407" s="16"/>
      <c r="O407" s="16"/>
      <c r="P407" s="16"/>
      <c r="Q407" s="16"/>
      <c r="R407" s="16"/>
      <c r="S407" s="16"/>
      <c r="T407" s="16"/>
      <c r="U407" s="16"/>
      <c r="V407" s="16"/>
      <c r="W407" s="16"/>
      <c r="X407" s="16"/>
      <c r="Y407" s="16"/>
      <c r="Z407" s="16"/>
    </row>
    <row r="408" ht="71.25" customHeight="1">
      <c r="A408" s="10" t="s">
        <v>3080</v>
      </c>
      <c r="B408" s="10" t="s">
        <v>3082</v>
      </c>
      <c r="C408" s="13" t="s">
        <v>1362</v>
      </c>
      <c r="D408" s="13" t="s">
        <v>29</v>
      </c>
      <c r="E408" s="13" t="s">
        <v>3085</v>
      </c>
      <c r="F408" s="13" t="s">
        <v>16</v>
      </c>
      <c r="G408" s="15">
        <v>1534.0</v>
      </c>
      <c r="H408" s="15">
        <v>2148.0</v>
      </c>
      <c r="I408" s="16"/>
      <c r="J408" s="16"/>
      <c r="K408" s="16"/>
      <c r="L408" s="16"/>
      <c r="M408" s="16"/>
      <c r="N408" s="16"/>
      <c r="O408" s="16"/>
      <c r="P408" s="16"/>
      <c r="Q408" s="16"/>
      <c r="R408" s="16"/>
      <c r="S408" s="16"/>
      <c r="T408" s="16"/>
      <c r="U408" s="16"/>
      <c r="V408" s="16"/>
      <c r="W408" s="16"/>
      <c r="X408" s="16"/>
      <c r="Y408" s="16"/>
      <c r="Z408" s="16"/>
    </row>
    <row r="409" ht="71.25" customHeight="1">
      <c r="A409" s="10" t="s">
        <v>3086</v>
      </c>
      <c r="B409" s="10" t="s">
        <v>3089</v>
      </c>
      <c r="C409" s="13" t="s">
        <v>1362</v>
      </c>
      <c r="D409" s="13" t="s">
        <v>29</v>
      </c>
      <c r="E409" s="13" t="s">
        <v>3092</v>
      </c>
      <c r="F409" s="13" t="s">
        <v>16</v>
      </c>
      <c r="G409" s="15">
        <v>1206.0</v>
      </c>
      <c r="H409" s="15">
        <v>1688.0</v>
      </c>
      <c r="I409" s="16"/>
      <c r="J409" s="16"/>
      <c r="K409" s="16"/>
      <c r="L409" s="16"/>
      <c r="M409" s="16"/>
      <c r="N409" s="16"/>
      <c r="O409" s="16"/>
      <c r="P409" s="16"/>
      <c r="Q409" s="16"/>
      <c r="R409" s="16"/>
      <c r="S409" s="16"/>
      <c r="T409" s="16"/>
      <c r="U409" s="16"/>
      <c r="V409" s="16"/>
      <c r="W409" s="16"/>
      <c r="X409" s="16"/>
      <c r="Y409" s="16"/>
      <c r="Z409" s="16"/>
    </row>
    <row r="410" ht="71.25" customHeight="1">
      <c r="A410" s="10" t="s">
        <v>3093</v>
      </c>
      <c r="B410" s="10" t="s">
        <v>3096</v>
      </c>
      <c r="C410" s="13" t="s">
        <v>23</v>
      </c>
      <c r="D410" s="13" t="s">
        <v>13</v>
      </c>
      <c r="E410" s="13" t="s">
        <v>3099</v>
      </c>
      <c r="F410" s="13" t="s">
        <v>34</v>
      </c>
      <c r="G410" s="15">
        <v>1875.0</v>
      </c>
      <c r="H410" s="15">
        <v>2625.0</v>
      </c>
      <c r="I410" s="16"/>
      <c r="J410" s="16"/>
      <c r="K410" s="16"/>
      <c r="L410" s="16"/>
      <c r="M410" s="16"/>
      <c r="N410" s="16"/>
      <c r="O410" s="16"/>
      <c r="P410" s="16"/>
      <c r="Q410" s="16"/>
      <c r="R410" s="16"/>
      <c r="S410" s="16"/>
      <c r="T410" s="16"/>
      <c r="U410" s="16"/>
      <c r="V410" s="16"/>
      <c r="W410" s="16"/>
      <c r="X410" s="16"/>
      <c r="Y410" s="16"/>
      <c r="Z410" s="16"/>
    </row>
    <row r="411" ht="71.25" customHeight="1">
      <c r="A411" s="10" t="s">
        <v>3100</v>
      </c>
      <c r="B411" s="10" t="s">
        <v>3103</v>
      </c>
      <c r="C411" s="13" t="s">
        <v>23</v>
      </c>
      <c r="D411" s="13" t="s">
        <v>13</v>
      </c>
      <c r="E411" s="13" t="s">
        <v>3107</v>
      </c>
      <c r="F411" s="13" t="s">
        <v>34</v>
      </c>
      <c r="G411" s="15">
        <v>2094.0</v>
      </c>
      <c r="H411" s="15">
        <v>2932.0</v>
      </c>
      <c r="I411" s="16"/>
      <c r="J411" s="16"/>
      <c r="K411" s="16"/>
      <c r="L411" s="16"/>
      <c r="M411" s="16"/>
      <c r="N411" s="16"/>
      <c r="O411" s="16"/>
      <c r="P411" s="16"/>
      <c r="Q411" s="16"/>
      <c r="R411" s="16"/>
      <c r="S411" s="16"/>
      <c r="T411" s="16"/>
      <c r="U411" s="16"/>
      <c r="V411" s="16"/>
      <c r="W411" s="16"/>
      <c r="X411" s="16"/>
      <c r="Y411" s="16"/>
      <c r="Z411" s="16"/>
    </row>
    <row r="412" ht="71.25" customHeight="1">
      <c r="A412" s="10" t="s">
        <v>3108</v>
      </c>
      <c r="B412" s="10" t="s">
        <v>3111</v>
      </c>
      <c r="C412" s="13" t="s">
        <v>23</v>
      </c>
      <c r="D412" s="13" t="s">
        <v>13</v>
      </c>
      <c r="E412" s="13" t="s">
        <v>3115</v>
      </c>
      <c r="F412" s="13" t="s">
        <v>34</v>
      </c>
      <c r="G412" s="15">
        <v>2141.0</v>
      </c>
      <c r="H412" s="15">
        <v>2997.0</v>
      </c>
      <c r="I412" s="16"/>
      <c r="J412" s="16"/>
      <c r="K412" s="16"/>
      <c r="L412" s="16"/>
      <c r="M412" s="16"/>
      <c r="N412" s="16"/>
      <c r="O412" s="16"/>
      <c r="P412" s="16"/>
      <c r="Q412" s="16"/>
      <c r="R412" s="16"/>
      <c r="S412" s="16"/>
      <c r="T412" s="16"/>
      <c r="U412" s="16"/>
      <c r="V412" s="16"/>
      <c r="W412" s="16"/>
      <c r="X412" s="16"/>
      <c r="Y412" s="16"/>
      <c r="Z412" s="16"/>
    </row>
    <row r="413" ht="71.25" customHeight="1">
      <c r="A413" s="10" t="s">
        <v>3117</v>
      </c>
      <c r="B413" s="10" t="s">
        <v>3120</v>
      </c>
      <c r="C413" s="13" t="s">
        <v>23</v>
      </c>
      <c r="D413" s="13" t="s">
        <v>13</v>
      </c>
      <c r="E413" s="13" t="s">
        <v>3123</v>
      </c>
      <c r="F413" s="13" t="s">
        <v>34</v>
      </c>
      <c r="G413" s="15">
        <v>1972.0</v>
      </c>
      <c r="H413" s="15">
        <v>2761.0</v>
      </c>
      <c r="I413" s="16"/>
      <c r="J413" s="16"/>
      <c r="K413" s="16"/>
      <c r="L413" s="16"/>
      <c r="M413" s="16"/>
      <c r="N413" s="16"/>
      <c r="O413" s="16"/>
      <c r="P413" s="16"/>
      <c r="Q413" s="16"/>
      <c r="R413" s="16"/>
      <c r="S413" s="16"/>
      <c r="T413" s="16"/>
      <c r="U413" s="16"/>
      <c r="V413" s="16"/>
      <c r="W413" s="16"/>
      <c r="X413" s="16"/>
      <c r="Y413" s="16"/>
      <c r="Z413" s="16"/>
    </row>
    <row r="414" ht="71.25" customHeight="1">
      <c r="A414" s="10" t="s">
        <v>3125</v>
      </c>
      <c r="B414" s="10" t="s">
        <v>3128</v>
      </c>
      <c r="C414" s="13" t="s">
        <v>23</v>
      </c>
      <c r="D414" s="13" t="s">
        <v>13</v>
      </c>
      <c r="E414" s="13" t="s">
        <v>3132</v>
      </c>
      <c r="F414" s="13" t="s">
        <v>34</v>
      </c>
      <c r="G414" s="15">
        <v>2340.0</v>
      </c>
      <c r="H414" s="15">
        <v>3276.0</v>
      </c>
      <c r="I414" s="16"/>
      <c r="J414" s="16"/>
      <c r="K414" s="16"/>
      <c r="L414" s="16"/>
      <c r="M414" s="16"/>
      <c r="N414" s="16"/>
      <c r="O414" s="16"/>
      <c r="P414" s="16"/>
      <c r="Q414" s="16"/>
      <c r="R414" s="16"/>
      <c r="S414" s="16"/>
      <c r="T414" s="16"/>
      <c r="U414" s="16"/>
      <c r="V414" s="16"/>
      <c r="W414" s="16"/>
      <c r="X414" s="16"/>
      <c r="Y414" s="16"/>
      <c r="Z414" s="16"/>
    </row>
    <row r="415" ht="71.25" customHeight="1">
      <c r="A415" s="10" t="s">
        <v>3133</v>
      </c>
      <c r="B415" s="10" t="s">
        <v>3136</v>
      </c>
      <c r="C415" s="13" t="s">
        <v>23</v>
      </c>
      <c r="D415" s="13" t="s">
        <v>13</v>
      </c>
      <c r="E415" s="13" t="s">
        <v>3140</v>
      </c>
      <c r="F415" s="13" t="s">
        <v>34</v>
      </c>
      <c r="G415" s="15">
        <v>2094.0</v>
      </c>
      <c r="H415" s="15">
        <v>2932.0</v>
      </c>
      <c r="I415" s="16"/>
      <c r="J415" s="16"/>
      <c r="K415" s="16"/>
      <c r="L415" s="16"/>
      <c r="M415" s="16"/>
      <c r="N415" s="16"/>
      <c r="O415" s="16"/>
      <c r="P415" s="16"/>
      <c r="Q415" s="16"/>
      <c r="R415" s="16"/>
      <c r="S415" s="16"/>
      <c r="T415" s="16"/>
      <c r="U415" s="16"/>
      <c r="V415" s="16"/>
      <c r="W415" s="16"/>
      <c r="X415" s="16"/>
      <c r="Y415" s="16"/>
      <c r="Z415" s="16"/>
    </row>
    <row r="416" ht="71.25" customHeight="1">
      <c r="A416" s="10" t="s">
        <v>3142</v>
      </c>
      <c r="B416" s="10" t="s">
        <v>3145</v>
      </c>
      <c r="C416" s="13" t="s">
        <v>23</v>
      </c>
      <c r="D416" s="13" t="s">
        <v>13</v>
      </c>
      <c r="E416" s="13" t="s">
        <v>3148</v>
      </c>
      <c r="F416" s="13" t="s">
        <v>34</v>
      </c>
      <c r="G416" s="15">
        <v>2438.0</v>
      </c>
      <c r="H416" s="15">
        <v>3413.0</v>
      </c>
      <c r="I416" s="16"/>
      <c r="J416" s="16"/>
      <c r="K416" s="16"/>
      <c r="L416" s="16"/>
      <c r="M416" s="16"/>
      <c r="N416" s="16"/>
      <c r="O416" s="16"/>
      <c r="P416" s="16"/>
      <c r="Q416" s="16"/>
      <c r="R416" s="16"/>
      <c r="S416" s="16"/>
      <c r="T416" s="16"/>
      <c r="U416" s="16"/>
      <c r="V416" s="16"/>
      <c r="W416" s="16"/>
      <c r="X416" s="16"/>
      <c r="Y416" s="16"/>
      <c r="Z416" s="16"/>
    </row>
    <row r="417" ht="71.25" customHeight="1">
      <c r="A417" s="10" t="s">
        <v>3150</v>
      </c>
      <c r="B417" s="10" t="s">
        <v>3153</v>
      </c>
      <c r="C417" s="13" t="s">
        <v>23</v>
      </c>
      <c r="D417" s="13" t="s">
        <v>13</v>
      </c>
      <c r="E417" s="13" t="s">
        <v>3156</v>
      </c>
      <c r="F417" s="13" t="s">
        <v>34</v>
      </c>
      <c r="G417" s="15">
        <v>2104.0</v>
      </c>
      <c r="H417" s="15">
        <v>2946.0</v>
      </c>
      <c r="I417" s="16"/>
      <c r="J417" s="16"/>
      <c r="K417" s="16"/>
      <c r="L417" s="16"/>
      <c r="M417" s="16"/>
      <c r="N417" s="16"/>
      <c r="O417" s="16"/>
      <c r="P417" s="16"/>
      <c r="Q417" s="16"/>
      <c r="R417" s="16"/>
      <c r="S417" s="16"/>
      <c r="T417" s="16"/>
      <c r="U417" s="16"/>
      <c r="V417" s="16"/>
      <c r="W417" s="16"/>
      <c r="X417" s="16"/>
      <c r="Y417" s="16"/>
      <c r="Z417" s="16"/>
    </row>
    <row r="418" ht="71.25" customHeight="1">
      <c r="A418" s="10" t="s">
        <v>3158</v>
      </c>
      <c r="B418" s="10" t="s">
        <v>3161</v>
      </c>
      <c r="C418" s="13" t="s">
        <v>23</v>
      </c>
      <c r="D418" s="13" t="s">
        <v>13</v>
      </c>
      <c r="E418" s="13" t="s">
        <v>3164</v>
      </c>
      <c r="F418" s="13" t="s">
        <v>34</v>
      </c>
      <c r="G418" s="15">
        <v>2095.0</v>
      </c>
      <c r="H418" s="15">
        <v>2933.0</v>
      </c>
      <c r="I418" s="16"/>
      <c r="J418" s="16"/>
      <c r="K418" s="16"/>
      <c r="L418" s="16"/>
      <c r="M418" s="16"/>
      <c r="N418" s="16"/>
      <c r="O418" s="16"/>
      <c r="P418" s="16"/>
      <c r="Q418" s="16"/>
      <c r="R418" s="16"/>
      <c r="S418" s="16"/>
      <c r="T418" s="16"/>
      <c r="U418" s="16"/>
      <c r="V418" s="16"/>
      <c r="W418" s="16"/>
      <c r="X418" s="16"/>
      <c r="Y418" s="16"/>
      <c r="Z418" s="16"/>
    </row>
    <row r="419" ht="71.25" customHeight="1">
      <c r="A419" s="10" t="s">
        <v>3166</v>
      </c>
      <c r="B419" s="10" t="s">
        <v>3169</v>
      </c>
      <c r="C419" s="13" t="s">
        <v>23</v>
      </c>
      <c r="D419" s="13" t="s">
        <v>13</v>
      </c>
      <c r="E419" s="13" t="s">
        <v>3172</v>
      </c>
      <c r="F419" s="13" t="s">
        <v>34</v>
      </c>
      <c r="G419" s="15">
        <v>1873.0</v>
      </c>
      <c r="H419" s="15">
        <v>2622.0</v>
      </c>
      <c r="I419" s="16"/>
      <c r="J419" s="16"/>
      <c r="K419" s="16"/>
      <c r="L419" s="16"/>
      <c r="M419" s="16"/>
      <c r="N419" s="16"/>
      <c r="O419" s="16"/>
      <c r="P419" s="16"/>
      <c r="Q419" s="16"/>
      <c r="R419" s="16"/>
      <c r="S419" s="16"/>
      <c r="T419" s="16"/>
      <c r="U419" s="16"/>
      <c r="V419" s="16"/>
      <c r="W419" s="16"/>
      <c r="X419" s="16"/>
      <c r="Y419" s="16"/>
      <c r="Z419" s="16"/>
    </row>
    <row r="420" ht="71.25" customHeight="1">
      <c r="A420" s="10" t="s">
        <v>3173</v>
      </c>
      <c r="B420" s="10" t="s">
        <v>3176</v>
      </c>
      <c r="C420" s="13" t="s">
        <v>23</v>
      </c>
      <c r="D420" s="13" t="s">
        <v>13</v>
      </c>
      <c r="E420" s="13" t="s">
        <v>3178</v>
      </c>
      <c r="F420" s="13" t="s">
        <v>34</v>
      </c>
      <c r="G420" s="15">
        <v>1477.0</v>
      </c>
      <c r="H420" s="15">
        <v>2068.0</v>
      </c>
      <c r="I420" s="16"/>
      <c r="J420" s="16"/>
      <c r="K420" s="16"/>
      <c r="L420" s="16"/>
      <c r="M420" s="16"/>
      <c r="N420" s="16"/>
      <c r="O420" s="16"/>
      <c r="P420" s="16"/>
      <c r="Q420" s="16"/>
      <c r="R420" s="16"/>
      <c r="S420" s="16"/>
      <c r="T420" s="16"/>
      <c r="U420" s="16"/>
      <c r="V420" s="16"/>
      <c r="W420" s="16"/>
      <c r="X420" s="16"/>
      <c r="Y420" s="16"/>
      <c r="Z420" s="16"/>
    </row>
    <row r="421" ht="71.25" customHeight="1">
      <c r="A421" s="10" t="s">
        <v>3180</v>
      </c>
      <c r="B421" s="10" t="s">
        <v>3183</v>
      </c>
      <c r="C421" s="13" t="s">
        <v>23</v>
      </c>
      <c r="D421" s="13" t="s">
        <v>13</v>
      </c>
      <c r="E421" s="13" t="s">
        <v>3185</v>
      </c>
      <c r="F421" s="13" t="s">
        <v>34</v>
      </c>
      <c r="G421" s="15">
        <v>1373.0</v>
      </c>
      <c r="H421" s="15">
        <v>1922.0</v>
      </c>
      <c r="I421" s="16"/>
      <c r="J421" s="16"/>
      <c r="K421" s="16"/>
      <c r="L421" s="16"/>
      <c r="M421" s="16"/>
      <c r="N421" s="16"/>
      <c r="O421" s="16"/>
      <c r="P421" s="16"/>
      <c r="Q421" s="16"/>
      <c r="R421" s="16"/>
      <c r="S421" s="16"/>
      <c r="T421" s="16"/>
      <c r="U421" s="16"/>
      <c r="V421" s="16"/>
      <c r="W421" s="16"/>
      <c r="X421" s="16"/>
      <c r="Y421" s="16"/>
      <c r="Z421" s="16"/>
    </row>
    <row r="422" ht="71.25" customHeight="1">
      <c r="A422" s="10" t="s">
        <v>3187</v>
      </c>
      <c r="B422" s="10" t="s">
        <v>3190</v>
      </c>
      <c r="C422" s="13" t="s">
        <v>23</v>
      </c>
      <c r="D422" s="13" t="s">
        <v>13</v>
      </c>
      <c r="E422" s="13" t="s">
        <v>3193</v>
      </c>
      <c r="F422" s="13" t="s">
        <v>34</v>
      </c>
      <c r="G422" s="15">
        <v>1941.0</v>
      </c>
      <c r="H422" s="15">
        <v>2717.0</v>
      </c>
      <c r="I422" s="16"/>
      <c r="J422" s="16"/>
      <c r="K422" s="16"/>
      <c r="L422" s="16"/>
      <c r="M422" s="16"/>
      <c r="N422" s="16"/>
      <c r="O422" s="16"/>
      <c r="P422" s="16"/>
      <c r="Q422" s="16"/>
      <c r="R422" s="16"/>
      <c r="S422" s="16"/>
      <c r="T422" s="16"/>
      <c r="U422" s="16"/>
      <c r="V422" s="16"/>
      <c r="W422" s="16"/>
      <c r="X422" s="16"/>
      <c r="Y422" s="16"/>
      <c r="Z422" s="16"/>
    </row>
    <row r="423" ht="71.25" customHeight="1">
      <c r="A423" s="10" t="s">
        <v>3194</v>
      </c>
      <c r="B423" s="10" t="s">
        <v>3197</v>
      </c>
      <c r="C423" s="13" t="s">
        <v>23</v>
      </c>
      <c r="D423" s="13" t="s">
        <v>13</v>
      </c>
      <c r="E423" s="13" t="s">
        <v>3199</v>
      </c>
      <c r="F423" s="13" t="s">
        <v>34</v>
      </c>
      <c r="G423" s="15">
        <v>1694.0</v>
      </c>
      <c r="H423" s="15">
        <v>2372.0</v>
      </c>
      <c r="I423" s="16"/>
      <c r="J423" s="16"/>
      <c r="K423" s="16"/>
      <c r="L423" s="16"/>
      <c r="M423" s="16"/>
      <c r="N423" s="16"/>
      <c r="O423" s="16"/>
      <c r="P423" s="16"/>
      <c r="Q423" s="16"/>
      <c r="R423" s="16"/>
      <c r="S423" s="16"/>
      <c r="T423" s="16"/>
      <c r="U423" s="16"/>
      <c r="V423" s="16"/>
      <c r="W423" s="16"/>
      <c r="X423" s="16"/>
      <c r="Y423" s="16"/>
      <c r="Z423" s="16"/>
    </row>
    <row r="424" ht="71.25" customHeight="1">
      <c r="A424" s="10" t="s">
        <v>3201</v>
      </c>
      <c r="B424" s="10" t="s">
        <v>3204</v>
      </c>
      <c r="C424" s="13" t="s">
        <v>23</v>
      </c>
      <c r="D424" s="13" t="s">
        <v>13</v>
      </c>
      <c r="E424" s="13" t="s">
        <v>3207</v>
      </c>
      <c r="F424" s="13" t="s">
        <v>34</v>
      </c>
      <c r="G424" s="15">
        <v>1812.0</v>
      </c>
      <c r="H424" s="15">
        <v>2537.0</v>
      </c>
      <c r="I424" s="16"/>
      <c r="J424" s="16"/>
      <c r="K424" s="16"/>
      <c r="L424" s="16"/>
      <c r="M424" s="16"/>
      <c r="N424" s="16"/>
      <c r="O424" s="16"/>
      <c r="P424" s="16"/>
      <c r="Q424" s="16"/>
      <c r="R424" s="16"/>
      <c r="S424" s="16"/>
      <c r="T424" s="16"/>
      <c r="U424" s="16"/>
      <c r="V424" s="16"/>
      <c r="W424" s="16"/>
      <c r="X424" s="16"/>
      <c r="Y424" s="16"/>
      <c r="Z424" s="16"/>
    </row>
    <row r="425" ht="71.25" customHeight="1">
      <c r="A425" s="10" t="s">
        <v>3208</v>
      </c>
      <c r="B425" s="10" t="s">
        <v>3211</v>
      </c>
      <c r="C425" s="13" t="s">
        <v>23</v>
      </c>
      <c r="D425" s="13" t="s">
        <v>13</v>
      </c>
      <c r="E425" s="13" t="s">
        <v>3214</v>
      </c>
      <c r="F425" s="13" t="s">
        <v>34</v>
      </c>
      <c r="G425" s="15">
        <v>1569.0</v>
      </c>
      <c r="H425" s="15">
        <v>2197.0</v>
      </c>
      <c r="I425" s="16"/>
      <c r="J425" s="16"/>
      <c r="K425" s="16"/>
      <c r="L425" s="16"/>
      <c r="M425" s="16"/>
      <c r="N425" s="16"/>
      <c r="O425" s="16"/>
      <c r="P425" s="16"/>
      <c r="Q425" s="16"/>
      <c r="R425" s="16"/>
      <c r="S425" s="16"/>
      <c r="T425" s="16"/>
      <c r="U425" s="16"/>
      <c r="V425" s="16"/>
      <c r="W425" s="16"/>
      <c r="X425" s="16"/>
      <c r="Y425" s="16"/>
      <c r="Z425" s="16"/>
    </row>
    <row r="426" ht="71.25" customHeight="1">
      <c r="A426" s="10" t="s">
        <v>3215</v>
      </c>
      <c r="B426" s="10" t="s">
        <v>3218</v>
      </c>
      <c r="C426" s="13" t="s">
        <v>23</v>
      </c>
      <c r="D426" s="13" t="s">
        <v>13</v>
      </c>
      <c r="E426" s="13" t="s">
        <v>3221</v>
      </c>
      <c r="F426" s="13" t="s">
        <v>34</v>
      </c>
      <c r="G426" s="15">
        <v>1636.0</v>
      </c>
      <c r="H426" s="15">
        <v>2290.0</v>
      </c>
      <c r="I426" s="16"/>
      <c r="J426" s="16"/>
      <c r="K426" s="16"/>
      <c r="L426" s="16"/>
      <c r="M426" s="16"/>
      <c r="N426" s="16"/>
      <c r="O426" s="16"/>
      <c r="P426" s="16"/>
      <c r="Q426" s="16"/>
      <c r="R426" s="16"/>
      <c r="S426" s="16"/>
      <c r="T426" s="16"/>
      <c r="U426" s="16"/>
      <c r="V426" s="16"/>
      <c r="W426" s="16"/>
      <c r="X426" s="16"/>
      <c r="Y426" s="16"/>
      <c r="Z426" s="16"/>
    </row>
    <row r="427" ht="71.25" customHeight="1">
      <c r="A427" s="10" t="s">
        <v>3223</v>
      </c>
      <c r="B427" s="10" t="s">
        <v>3225</v>
      </c>
      <c r="C427" s="13" t="s">
        <v>23</v>
      </c>
      <c r="D427" s="13" t="s">
        <v>13</v>
      </c>
      <c r="E427" s="13" t="s">
        <v>3228</v>
      </c>
      <c r="F427" s="13" t="s">
        <v>34</v>
      </c>
      <c r="G427" s="15">
        <v>1565.0</v>
      </c>
      <c r="H427" s="15">
        <v>2191.0</v>
      </c>
      <c r="I427" s="16"/>
      <c r="J427" s="16"/>
      <c r="K427" s="16"/>
      <c r="L427" s="16"/>
      <c r="M427" s="16"/>
      <c r="N427" s="16"/>
      <c r="O427" s="16"/>
      <c r="P427" s="16"/>
      <c r="Q427" s="16"/>
      <c r="R427" s="16"/>
      <c r="S427" s="16"/>
      <c r="T427" s="16"/>
      <c r="U427" s="16"/>
      <c r="V427" s="16"/>
      <c r="W427" s="16"/>
      <c r="X427" s="16"/>
      <c r="Y427" s="16"/>
      <c r="Z427" s="16"/>
    </row>
    <row r="428" ht="71.25" customHeight="1">
      <c r="A428" s="10" t="s">
        <v>3230</v>
      </c>
      <c r="B428" s="10" t="s">
        <v>3233</v>
      </c>
      <c r="C428" s="13" t="s">
        <v>23</v>
      </c>
      <c r="D428" s="13" t="s">
        <v>13</v>
      </c>
      <c r="E428" s="13" t="s">
        <v>3236</v>
      </c>
      <c r="F428" s="13" t="s">
        <v>34</v>
      </c>
      <c r="G428" s="15">
        <v>1778.0</v>
      </c>
      <c r="H428" s="15">
        <v>2489.0</v>
      </c>
      <c r="I428" s="16"/>
      <c r="J428" s="16"/>
      <c r="K428" s="16"/>
      <c r="L428" s="16"/>
      <c r="M428" s="16"/>
      <c r="N428" s="16"/>
      <c r="O428" s="16"/>
      <c r="P428" s="16"/>
      <c r="Q428" s="16"/>
      <c r="R428" s="16"/>
      <c r="S428" s="16"/>
      <c r="T428" s="16"/>
      <c r="U428" s="16"/>
      <c r="V428" s="16"/>
      <c r="W428" s="16"/>
      <c r="X428" s="16"/>
      <c r="Y428" s="16"/>
      <c r="Z428" s="16"/>
    </row>
    <row r="429" ht="71.25" customHeight="1">
      <c r="A429" s="10" t="s">
        <v>3237</v>
      </c>
      <c r="B429" s="10" t="s">
        <v>3240</v>
      </c>
      <c r="C429" s="13" t="s">
        <v>23</v>
      </c>
      <c r="D429" s="13" t="s">
        <v>13</v>
      </c>
      <c r="E429" s="13" t="s">
        <v>3243</v>
      </c>
      <c r="F429" s="13" t="s">
        <v>34</v>
      </c>
      <c r="G429" s="15">
        <v>1659.0</v>
      </c>
      <c r="H429" s="15">
        <v>2323.0</v>
      </c>
      <c r="I429" s="16"/>
      <c r="J429" s="16"/>
      <c r="K429" s="16"/>
      <c r="L429" s="16"/>
      <c r="M429" s="16"/>
      <c r="N429" s="16"/>
      <c r="O429" s="16"/>
      <c r="P429" s="16"/>
      <c r="Q429" s="16"/>
      <c r="R429" s="16"/>
      <c r="S429" s="16"/>
      <c r="T429" s="16"/>
      <c r="U429" s="16"/>
      <c r="V429" s="16"/>
      <c r="W429" s="16"/>
      <c r="X429" s="16"/>
      <c r="Y429" s="16"/>
      <c r="Z429" s="16"/>
    </row>
    <row r="430" ht="71.25" customHeight="1">
      <c r="A430" s="10" t="s">
        <v>3245</v>
      </c>
      <c r="B430" s="10" t="s">
        <v>3247</v>
      </c>
      <c r="C430" s="13" t="s">
        <v>23</v>
      </c>
      <c r="D430" s="13" t="s">
        <v>13</v>
      </c>
      <c r="E430" s="13" t="s">
        <v>3250</v>
      </c>
      <c r="F430" s="13" t="s">
        <v>34</v>
      </c>
      <c r="G430" s="15">
        <v>1617.0</v>
      </c>
      <c r="H430" s="15">
        <v>2264.0</v>
      </c>
      <c r="I430" s="16"/>
      <c r="J430" s="16"/>
      <c r="K430" s="16"/>
      <c r="L430" s="16"/>
      <c r="M430" s="16"/>
      <c r="N430" s="16"/>
      <c r="O430" s="16"/>
      <c r="P430" s="16"/>
      <c r="Q430" s="16"/>
      <c r="R430" s="16"/>
      <c r="S430" s="16"/>
      <c r="T430" s="16"/>
      <c r="U430" s="16"/>
      <c r="V430" s="16"/>
      <c r="W430" s="16"/>
      <c r="X430" s="16"/>
      <c r="Y430" s="16"/>
      <c r="Z430" s="16"/>
    </row>
    <row r="431" ht="71.25" customHeight="1">
      <c r="A431" s="10" t="s">
        <v>3251</v>
      </c>
      <c r="B431" s="10" t="s">
        <v>3254</v>
      </c>
      <c r="C431" s="13" t="s">
        <v>23</v>
      </c>
      <c r="D431" s="13" t="s">
        <v>13</v>
      </c>
      <c r="E431" s="13" t="s">
        <v>3257</v>
      </c>
      <c r="F431" s="13" t="s">
        <v>34</v>
      </c>
      <c r="G431" s="15">
        <v>1681.0</v>
      </c>
      <c r="H431" s="15">
        <v>2353.0</v>
      </c>
      <c r="I431" s="16"/>
      <c r="J431" s="16"/>
      <c r="K431" s="16"/>
      <c r="L431" s="16"/>
      <c r="M431" s="16"/>
      <c r="N431" s="16"/>
      <c r="O431" s="16"/>
      <c r="P431" s="16"/>
      <c r="Q431" s="16"/>
      <c r="R431" s="16"/>
      <c r="S431" s="16"/>
      <c r="T431" s="16"/>
      <c r="U431" s="16"/>
      <c r="V431" s="16"/>
      <c r="W431" s="16"/>
      <c r="X431" s="16"/>
      <c r="Y431" s="16"/>
      <c r="Z431" s="16"/>
    </row>
    <row r="432" ht="71.25" customHeight="1">
      <c r="A432" s="10" t="s">
        <v>3259</v>
      </c>
      <c r="B432" s="10" t="s">
        <v>3261</v>
      </c>
      <c r="C432" s="13" t="s">
        <v>23</v>
      </c>
      <c r="D432" s="13" t="s">
        <v>13</v>
      </c>
      <c r="E432" s="13" t="s">
        <v>3263</v>
      </c>
      <c r="F432" s="13" t="s">
        <v>34</v>
      </c>
      <c r="G432" s="15">
        <v>1011.0</v>
      </c>
      <c r="H432" s="15">
        <v>1415.0</v>
      </c>
      <c r="I432" s="16"/>
      <c r="J432" s="16"/>
      <c r="K432" s="16"/>
      <c r="L432" s="16"/>
      <c r="M432" s="16"/>
      <c r="N432" s="16"/>
      <c r="O432" s="16"/>
      <c r="P432" s="16"/>
      <c r="Q432" s="16"/>
      <c r="R432" s="16"/>
      <c r="S432" s="16"/>
      <c r="T432" s="16"/>
      <c r="U432" s="16"/>
      <c r="V432" s="16"/>
      <c r="W432" s="16"/>
      <c r="X432" s="16"/>
      <c r="Y432" s="16"/>
      <c r="Z432" s="16"/>
    </row>
    <row r="433" ht="71.25" customHeight="1">
      <c r="A433" s="10" t="s">
        <v>3264</v>
      </c>
      <c r="B433" s="10" t="s">
        <v>3267</v>
      </c>
      <c r="C433" s="13" t="s">
        <v>23</v>
      </c>
      <c r="D433" s="13" t="s">
        <v>13</v>
      </c>
      <c r="E433" s="13" t="s">
        <v>3269</v>
      </c>
      <c r="F433" s="13" t="s">
        <v>34</v>
      </c>
      <c r="G433" s="15">
        <v>1163.0</v>
      </c>
      <c r="H433" s="15">
        <v>1628.0</v>
      </c>
      <c r="I433" s="16"/>
      <c r="J433" s="16"/>
      <c r="K433" s="16"/>
      <c r="L433" s="16"/>
      <c r="M433" s="16"/>
      <c r="N433" s="16"/>
      <c r="O433" s="16"/>
      <c r="P433" s="16"/>
      <c r="Q433" s="16"/>
      <c r="R433" s="16"/>
      <c r="S433" s="16"/>
      <c r="T433" s="16"/>
      <c r="U433" s="16"/>
      <c r="V433" s="16"/>
      <c r="W433" s="16"/>
      <c r="X433" s="16"/>
      <c r="Y433" s="16"/>
      <c r="Z433" s="16"/>
    </row>
    <row r="434" ht="71.25" customHeight="1">
      <c r="A434" s="10" t="s">
        <v>3270</v>
      </c>
      <c r="B434" s="10" t="s">
        <v>3272</v>
      </c>
      <c r="C434" s="13" t="s">
        <v>23</v>
      </c>
      <c r="D434" s="13" t="s">
        <v>13</v>
      </c>
      <c r="E434" s="13" t="s">
        <v>3275</v>
      </c>
      <c r="F434" s="13" t="s">
        <v>34</v>
      </c>
      <c r="G434" s="15">
        <v>1199.0</v>
      </c>
      <c r="H434" s="15">
        <v>1679.0</v>
      </c>
      <c r="I434" s="16"/>
      <c r="J434" s="16"/>
      <c r="K434" s="16"/>
      <c r="L434" s="16"/>
      <c r="M434" s="16"/>
      <c r="N434" s="16"/>
      <c r="O434" s="16"/>
      <c r="P434" s="16"/>
      <c r="Q434" s="16"/>
      <c r="R434" s="16"/>
      <c r="S434" s="16"/>
      <c r="T434" s="16"/>
      <c r="U434" s="16"/>
      <c r="V434" s="16"/>
      <c r="W434" s="16"/>
      <c r="X434" s="16"/>
      <c r="Y434" s="16"/>
      <c r="Z434" s="16"/>
    </row>
    <row r="435" ht="71.25" customHeight="1">
      <c r="A435" s="10" t="s">
        <v>3277</v>
      </c>
      <c r="B435" s="10" t="s">
        <v>3279</v>
      </c>
      <c r="C435" s="13" t="s">
        <v>23</v>
      </c>
      <c r="D435" s="13" t="s">
        <v>13</v>
      </c>
      <c r="E435" s="13" t="s">
        <v>3281</v>
      </c>
      <c r="F435" s="13" t="s">
        <v>34</v>
      </c>
      <c r="G435" s="15">
        <v>1225.0</v>
      </c>
      <c r="H435" s="15">
        <v>1715.0</v>
      </c>
      <c r="I435" s="16"/>
      <c r="J435" s="16"/>
      <c r="K435" s="16"/>
      <c r="L435" s="16"/>
      <c r="M435" s="16"/>
      <c r="N435" s="16"/>
      <c r="O435" s="16"/>
      <c r="P435" s="16"/>
      <c r="Q435" s="16"/>
      <c r="R435" s="16"/>
      <c r="S435" s="16"/>
      <c r="T435" s="16"/>
      <c r="U435" s="16"/>
      <c r="V435" s="16"/>
      <c r="W435" s="16"/>
      <c r="X435" s="16"/>
      <c r="Y435" s="16"/>
      <c r="Z435" s="16"/>
    </row>
    <row r="436" ht="71.25" customHeight="1">
      <c r="A436" s="10" t="s">
        <v>3283</v>
      </c>
      <c r="B436" s="10" t="s">
        <v>3285</v>
      </c>
      <c r="C436" s="13" t="s">
        <v>23</v>
      </c>
      <c r="D436" s="13" t="s">
        <v>13</v>
      </c>
      <c r="E436" s="13" t="s">
        <v>3287</v>
      </c>
      <c r="F436" s="13" t="s">
        <v>34</v>
      </c>
      <c r="G436" s="15">
        <v>1176.0</v>
      </c>
      <c r="H436" s="15">
        <v>1646.0</v>
      </c>
      <c r="I436" s="16"/>
      <c r="J436" s="16"/>
      <c r="K436" s="16"/>
      <c r="L436" s="16"/>
      <c r="M436" s="16"/>
      <c r="N436" s="16"/>
      <c r="O436" s="16"/>
      <c r="P436" s="16"/>
      <c r="Q436" s="16"/>
      <c r="R436" s="16"/>
      <c r="S436" s="16"/>
      <c r="T436" s="16"/>
      <c r="U436" s="16"/>
      <c r="V436" s="16"/>
      <c r="W436" s="16"/>
      <c r="X436" s="16"/>
      <c r="Y436" s="16"/>
      <c r="Z436" s="16"/>
    </row>
    <row r="437" ht="71.25" customHeight="1">
      <c r="A437" s="10" t="s">
        <v>3288</v>
      </c>
      <c r="B437" s="10" t="s">
        <v>3291</v>
      </c>
      <c r="C437" s="13" t="s">
        <v>23</v>
      </c>
      <c r="D437" s="13" t="s">
        <v>13</v>
      </c>
      <c r="E437" s="13" t="s">
        <v>3293</v>
      </c>
      <c r="F437" s="13" t="s">
        <v>34</v>
      </c>
      <c r="G437" s="15">
        <v>1189.0</v>
      </c>
      <c r="H437" s="15">
        <v>1665.0</v>
      </c>
      <c r="I437" s="16"/>
      <c r="J437" s="16"/>
      <c r="K437" s="16"/>
      <c r="L437" s="16"/>
      <c r="M437" s="16"/>
      <c r="N437" s="16"/>
      <c r="O437" s="16"/>
      <c r="P437" s="16"/>
      <c r="Q437" s="16"/>
      <c r="R437" s="16"/>
      <c r="S437" s="16"/>
      <c r="T437" s="16"/>
      <c r="U437" s="16"/>
      <c r="V437" s="16"/>
      <c r="W437" s="16"/>
      <c r="X437" s="16"/>
      <c r="Y437" s="16"/>
      <c r="Z437" s="16"/>
    </row>
    <row r="438" ht="71.25" customHeight="1">
      <c r="A438" s="10" t="s">
        <v>3295</v>
      </c>
      <c r="B438" s="10" t="s">
        <v>3297</v>
      </c>
      <c r="C438" s="13" t="s">
        <v>23</v>
      </c>
      <c r="D438" s="13" t="s">
        <v>13</v>
      </c>
      <c r="E438" s="13" t="s">
        <v>3299</v>
      </c>
      <c r="F438" s="13" t="s">
        <v>34</v>
      </c>
      <c r="G438" s="15">
        <v>920.0</v>
      </c>
      <c r="H438" s="15">
        <v>1288.0</v>
      </c>
      <c r="I438" s="16"/>
      <c r="J438" s="16"/>
      <c r="K438" s="16"/>
      <c r="L438" s="16"/>
      <c r="M438" s="16"/>
      <c r="N438" s="16"/>
      <c r="O438" s="16"/>
      <c r="P438" s="16"/>
      <c r="Q438" s="16"/>
      <c r="R438" s="16"/>
      <c r="S438" s="16"/>
      <c r="T438" s="16"/>
      <c r="U438" s="16"/>
      <c r="V438" s="16"/>
      <c r="W438" s="16"/>
      <c r="X438" s="16"/>
      <c r="Y438" s="16"/>
      <c r="Z438" s="16"/>
    </row>
    <row r="439" ht="71.25" customHeight="1">
      <c r="A439" s="10" t="s">
        <v>3300</v>
      </c>
      <c r="B439" s="10" t="s">
        <v>3302</v>
      </c>
      <c r="C439" s="13" t="s">
        <v>23</v>
      </c>
      <c r="D439" s="13" t="s">
        <v>13</v>
      </c>
      <c r="E439" s="13" t="s">
        <v>3304</v>
      </c>
      <c r="F439" s="13" t="s">
        <v>34</v>
      </c>
      <c r="G439" s="15">
        <v>905.0</v>
      </c>
      <c r="H439" s="15">
        <v>1267.0</v>
      </c>
      <c r="I439" s="16"/>
      <c r="J439" s="16"/>
      <c r="K439" s="16"/>
      <c r="L439" s="16"/>
      <c r="M439" s="16"/>
      <c r="N439" s="16"/>
      <c r="O439" s="16"/>
      <c r="P439" s="16"/>
      <c r="Q439" s="16"/>
      <c r="R439" s="16"/>
      <c r="S439" s="16"/>
      <c r="T439" s="16"/>
      <c r="U439" s="16"/>
      <c r="V439" s="16"/>
      <c r="W439" s="16"/>
      <c r="X439" s="16"/>
      <c r="Y439" s="16"/>
      <c r="Z439" s="16"/>
    </row>
    <row r="440" ht="71.25" customHeight="1">
      <c r="A440" s="10" t="s">
        <v>3306</v>
      </c>
      <c r="B440" s="10" t="s">
        <v>3308</v>
      </c>
      <c r="C440" s="13" t="s">
        <v>23</v>
      </c>
      <c r="D440" s="13" t="s">
        <v>13</v>
      </c>
      <c r="E440" s="13" t="s">
        <v>3311</v>
      </c>
      <c r="F440" s="13" t="s">
        <v>34</v>
      </c>
      <c r="G440" s="15">
        <v>1260.0</v>
      </c>
      <c r="H440" s="15">
        <v>1764.0</v>
      </c>
      <c r="I440" s="16"/>
      <c r="J440" s="16"/>
      <c r="K440" s="16"/>
      <c r="L440" s="16"/>
      <c r="M440" s="16"/>
      <c r="N440" s="16"/>
      <c r="O440" s="16"/>
      <c r="P440" s="16"/>
      <c r="Q440" s="16"/>
      <c r="R440" s="16"/>
      <c r="S440" s="16"/>
      <c r="T440" s="16"/>
      <c r="U440" s="16"/>
      <c r="V440" s="16"/>
      <c r="W440" s="16"/>
      <c r="X440" s="16"/>
      <c r="Y440" s="16"/>
      <c r="Z440" s="16"/>
    </row>
    <row r="441" ht="71.25" customHeight="1">
      <c r="A441" s="10" t="s">
        <v>3313</v>
      </c>
      <c r="B441" s="10" t="s">
        <v>3315</v>
      </c>
      <c r="C441" s="13" t="s">
        <v>23</v>
      </c>
      <c r="D441" s="13" t="s">
        <v>13</v>
      </c>
      <c r="E441" s="13" t="s">
        <v>3317</v>
      </c>
      <c r="F441" s="13" t="s">
        <v>34</v>
      </c>
      <c r="G441" s="15">
        <v>1047.0</v>
      </c>
      <c r="H441" s="15">
        <v>1466.0</v>
      </c>
      <c r="I441" s="16"/>
      <c r="J441" s="16"/>
      <c r="K441" s="16"/>
      <c r="L441" s="16"/>
      <c r="M441" s="16"/>
      <c r="N441" s="16"/>
      <c r="O441" s="16"/>
      <c r="P441" s="16"/>
      <c r="Q441" s="16"/>
      <c r="R441" s="16"/>
      <c r="S441" s="16"/>
      <c r="T441" s="16"/>
      <c r="U441" s="16"/>
      <c r="V441" s="16"/>
      <c r="W441" s="16"/>
      <c r="X441" s="16"/>
      <c r="Y441" s="16"/>
      <c r="Z441" s="16"/>
    </row>
    <row r="442" ht="71.25" customHeight="1">
      <c r="A442" s="10" t="s">
        <v>3319</v>
      </c>
      <c r="B442" s="10" t="s">
        <v>3321</v>
      </c>
      <c r="C442" s="13" t="s">
        <v>23</v>
      </c>
      <c r="D442" s="13" t="s">
        <v>13</v>
      </c>
      <c r="E442" s="13" t="s">
        <v>3323</v>
      </c>
      <c r="F442" s="13" t="s">
        <v>34</v>
      </c>
      <c r="G442" s="15">
        <v>1085.0</v>
      </c>
      <c r="H442" s="15">
        <v>1519.0</v>
      </c>
      <c r="I442" s="16"/>
      <c r="J442" s="16"/>
      <c r="K442" s="16"/>
      <c r="L442" s="16"/>
      <c r="M442" s="16"/>
      <c r="N442" s="16"/>
      <c r="O442" s="16"/>
      <c r="P442" s="16"/>
      <c r="Q442" s="16"/>
      <c r="R442" s="16"/>
      <c r="S442" s="16"/>
      <c r="T442" s="16"/>
      <c r="U442" s="16"/>
      <c r="V442" s="16"/>
      <c r="W442" s="16"/>
      <c r="X442" s="16"/>
      <c r="Y442" s="16"/>
      <c r="Z442" s="16"/>
    </row>
    <row r="443" ht="71.25" customHeight="1">
      <c r="A443" s="10" t="s">
        <v>3325</v>
      </c>
      <c r="B443" s="10" t="s">
        <v>3327</v>
      </c>
      <c r="C443" s="13" t="s">
        <v>23</v>
      </c>
      <c r="D443" s="13" t="s">
        <v>13</v>
      </c>
      <c r="E443" s="13" t="s">
        <v>3330</v>
      </c>
      <c r="F443" s="13" t="s">
        <v>34</v>
      </c>
      <c r="G443" s="15">
        <v>1332.0</v>
      </c>
      <c r="H443" s="15">
        <v>1865.0</v>
      </c>
      <c r="I443" s="16"/>
      <c r="J443" s="16"/>
      <c r="K443" s="16"/>
      <c r="L443" s="16"/>
      <c r="M443" s="16"/>
      <c r="N443" s="16"/>
      <c r="O443" s="16"/>
      <c r="P443" s="16"/>
      <c r="Q443" s="16"/>
      <c r="R443" s="16"/>
      <c r="S443" s="16"/>
      <c r="T443" s="16"/>
      <c r="U443" s="16"/>
      <c r="V443" s="16"/>
      <c r="W443" s="16"/>
      <c r="X443" s="16"/>
      <c r="Y443" s="16"/>
      <c r="Z443" s="16"/>
    </row>
    <row r="444" ht="71.25" customHeight="1">
      <c r="A444" s="10" t="s">
        <v>3331</v>
      </c>
      <c r="B444" s="10" t="s">
        <v>3336</v>
      </c>
      <c r="C444" s="13" t="s">
        <v>23</v>
      </c>
      <c r="D444" s="13" t="s">
        <v>13</v>
      </c>
      <c r="E444" s="13" t="s">
        <v>3340</v>
      </c>
      <c r="F444" s="13" t="s">
        <v>16</v>
      </c>
      <c r="G444" s="15">
        <v>2791.0</v>
      </c>
      <c r="H444" s="15">
        <v>3907.0</v>
      </c>
      <c r="I444" s="16"/>
      <c r="J444" s="16"/>
      <c r="K444" s="16"/>
      <c r="L444" s="16"/>
      <c r="M444" s="16"/>
      <c r="N444" s="16"/>
      <c r="O444" s="16"/>
      <c r="P444" s="16"/>
      <c r="Q444" s="16"/>
      <c r="R444" s="16"/>
      <c r="S444" s="16"/>
      <c r="T444" s="16"/>
      <c r="U444" s="16"/>
      <c r="V444" s="16"/>
      <c r="W444" s="16"/>
      <c r="X444" s="16"/>
      <c r="Y444" s="16"/>
      <c r="Z444" s="16"/>
    </row>
    <row r="445" ht="71.25" customHeight="1">
      <c r="A445" s="10" t="s">
        <v>3341</v>
      </c>
      <c r="B445" s="10" t="s">
        <v>3346</v>
      </c>
      <c r="C445" s="13" t="s">
        <v>12</v>
      </c>
      <c r="D445" s="13" t="s">
        <v>13</v>
      </c>
      <c r="E445" s="13" t="s">
        <v>3350</v>
      </c>
      <c r="F445" s="13" t="s">
        <v>16</v>
      </c>
      <c r="G445" s="15">
        <v>3144.0</v>
      </c>
      <c r="H445" s="15">
        <v>4402.0</v>
      </c>
      <c r="I445" s="16"/>
      <c r="J445" s="16"/>
      <c r="K445" s="16"/>
      <c r="L445" s="16"/>
      <c r="M445" s="16"/>
      <c r="N445" s="16"/>
      <c r="O445" s="16"/>
      <c r="P445" s="16"/>
      <c r="Q445" s="16"/>
      <c r="R445" s="16"/>
      <c r="S445" s="16"/>
      <c r="T445" s="16"/>
      <c r="U445" s="16"/>
      <c r="V445" s="16"/>
      <c r="W445" s="16"/>
      <c r="X445" s="16"/>
      <c r="Y445" s="16"/>
      <c r="Z445" s="16"/>
    </row>
    <row r="446" ht="71.25" customHeight="1">
      <c r="A446" s="10" t="s">
        <v>3352</v>
      </c>
      <c r="B446" s="10" t="s">
        <v>3355</v>
      </c>
      <c r="C446" s="13" t="s">
        <v>23</v>
      </c>
      <c r="D446" s="13" t="s">
        <v>13</v>
      </c>
      <c r="E446" s="13" t="s">
        <v>3359</v>
      </c>
      <c r="F446" s="13" t="s">
        <v>16</v>
      </c>
      <c r="G446" s="15">
        <v>2213.0</v>
      </c>
      <c r="H446" s="15">
        <v>3098.0</v>
      </c>
      <c r="I446" s="16"/>
      <c r="J446" s="16"/>
      <c r="K446" s="16"/>
      <c r="L446" s="16"/>
      <c r="M446" s="16"/>
      <c r="N446" s="16"/>
      <c r="O446" s="16"/>
      <c r="P446" s="16"/>
      <c r="Q446" s="16"/>
      <c r="R446" s="16"/>
      <c r="S446" s="16"/>
      <c r="T446" s="16"/>
      <c r="U446" s="16"/>
      <c r="V446" s="16"/>
      <c r="W446" s="16"/>
      <c r="X446" s="16"/>
      <c r="Y446" s="16"/>
      <c r="Z446" s="16"/>
    </row>
    <row r="447" ht="71.25" customHeight="1">
      <c r="A447" s="10" t="s">
        <v>3360</v>
      </c>
      <c r="B447" s="10" t="s">
        <v>3364</v>
      </c>
      <c r="C447" s="13" t="s">
        <v>23</v>
      </c>
      <c r="D447" s="13" t="s">
        <v>13</v>
      </c>
      <c r="E447" s="13" t="s">
        <v>3367</v>
      </c>
      <c r="F447" s="13" t="s">
        <v>16</v>
      </c>
      <c r="G447" s="15">
        <v>2102.0</v>
      </c>
      <c r="H447" s="15">
        <v>2943.0</v>
      </c>
      <c r="I447" s="16"/>
      <c r="J447" s="16"/>
      <c r="K447" s="16"/>
      <c r="L447" s="16"/>
      <c r="M447" s="16"/>
      <c r="N447" s="16"/>
      <c r="O447" s="16"/>
      <c r="P447" s="16"/>
      <c r="Q447" s="16"/>
      <c r="R447" s="16"/>
      <c r="S447" s="16"/>
      <c r="T447" s="16"/>
      <c r="U447" s="16"/>
      <c r="V447" s="16"/>
      <c r="W447" s="16"/>
      <c r="X447" s="16"/>
      <c r="Y447" s="16"/>
      <c r="Z447" s="16"/>
    </row>
    <row r="448" ht="71.25" customHeight="1">
      <c r="A448" s="10" t="s">
        <v>3368</v>
      </c>
      <c r="B448" s="10" t="s">
        <v>3372</v>
      </c>
      <c r="C448" s="13" t="s">
        <v>23</v>
      </c>
      <c r="D448" s="13" t="s">
        <v>13</v>
      </c>
      <c r="E448" s="13" t="s">
        <v>3376</v>
      </c>
      <c r="F448" s="13" t="s">
        <v>16</v>
      </c>
      <c r="G448" s="15">
        <v>2761.0</v>
      </c>
      <c r="H448" s="15">
        <v>3865.0</v>
      </c>
      <c r="I448" s="16"/>
      <c r="J448" s="16"/>
      <c r="K448" s="16"/>
      <c r="L448" s="16"/>
      <c r="M448" s="16"/>
      <c r="N448" s="16"/>
      <c r="O448" s="16"/>
      <c r="P448" s="16"/>
      <c r="Q448" s="16"/>
      <c r="R448" s="16"/>
      <c r="S448" s="16"/>
      <c r="T448" s="16"/>
      <c r="U448" s="16"/>
      <c r="V448" s="16"/>
      <c r="W448" s="16"/>
      <c r="X448" s="16"/>
      <c r="Y448" s="16"/>
      <c r="Z448" s="16"/>
    </row>
    <row r="449" ht="71.25" customHeight="1">
      <c r="A449" s="10" t="s">
        <v>3377</v>
      </c>
      <c r="B449" s="10" t="s">
        <v>3382</v>
      </c>
      <c r="C449" s="13" t="s">
        <v>23</v>
      </c>
      <c r="D449" s="13" t="s">
        <v>13</v>
      </c>
      <c r="E449" s="13" t="s">
        <v>3386</v>
      </c>
      <c r="F449" s="13" t="s">
        <v>16</v>
      </c>
      <c r="G449" s="15">
        <v>2762.0</v>
      </c>
      <c r="H449" s="15">
        <v>3867.0</v>
      </c>
      <c r="I449" s="16"/>
      <c r="J449" s="16"/>
      <c r="K449" s="16"/>
      <c r="L449" s="16"/>
      <c r="M449" s="16"/>
      <c r="N449" s="16"/>
      <c r="O449" s="16"/>
      <c r="P449" s="16"/>
      <c r="Q449" s="16"/>
      <c r="R449" s="16"/>
      <c r="S449" s="16"/>
      <c r="T449" s="16"/>
      <c r="U449" s="16"/>
      <c r="V449" s="16"/>
      <c r="W449" s="16"/>
      <c r="X449" s="16"/>
      <c r="Y449" s="16"/>
      <c r="Z449" s="16"/>
    </row>
    <row r="450" ht="71.25" customHeight="1">
      <c r="A450" s="10" t="s">
        <v>3387</v>
      </c>
      <c r="B450" s="10" t="s">
        <v>3391</v>
      </c>
      <c r="C450" s="13" t="s">
        <v>12</v>
      </c>
      <c r="D450" s="13" t="s">
        <v>13</v>
      </c>
      <c r="E450" s="13" t="s">
        <v>3394</v>
      </c>
      <c r="F450" s="13" t="s">
        <v>16</v>
      </c>
      <c r="G450" s="15">
        <v>2446.0</v>
      </c>
      <c r="H450" s="15">
        <v>3424.0</v>
      </c>
      <c r="I450" s="16"/>
      <c r="J450" s="16"/>
      <c r="K450" s="16"/>
      <c r="L450" s="16"/>
      <c r="M450" s="16"/>
      <c r="N450" s="16"/>
      <c r="O450" s="16"/>
      <c r="P450" s="16"/>
      <c r="Q450" s="16"/>
      <c r="R450" s="16"/>
      <c r="S450" s="16"/>
      <c r="T450" s="16"/>
      <c r="U450" s="16"/>
      <c r="V450" s="16"/>
      <c r="W450" s="16"/>
      <c r="X450" s="16"/>
      <c r="Y450" s="16"/>
      <c r="Z450" s="16"/>
    </row>
    <row r="451" ht="71.25" customHeight="1">
      <c r="A451" s="10" t="s">
        <v>3396</v>
      </c>
      <c r="B451" s="10" t="s">
        <v>3399</v>
      </c>
      <c r="C451" s="13" t="s">
        <v>23</v>
      </c>
      <c r="D451" s="13" t="s">
        <v>13</v>
      </c>
      <c r="E451" s="13" t="s">
        <v>3403</v>
      </c>
      <c r="F451" s="13" t="s">
        <v>16</v>
      </c>
      <c r="G451" s="15">
        <v>2658.0</v>
      </c>
      <c r="H451" s="15">
        <v>3721.0</v>
      </c>
      <c r="I451" s="16"/>
      <c r="J451" s="16"/>
      <c r="K451" s="16"/>
      <c r="L451" s="16"/>
      <c r="M451" s="16"/>
      <c r="N451" s="16"/>
      <c r="O451" s="16"/>
      <c r="P451" s="16"/>
      <c r="Q451" s="16"/>
      <c r="R451" s="16"/>
      <c r="S451" s="16"/>
      <c r="T451" s="16"/>
      <c r="U451" s="16"/>
      <c r="V451" s="16"/>
      <c r="W451" s="16"/>
      <c r="X451" s="16"/>
      <c r="Y451" s="16"/>
      <c r="Z451" s="16"/>
    </row>
    <row r="452" ht="71.25" customHeight="1">
      <c r="A452" s="10" t="s">
        <v>3405</v>
      </c>
      <c r="B452" s="10" t="s">
        <v>3408</v>
      </c>
      <c r="C452" s="13" t="s">
        <v>23</v>
      </c>
      <c r="D452" s="13" t="s">
        <v>13</v>
      </c>
      <c r="E452" s="13" t="s">
        <v>3412</v>
      </c>
      <c r="F452" s="13" t="s">
        <v>16</v>
      </c>
      <c r="G452" s="15">
        <v>2323.0</v>
      </c>
      <c r="H452" s="15">
        <v>3252.0</v>
      </c>
      <c r="I452" s="16"/>
      <c r="J452" s="16"/>
      <c r="K452" s="16"/>
      <c r="L452" s="16"/>
      <c r="M452" s="16"/>
      <c r="N452" s="16"/>
      <c r="O452" s="16"/>
      <c r="P452" s="16"/>
      <c r="Q452" s="16"/>
      <c r="R452" s="16"/>
      <c r="S452" s="16"/>
      <c r="T452" s="16"/>
      <c r="U452" s="16"/>
      <c r="V452" s="16"/>
      <c r="W452" s="16"/>
      <c r="X452" s="16"/>
      <c r="Y452" s="16"/>
      <c r="Z452" s="16"/>
    </row>
    <row r="453" ht="71.25" customHeight="1">
      <c r="A453" s="10" t="s">
        <v>3413</v>
      </c>
      <c r="B453" s="10" t="s">
        <v>3417</v>
      </c>
      <c r="C453" s="13" t="s">
        <v>23</v>
      </c>
      <c r="D453" s="13" t="s">
        <v>13</v>
      </c>
      <c r="E453" s="13" t="s">
        <v>3420</v>
      </c>
      <c r="F453" s="13" t="s">
        <v>16</v>
      </c>
      <c r="G453" s="15">
        <v>2222.0</v>
      </c>
      <c r="H453" s="15">
        <v>3111.0</v>
      </c>
      <c r="I453" s="16"/>
      <c r="J453" s="16"/>
      <c r="K453" s="16"/>
      <c r="L453" s="16"/>
      <c r="M453" s="16"/>
      <c r="N453" s="16"/>
      <c r="O453" s="16"/>
      <c r="P453" s="16"/>
      <c r="Q453" s="16"/>
      <c r="R453" s="16"/>
      <c r="S453" s="16"/>
      <c r="T453" s="16"/>
      <c r="U453" s="16"/>
      <c r="V453" s="16"/>
      <c r="W453" s="16"/>
      <c r="X453" s="16"/>
      <c r="Y453" s="16"/>
      <c r="Z453" s="16"/>
    </row>
    <row r="454" ht="71.25" customHeight="1">
      <c r="A454" s="10" t="s">
        <v>3422</v>
      </c>
      <c r="B454" s="10" t="s">
        <v>3425</v>
      </c>
      <c r="C454" s="13" t="s">
        <v>12</v>
      </c>
      <c r="D454" s="13" t="s">
        <v>13</v>
      </c>
      <c r="E454" s="13" t="s">
        <v>3428</v>
      </c>
      <c r="F454" s="13" t="s">
        <v>16</v>
      </c>
      <c r="G454" s="15">
        <v>2256.0</v>
      </c>
      <c r="H454" s="15">
        <v>3158.0</v>
      </c>
      <c r="I454" s="16"/>
      <c r="J454" s="16"/>
      <c r="K454" s="16"/>
      <c r="L454" s="16"/>
      <c r="M454" s="16"/>
      <c r="N454" s="16"/>
      <c r="O454" s="16"/>
      <c r="P454" s="16"/>
      <c r="Q454" s="16"/>
      <c r="R454" s="16"/>
      <c r="S454" s="16"/>
      <c r="T454" s="16"/>
      <c r="U454" s="16"/>
      <c r="V454" s="16"/>
      <c r="W454" s="16"/>
      <c r="X454" s="16"/>
      <c r="Y454" s="16"/>
      <c r="Z454" s="16"/>
    </row>
    <row r="455" ht="71.25" customHeight="1">
      <c r="A455" s="10" t="s">
        <v>3430</v>
      </c>
      <c r="B455" s="10" t="s">
        <v>3432</v>
      </c>
      <c r="C455" s="13" t="s">
        <v>23</v>
      </c>
      <c r="D455" s="13" t="s">
        <v>13</v>
      </c>
      <c r="E455" s="13" t="s">
        <v>3435</v>
      </c>
      <c r="F455" s="13" t="s">
        <v>16</v>
      </c>
      <c r="G455" s="15">
        <v>1936.0</v>
      </c>
      <c r="H455" s="15">
        <v>2710.0</v>
      </c>
      <c r="I455" s="16"/>
      <c r="J455" s="16"/>
      <c r="K455" s="16"/>
      <c r="L455" s="16"/>
      <c r="M455" s="16"/>
      <c r="N455" s="16"/>
      <c r="O455" s="16"/>
      <c r="P455" s="16"/>
      <c r="Q455" s="16"/>
      <c r="R455" s="16"/>
      <c r="S455" s="16"/>
      <c r="T455" s="16"/>
      <c r="U455" s="16"/>
      <c r="V455" s="16"/>
      <c r="W455" s="16"/>
      <c r="X455" s="16"/>
      <c r="Y455" s="16"/>
      <c r="Z455" s="16"/>
    </row>
    <row r="456" ht="71.25" customHeight="1">
      <c r="A456" s="10" t="s">
        <v>3437</v>
      </c>
      <c r="B456" s="10" t="s">
        <v>3440</v>
      </c>
      <c r="C456" s="13" t="s">
        <v>23</v>
      </c>
      <c r="D456" s="13" t="s">
        <v>13</v>
      </c>
      <c r="E456" s="13" t="s">
        <v>3444</v>
      </c>
      <c r="F456" s="13" t="s">
        <v>16</v>
      </c>
      <c r="G456" s="15">
        <v>2142.0</v>
      </c>
      <c r="H456" s="15">
        <v>2999.0</v>
      </c>
      <c r="I456" s="16"/>
      <c r="J456" s="16"/>
      <c r="K456" s="16"/>
      <c r="L456" s="16"/>
      <c r="M456" s="16"/>
      <c r="N456" s="16"/>
      <c r="O456" s="16"/>
      <c r="P456" s="16"/>
      <c r="Q456" s="16"/>
      <c r="R456" s="16"/>
      <c r="S456" s="16"/>
      <c r="T456" s="16"/>
      <c r="U456" s="16"/>
      <c r="V456" s="16"/>
      <c r="W456" s="16"/>
      <c r="X456" s="16"/>
      <c r="Y456" s="16"/>
      <c r="Z456" s="16"/>
    </row>
    <row r="457" ht="71.25" customHeight="1">
      <c r="A457" s="10" t="s">
        <v>3445</v>
      </c>
      <c r="B457" s="10" t="s">
        <v>3447</v>
      </c>
      <c r="C457" s="13" t="s">
        <v>23</v>
      </c>
      <c r="D457" s="13" t="s">
        <v>13</v>
      </c>
      <c r="E457" s="13" t="s">
        <v>3450</v>
      </c>
      <c r="F457" s="13" t="s">
        <v>16</v>
      </c>
      <c r="G457" s="15">
        <v>1498.0</v>
      </c>
      <c r="H457" s="15">
        <v>2097.0</v>
      </c>
      <c r="I457" s="16"/>
      <c r="J457" s="16"/>
      <c r="K457" s="16"/>
      <c r="L457" s="16"/>
      <c r="M457" s="16"/>
      <c r="N457" s="16"/>
      <c r="O457" s="16"/>
      <c r="P457" s="16"/>
      <c r="Q457" s="16"/>
      <c r="R457" s="16"/>
      <c r="S457" s="16"/>
      <c r="T457" s="16"/>
      <c r="U457" s="16"/>
      <c r="V457" s="16"/>
      <c r="W457" s="16"/>
      <c r="X457" s="16"/>
      <c r="Y457" s="16"/>
      <c r="Z457" s="16"/>
    </row>
    <row r="458" ht="71.25" customHeight="1">
      <c r="A458" s="10" t="s">
        <v>3452</v>
      </c>
      <c r="B458" s="10" t="s">
        <v>3454</v>
      </c>
      <c r="C458" s="13" t="s">
        <v>23</v>
      </c>
      <c r="D458" s="13" t="s">
        <v>13</v>
      </c>
      <c r="E458" s="13" t="s">
        <v>3458</v>
      </c>
      <c r="F458" s="13" t="s">
        <v>16</v>
      </c>
      <c r="G458" s="15">
        <v>1663.0</v>
      </c>
      <c r="H458" s="15">
        <v>2328.0</v>
      </c>
      <c r="I458" s="16"/>
      <c r="J458" s="16"/>
      <c r="K458" s="16"/>
      <c r="L458" s="16"/>
      <c r="M458" s="16"/>
      <c r="N458" s="16"/>
      <c r="O458" s="16"/>
      <c r="P458" s="16"/>
      <c r="Q458" s="16"/>
      <c r="R458" s="16"/>
      <c r="S458" s="16"/>
      <c r="T458" s="16"/>
      <c r="U458" s="16"/>
      <c r="V458" s="16"/>
      <c r="W458" s="16"/>
      <c r="X458" s="16"/>
      <c r="Y458" s="16"/>
      <c r="Z458" s="16"/>
    </row>
    <row r="459" ht="71.25" customHeight="1">
      <c r="A459" s="10" t="s">
        <v>3459</v>
      </c>
      <c r="B459" s="10" t="s">
        <v>3462</v>
      </c>
      <c r="C459" s="13" t="s">
        <v>23</v>
      </c>
      <c r="D459" s="13" t="s">
        <v>13</v>
      </c>
      <c r="E459" s="13" t="s">
        <v>3465</v>
      </c>
      <c r="F459" s="13" t="s">
        <v>16</v>
      </c>
      <c r="G459" s="15">
        <v>1906.0</v>
      </c>
      <c r="H459" s="15">
        <v>2668.0</v>
      </c>
      <c r="I459" s="16"/>
      <c r="J459" s="16"/>
      <c r="K459" s="16"/>
      <c r="L459" s="16"/>
      <c r="M459" s="16"/>
      <c r="N459" s="16"/>
      <c r="O459" s="16"/>
      <c r="P459" s="16"/>
      <c r="Q459" s="16"/>
      <c r="R459" s="16"/>
      <c r="S459" s="16"/>
      <c r="T459" s="16"/>
      <c r="U459" s="16"/>
      <c r="V459" s="16"/>
      <c r="W459" s="16"/>
      <c r="X459" s="16"/>
      <c r="Y459" s="16"/>
      <c r="Z459" s="16"/>
    </row>
    <row r="460" ht="71.25" customHeight="1">
      <c r="A460" s="10" t="s">
        <v>3467</v>
      </c>
      <c r="B460" s="10" t="s">
        <v>3469</v>
      </c>
      <c r="C460" s="13" t="s">
        <v>12</v>
      </c>
      <c r="D460" s="13" t="s">
        <v>13</v>
      </c>
      <c r="E460" s="13" t="s">
        <v>3472</v>
      </c>
      <c r="F460" s="13" t="s">
        <v>16</v>
      </c>
      <c r="G460" s="15">
        <v>1705.0</v>
      </c>
      <c r="H460" s="15">
        <v>2387.0</v>
      </c>
      <c r="I460" s="16"/>
      <c r="J460" s="16"/>
      <c r="K460" s="16"/>
      <c r="L460" s="16"/>
      <c r="M460" s="16"/>
      <c r="N460" s="16"/>
      <c r="O460" s="16"/>
      <c r="P460" s="16"/>
      <c r="Q460" s="16"/>
      <c r="R460" s="16"/>
      <c r="S460" s="16"/>
      <c r="T460" s="16"/>
      <c r="U460" s="16"/>
      <c r="V460" s="16"/>
      <c r="W460" s="16"/>
      <c r="X460" s="16"/>
      <c r="Y460" s="16"/>
      <c r="Z460" s="16"/>
    </row>
    <row r="461" ht="71.25" customHeight="1">
      <c r="A461" s="10" t="s">
        <v>3473</v>
      </c>
      <c r="B461" s="10" t="s">
        <v>3476</v>
      </c>
      <c r="C461" s="13" t="s">
        <v>23</v>
      </c>
      <c r="D461" s="13" t="s">
        <v>13</v>
      </c>
      <c r="E461" s="13" t="s">
        <v>3480</v>
      </c>
      <c r="F461" s="13" t="s">
        <v>16</v>
      </c>
      <c r="G461" s="15">
        <v>2184.0</v>
      </c>
      <c r="H461" s="15">
        <v>3058.0</v>
      </c>
      <c r="I461" s="16"/>
      <c r="J461" s="16"/>
      <c r="K461" s="16"/>
      <c r="L461" s="16"/>
      <c r="M461" s="16"/>
      <c r="N461" s="16"/>
      <c r="O461" s="16"/>
      <c r="P461" s="16"/>
      <c r="Q461" s="16"/>
      <c r="R461" s="16"/>
      <c r="S461" s="16"/>
      <c r="T461" s="16"/>
      <c r="U461" s="16"/>
      <c r="V461" s="16"/>
      <c r="W461" s="16"/>
      <c r="X461" s="16"/>
      <c r="Y461" s="16"/>
      <c r="Z461" s="16"/>
    </row>
    <row r="462" ht="71.25" customHeight="1">
      <c r="A462" s="10" t="s">
        <v>3481</v>
      </c>
      <c r="B462" s="10" t="s">
        <v>3484</v>
      </c>
      <c r="C462" s="13" t="s">
        <v>12</v>
      </c>
      <c r="D462" s="13" t="s">
        <v>13</v>
      </c>
      <c r="E462" s="13" t="s">
        <v>3487</v>
      </c>
      <c r="F462" s="13" t="s">
        <v>16</v>
      </c>
      <c r="G462" s="15">
        <v>1831.0</v>
      </c>
      <c r="H462" s="15">
        <v>2563.0</v>
      </c>
      <c r="I462" s="16"/>
      <c r="J462" s="16"/>
      <c r="K462" s="16"/>
      <c r="L462" s="16"/>
      <c r="M462" s="16"/>
      <c r="N462" s="16"/>
      <c r="O462" s="16"/>
      <c r="P462" s="16"/>
      <c r="Q462" s="16"/>
      <c r="R462" s="16"/>
      <c r="S462" s="16"/>
      <c r="T462" s="16"/>
      <c r="U462" s="16"/>
      <c r="V462" s="16"/>
      <c r="W462" s="16"/>
      <c r="X462" s="16"/>
      <c r="Y462" s="16"/>
      <c r="Z462" s="16"/>
    </row>
    <row r="463" ht="71.25" customHeight="1">
      <c r="A463" s="10" t="s">
        <v>3489</v>
      </c>
      <c r="B463" s="10" t="s">
        <v>3492</v>
      </c>
      <c r="C463" s="13" t="s">
        <v>23</v>
      </c>
      <c r="D463" s="13" t="s">
        <v>13</v>
      </c>
      <c r="E463" s="13" t="s">
        <v>3494</v>
      </c>
      <c r="F463" s="13" t="s">
        <v>16</v>
      </c>
      <c r="G463" s="15">
        <v>1410.0</v>
      </c>
      <c r="H463" s="15">
        <v>1974.0</v>
      </c>
      <c r="I463" s="16"/>
      <c r="J463" s="16"/>
      <c r="K463" s="16"/>
      <c r="L463" s="16"/>
      <c r="M463" s="16"/>
      <c r="N463" s="16"/>
      <c r="O463" s="16"/>
      <c r="P463" s="16"/>
      <c r="Q463" s="16"/>
      <c r="R463" s="16"/>
      <c r="S463" s="16"/>
      <c r="T463" s="16"/>
      <c r="U463" s="16"/>
      <c r="V463" s="16"/>
      <c r="W463" s="16"/>
      <c r="X463" s="16"/>
      <c r="Y463" s="16"/>
      <c r="Z463" s="16"/>
    </row>
    <row r="464" ht="71.25" customHeight="1">
      <c r="A464" s="10" t="s">
        <v>3496</v>
      </c>
      <c r="B464" s="10" t="s">
        <v>3499</v>
      </c>
      <c r="C464" s="13" t="s">
        <v>12</v>
      </c>
      <c r="D464" s="13" t="s">
        <v>13</v>
      </c>
      <c r="E464" s="13" t="s">
        <v>3502</v>
      </c>
      <c r="F464" s="13" t="s">
        <v>16</v>
      </c>
      <c r="G464" s="15">
        <v>1735.0</v>
      </c>
      <c r="H464" s="15">
        <v>2429.0</v>
      </c>
      <c r="I464" s="16"/>
      <c r="J464" s="16"/>
      <c r="K464" s="16"/>
      <c r="L464" s="16"/>
      <c r="M464" s="16"/>
      <c r="N464" s="16"/>
      <c r="O464" s="16"/>
      <c r="P464" s="16"/>
      <c r="Q464" s="16"/>
      <c r="R464" s="16"/>
      <c r="S464" s="16"/>
      <c r="T464" s="16"/>
      <c r="U464" s="16"/>
      <c r="V464" s="16"/>
      <c r="W464" s="16"/>
      <c r="X464" s="16"/>
      <c r="Y464" s="16"/>
      <c r="Z464" s="16"/>
    </row>
    <row r="465" ht="71.25" customHeight="1">
      <c r="A465" s="10" t="s">
        <v>3503</v>
      </c>
      <c r="B465" s="10" t="s">
        <v>3506</v>
      </c>
      <c r="C465" s="13" t="s">
        <v>23</v>
      </c>
      <c r="D465" s="13" t="s">
        <v>13</v>
      </c>
      <c r="E465" s="13" t="s">
        <v>3509</v>
      </c>
      <c r="F465" s="13" t="s">
        <v>16</v>
      </c>
      <c r="G465" s="15">
        <v>1847.0</v>
      </c>
      <c r="H465" s="15">
        <v>2586.0</v>
      </c>
      <c r="I465" s="16"/>
      <c r="J465" s="16"/>
      <c r="K465" s="16"/>
      <c r="L465" s="16"/>
      <c r="M465" s="16"/>
      <c r="N465" s="16"/>
      <c r="O465" s="16"/>
      <c r="P465" s="16"/>
      <c r="Q465" s="16"/>
      <c r="R465" s="16"/>
      <c r="S465" s="16"/>
      <c r="T465" s="16"/>
      <c r="U465" s="16"/>
      <c r="V465" s="16"/>
      <c r="W465" s="16"/>
      <c r="X465" s="16"/>
      <c r="Y465" s="16"/>
      <c r="Z465" s="16"/>
    </row>
    <row r="466" ht="71.25" customHeight="1">
      <c r="A466" s="10" t="s">
        <v>3511</v>
      </c>
      <c r="B466" s="10" t="s">
        <v>3513</v>
      </c>
      <c r="C466" s="13" t="s">
        <v>23</v>
      </c>
      <c r="D466" s="13" t="s">
        <v>13</v>
      </c>
      <c r="E466" s="13" t="s">
        <v>3516</v>
      </c>
      <c r="F466" s="13" t="s">
        <v>16</v>
      </c>
      <c r="G466" s="15">
        <v>1294.0</v>
      </c>
      <c r="H466" s="15">
        <v>1812.0</v>
      </c>
      <c r="I466" s="16"/>
      <c r="J466" s="16"/>
      <c r="K466" s="16"/>
      <c r="L466" s="16"/>
      <c r="M466" s="16"/>
      <c r="N466" s="16"/>
      <c r="O466" s="16"/>
      <c r="P466" s="16"/>
      <c r="Q466" s="16"/>
      <c r="R466" s="16"/>
      <c r="S466" s="16"/>
      <c r="T466" s="16"/>
      <c r="U466" s="16"/>
      <c r="V466" s="16"/>
      <c r="W466" s="16"/>
      <c r="X466" s="16"/>
      <c r="Y466" s="16"/>
      <c r="Z466" s="16"/>
    </row>
    <row r="467" ht="71.25" customHeight="1">
      <c r="A467" s="10" t="s">
        <v>3518</v>
      </c>
      <c r="B467" s="10" t="s">
        <v>3520</v>
      </c>
      <c r="C467" s="13" t="s">
        <v>23</v>
      </c>
      <c r="D467" s="13" t="s">
        <v>13</v>
      </c>
      <c r="E467" s="13" t="s">
        <v>3522</v>
      </c>
      <c r="F467" s="13" t="s">
        <v>16</v>
      </c>
      <c r="G467" s="15">
        <v>925.0</v>
      </c>
      <c r="H467" s="15">
        <v>1295.0</v>
      </c>
      <c r="I467" s="16"/>
      <c r="J467" s="16"/>
      <c r="K467" s="16"/>
      <c r="L467" s="16"/>
      <c r="M467" s="16"/>
      <c r="N467" s="16"/>
      <c r="O467" s="16"/>
      <c r="P467" s="16"/>
      <c r="Q467" s="16"/>
      <c r="R467" s="16"/>
      <c r="S467" s="16"/>
      <c r="T467" s="16"/>
      <c r="U467" s="16"/>
      <c r="V467" s="16"/>
      <c r="W467" s="16"/>
      <c r="X467" s="16"/>
      <c r="Y467" s="16"/>
      <c r="Z467" s="16"/>
    </row>
    <row r="468" ht="71.25" customHeight="1">
      <c r="A468" s="10" t="s">
        <v>3524</v>
      </c>
      <c r="B468" s="10" t="s">
        <v>3526</v>
      </c>
      <c r="C468" s="13" t="s">
        <v>23</v>
      </c>
      <c r="D468" s="13" t="s">
        <v>13</v>
      </c>
      <c r="E468" s="13" t="s">
        <v>3528</v>
      </c>
      <c r="F468" s="13" t="s">
        <v>16</v>
      </c>
      <c r="G468" s="15">
        <v>1216.0</v>
      </c>
      <c r="H468" s="15">
        <v>1702.0</v>
      </c>
      <c r="I468" s="16"/>
      <c r="J468" s="16"/>
      <c r="K468" s="16"/>
      <c r="L468" s="16"/>
      <c r="M468" s="16"/>
      <c r="N468" s="16"/>
      <c r="O468" s="16"/>
      <c r="P468" s="16"/>
      <c r="Q468" s="16"/>
      <c r="R468" s="16"/>
      <c r="S468" s="16"/>
      <c r="T468" s="16"/>
      <c r="U468" s="16"/>
      <c r="V468" s="16"/>
      <c r="W468" s="16"/>
      <c r="X468" s="16"/>
      <c r="Y468" s="16"/>
      <c r="Z468" s="16"/>
    </row>
    <row r="469" ht="71.25" customHeight="1">
      <c r="A469" s="10" t="s">
        <v>3529</v>
      </c>
      <c r="B469" s="10" t="s">
        <v>3532</v>
      </c>
      <c r="C469" s="13" t="s">
        <v>23</v>
      </c>
      <c r="D469" s="13" t="s">
        <v>13</v>
      </c>
      <c r="E469" s="13" t="s">
        <v>3535</v>
      </c>
      <c r="F469" s="13" t="s">
        <v>16</v>
      </c>
      <c r="G469" s="15">
        <v>1487.0</v>
      </c>
      <c r="H469" s="15">
        <v>2082.0</v>
      </c>
      <c r="I469" s="16"/>
      <c r="J469" s="16"/>
      <c r="K469" s="16"/>
      <c r="L469" s="16"/>
      <c r="M469" s="16"/>
      <c r="N469" s="16"/>
      <c r="O469" s="16"/>
      <c r="P469" s="16"/>
      <c r="Q469" s="16"/>
      <c r="R469" s="16"/>
      <c r="S469" s="16"/>
      <c r="T469" s="16"/>
      <c r="U469" s="16"/>
      <c r="V469" s="16"/>
      <c r="W469" s="16"/>
      <c r="X469" s="16"/>
      <c r="Y469" s="16"/>
      <c r="Z469" s="16"/>
    </row>
    <row r="470" ht="71.25" customHeight="1">
      <c r="A470" s="10" t="s">
        <v>3536</v>
      </c>
      <c r="B470" s="10" t="s">
        <v>3538</v>
      </c>
      <c r="C470" s="13" t="s">
        <v>23</v>
      </c>
      <c r="D470" s="13" t="s">
        <v>13</v>
      </c>
      <c r="E470" s="13" t="s">
        <v>3541</v>
      </c>
      <c r="F470" s="13" t="s">
        <v>16</v>
      </c>
      <c r="G470" s="15">
        <v>1339.0</v>
      </c>
      <c r="H470" s="15">
        <v>1875.0</v>
      </c>
      <c r="I470" s="16"/>
      <c r="J470" s="16"/>
      <c r="K470" s="16"/>
      <c r="L470" s="16"/>
      <c r="M470" s="16"/>
      <c r="N470" s="16"/>
      <c r="O470" s="16"/>
      <c r="P470" s="16"/>
      <c r="Q470" s="16"/>
      <c r="R470" s="16"/>
      <c r="S470" s="16"/>
      <c r="T470" s="16"/>
      <c r="U470" s="16"/>
      <c r="V470" s="16"/>
      <c r="W470" s="16"/>
      <c r="X470" s="16"/>
      <c r="Y470" s="16"/>
      <c r="Z470" s="16"/>
    </row>
    <row r="471" ht="71.25" customHeight="1">
      <c r="A471" s="10" t="s">
        <v>3543</v>
      </c>
      <c r="B471" s="10" t="s">
        <v>3545</v>
      </c>
      <c r="C471" s="13" t="s">
        <v>12</v>
      </c>
      <c r="D471" s="13" t="s">
        <v>13</v>
      </c>
      <c r="E471" s="13" t="s">
        <v>3548</v>
      </c>
      <c r="F471" s="13" t="s">
        <v>16</v>
      </c>
      <c r="G471" s="15">
        <v>1512.0</v>
      </c>
      <c r="H471" s="15">
        <v>2117.0</v>
      </c>
      <c r="I471" s="16"/>
      <c r="J471" s="16"/>
      <c r="K471" s="16"/>
      <c r="L471" s="16"/>
      <c r="M471" s="16"/>
      <c r="N471" s="16"/>
      <c r="O471" s="16"/>
      <c r="P471" s="16"/>
      <c r="Q471" s="16"/>
      <c r="R471" s="16"/>
      <c r="S471" s="16"/>
      <c r="T471" s="16"/>
      <c r="U471" s="16"/>
      <c r="V471" s="16"/>
      <c r="W471" s="16"/>
      <c r="X471" s="16"/>
      <c r="Y471" s="16"/>
      <c r="Z471" s="16"/>
    </row>
    <row r="472" ht="71.25" customHeight="1">
      <c r="A472" s="10" t="s">
        <v>3549</v>
      </c>
      <c r="B472" s="10" t="s">
        <v>3551</v>
      </c>
      <c r="C472" s="13" t="s">
        <v>23</v>
      </c>
      <c r="D472" s="13" t="s">
        <v>13</v>
      </c>
      <c r="E472" s="13" t="s">
        <v>3554</v>
      </c>
      <c r="F472" s="13" t="s">
        <v>16</v>
      </c>
      <c r="G472" s="15">
        <v>1229.0</v>
      </c>
      <c r="H472" s="15">
        <v>1721.0</v>
      </c>
      <c r="I472" s="16"/>
      <c r="J472" s="16"/>
      <c r="K472" s="16"/>
      <c r="L472" s="16"/>
      <c r="M472" s="16"/>
      <c r="N472" s="16"/>
      <c r="O472" s="16"/>
      <c r="P472" s="16"/>
      <c r="Q472" s="16"/>
      <c r="R472" s="16"/>
      <c r="S472" s="16"/>
      <c r="T472" s="16"/>
      <c r="U472" s="16"/>
      <c r="V472" s="16"/>
      <c r="W472" s="16"/>
      <c r="X472" s="16"/>
      <c r="Y472" s="16"/>
      <c r="Z472" s="16"/>
    </row>
    <row r="473" ht="71.25" customHeight="1">
      <c r="A473" s="10" t="s">
        <v>3555</v>
      </c>
      <c r="B473" s="10" t="s">
        <v>3558</v>
      </c>
      <c r="C473" s="13" t="s">
        <v>23</v>
      </c>
      <c r="D473" s="13" t="s">
        <v>13</v>
      </c>
      <c r="E473" s="13" t="s">
        <v>3561</v>
      </c>
      <c r="F473" s="13" t="s">
        <v>16</v>
      </c>
      <c r="G473" s="15">
        <v>1364.0</v>
      </c>
      <c r="H473" s="15">
        <v>1910.0</v>
      </c>
      <c r="I473" s="16"/>
      <c r="J473" s="16"/>
      <c r="K473" s="16"/>
      <c r="L473" s="16"/>
      <c r="M473" s="16"/>
      <c r="N473" s="16"/>
      <c r="O473" s="16"/>
      <c r="P473" s="16"/>
      <c r="Q473" s="16"/>
      <c r="R473" s="16"/>
      <c r="S473" s="16"/>
      <c r="T473" s="16"/>
      <c r="U473" s="16"/>
      <c r="V473" s="16"/>
      <c r="W473" s="16"/>
      <c r="X473" s="16"/>
      <c r="Y473" s="16"/>
      <c r="Z473" s="16"/>
    </row>
    <row r="474" ht="71.25" customHeight="1">
      <c r="A474" s="10" t="s">
        <v>3562</v>
      </c>
      <c r="B474" s="10" t="s">
        <v>3564</v>
      </c>
      <c r="C474" s="13" t="s">
        <v>23</v>
      </c>
      <c r="D474" s="13" t="s">
        <v>13</v>
      </c>
      <c r="E474" s="13" t="s">
        <v>3567</v>
      </c>
      <c r="F474" s="13" t="s">
        <v>16</v>
      </c>
      <c r="G474" s="15">
        <v>1186.0</v>
      </c>
      <c r="H474" s="15">
        <v>1660.0</v>
      </c>
      <c r="I474" s="16"/>
      <c r="J474" s="16"/>
      <c r="K474" s="16"/>
      <c r="L474" s="16"/>
      <c r="M474" s="16"/>
      <c r="N474" s="16"/>
      <c r="O474" s="16"/>
      <c r="P474" s="16"/>
      <c r="Q474" s="16"/>
      <c r="R474" s="16"/>
      <c r="S474" s="16"/>
      <c r="T474" s="16"/>
      <c r="U474" s="16"/>
      <c r="V474" s="16"/>
      <c r="W474" s="16"/>
      <c r="X474" s="16"/>
      <c r="Y474" s="16"/>
      <c r="Z474" s="16"/>
    </row>
    <row r="475" ht="71.25" customHeight="1">
      <c r="A475" s="10" t="s">
        <v>3568</v>
      </c>
      <c r="B475" s="10" t="s">
        <v>3570</v>
      </c>
      <c r="C475" s="13" t="s">
        <v>23</v>
      </c>
      <c r="D475" s="13" t="s">
        <v>13</v>
      </c>
      <c r="E475" s="13" t="s">
        <v>3572</v>
      </c>
      <c r="F475" s="13" t="s">
        <v>16</v>
      </c>
      <c r="G475" s="15">
        <v>902.0</v>
      </c>
      <c r="H475" s="15">
        <v>1263.0</v>
      </c>
      <c r="I475" s="16"/>
      <c r="J475" s="16"/>
      <c r="K475" s="16"/>
      <c r="L475" s="16"/>
      <c r="M475" s="16"/>
      <c r="N475" s="16"/>
      <c r="O475" s="16"/>
      <c r="P475" s="16"/>
      <c r="Q475" s="16"/>
      <c r="R475" s="16"/>
      <c r="S475" s="16"/>
      <c r="T475" s="16"/>
      <c r="U475" s="16"/>
      <c r="V475" s="16"/>
      <c r="W475" s="16"/>
      <c r="X475" s="16"/>
      <c r="Y475" s="16"/>
      <c r="Z475" s="16"/>
    </row>
    <row r="476" ht="71.25" customHeight="1">
      <c r="A476" s="10" t="s">
        <v>3574</v>
      </c>
      <c r="B476" s="10" t="s">
        <v>3576</v>
      </c>
      <c r="C476" s="13" t="s">
        <v>23</v>
      </c>
      <c r="D476" s="13" t="s">
        <v>13</v>
      </c>
      <c r="E476" s="13" t="s">
        <v>3578</v>
      </c>
      <c r="F476" s="13" t="s">
        <v>16</v>
      </c>
      <c r="G476" s="15">
        <v>988.0</v>
      </c>
      <c r="H476" s="15">
        <v>1383.0</v>
      </c>
      <c r="I476" s="16"/>
      <c r="J476" s="16"/>
      <c r="K476" s="16"/>
      <c r="L476" s="16"/>
      <c r="M476" s="16"/>
      <c r="N476" s="16"/>
      <c r="O476" s="16"/>
      <c r="P476" s="16"/>
      <c r="Q476" s="16"/>
      <c r="R476" s="16"/>
      <c r="S476" s="16"/>
      <c r="T476" s="16"/>
      <c r="U476" s="16"/>
      <c r="V476" s="16"/>
      <c r="W476" s="16"/>
      <c r="X476" s="16"/>
      <c r="Y476" s="16"/>
      <c r="Z476" s="16"/>
    </row>
    <row r="477" ht="71.25" customHeight="1">
      <c r="A477" s="10" t="s">
        <v>3580</v>
      </c>
      <c r="B477" s="10" t="s">
        <v>3582</v>
      </c>
      <c r="C477" s="13" t="s">
        <v>12</v>
      </c>
      <c r="D477" s="13" t="s">
        <v>13</v>
      </c>
      <c r="E477" s="13" t="s">
        <v>3585</v>
      </c>
      <c r="F477" s="13" t="s">
        <v>16</v>
      </c>
      <c r="G477" s="15">
        <v>1639.0</v>
      </c>
      <c r="H477" s="15">
        <v>2295.0</v>
      </c>
      <c r="I477" s="16"/>
      <c r="J477" s="16"/>
      <c r="K477" s="16"/>
      <c r="L477" s="16"/>
      <c r="M477" s="16"/>
      <c r="N477" s="16"/>
      <c r="O477" s="16"/>
      <c r="P477" s="16"/>
      <c r="Q477" s="16"/>
      <c r="R477" s="16"/>
      <c r="S477" s="16"/>
      <c r="T477" s="16"/>
      <c r="U477" s="16"/>
      <c r="V477" s="16"/>
      <c r="W477" s="16"/>
      <c r="X477" s="16"/>
      <c r="Y477" s="16"/>
      <c r="Z477" s="16"/>
    </row>
    <row r="478" ht="71.25" customHeight="1">
      <c r="A478" s="10" t="s">
        <v>3587</v>
      </c>
      <c r="B478" s="10" t="s">
        <v>3591</v>
      </c>
      <c r="C478" s="13" t="s">
        <v>18</v>
      </c>
      <c r="D478" s="13" t="s">
        <v>17</v>
      </c>
      <c r="E478" s="13" t="s">
        <v>3595</v>
      </c>
      <c r="F478" s="13" t="s">
        <v>34</v>
      </c>
      <c r="G478" s="15">
        <v>2443.0</v>
      </c>
      <c r="H478" s="15">
        <v>3420.0</v>
      </c>
      <c r="I478" s="16"/>
      <c r="J478" s="16"/>
      <c r="K478" s="16"/>
      <c r="L478" s="16"/>
      <c r="M478" s="16"/>
      <c r="N478" s="16"/>
      <c r="O478" s="16"/>
      <c r="P478" s="16"/>
      <c r="Q478" s="16"/>
      <c r="R478" s="16"/>
      <c r="S478" s="16"/>
      <c r="T478" s="16"/>
      <c r="U478" s="16"/>
      <c r="V478" s="16"/>
      <c r="W478" s="16"/>
      <c r="X478" s="16"/>
      <c r="Y478" s="16"/>
      <c r="Z478" s="16"/>
    </row>
    <row r="479" ht="71.25" customHeight="1">
      <c r="A479" s="10" t="s">
        <v>3596</v>
      </c>
      <c r="B479" s="10" t="s">
        <v>3599</v>
      </c>
      <c r="C479" s="13" t="s">
        <v>18</v>
      </c>
      <c r="D479" s="13" t="s">
        <v>17</v>
      </c>
      <c r="E479" s="13" t="s">
        <v>3602</v>
      </c>
      <c r="F479" s="13" t="s">
        <v>34</v>
      </c>
      <c r="G479" s="15">
        <v>2098.0</v>
      </c>
      <c r="H479" s="15">
        <v>2937.0</v>
      </c>
      <c r="I479" s="16"/>
      <c r="J479" s="16"/>
      <c r="K479" s="16"/>
      <c r="L479" s="16"/>
      <c r="M479" s="16"/>
      <c r="N479" s="16"/>
      <c r="O479" s="16"/>
      <c r="P479" s="16"/>
      <c r="Q479" s="16"/>
      <c r="R479" s="16"/>
      <c r="S479" s="16"/>
      <c r="T479" s="16"/>
      <c r="U479" s="16"/>
      <c r="V479" s="16"/>
      <c r="W479" s="16"/>
      <c r="X479" s="16"/>
      <c r="Y479" s="16"/>
      <c r="Z479" s="16"/>
    </row>
    <row r="480" ht="71.25" customHeight="1">
      <c r="A480" s="10" t="s">
        <v>3603</v>
      </c>
      <c r="B480" s="10" t="s">
        <v>3606</v>
      </c>
      <c r="C480" s="13" t="s">
        <v>18</v>
      </c>
      <c r="D480" s="13" t="s">
        <v>17</v>
      </c>
      <c r="E480" s="13" t="s">
        <v>3610</v>
      </c>
      <c r="F480" s="13" t="s">
        <v>34</v>
      </c>
      <c r="G480" s="15">
        <v>2483.0</v>
      </c>
      <c r="H480" s="15">
        <v>3476.0</v>
      </c>
      <c r="I480" s="16"/>
      <c r="J480" s="16"/>
      <c r="K480" s="16"/>
      <c r="L480" s="16"/>
      <c r="M480" s="16"/>
      <c r="N480" s="16"/>
      <c r="O480" s="16"/>
      <c r="P480" s="16"/>
      <c r="Q480" s="16"/>
      <c r="R480" s="16"/>
      <c r="S480" s="16"/>
      <c r="T480" s="16"/>
      <c r="U480" s="16"/>
      <c r="V480" s="16"/>
      <c r="W480" s="16"/>
      <c r="X480" s="16"/>
      <c r="Y480" s="16"/>
      <c r="Z480" s="16"/>
    </row>
    <row r="481" ht="71.25" customHeight="1">
      <c r="A481" s="10" t="s">
        <v>3612</v>
      </c>
      <c r="B481" s="10" t="s">
        <v>3614</v>
      </c>
      <c r="C481" s="13" t="s">
        <v>18</v>
      </c>
      <c r="D481" s="13" t="s">
        <v>17</v>
      </c>
      <c r="E481" s="13" t="s">
        <v>3618</v>
      </c>
      <c r="F481" s="13" t="s">
        <v>34</v>
      </c>
      <c r="G481" s="15">
        <v>1876.0</v>
      </c>
      <c r="H481" s="15">
        <v>2626.0</v>
      </c>
      <c r="I481" s="16"/>
      <c r="J481" s="16"/>
      <c r="K481" s="16"/>
      <c r="L481" s="16"/>
      <c r="M481" s="16"/>
      <c r="N481" s="16"/>
      <c r="O481" s="16"/>
      <c r="P481" s="16"/>
      <c r="Q481" s="16"/>
      <c r="R481" s="16"/>
      <c r="S481" s="16"/>
      <c r="T481" s="16"/>
      <c r="U481" s="16"/>
      <c r="V481" s="16"/>
      <c r="W481" s="16"/>
      <c r="X481" s="16"/>
      <c r="Y481" s="16"/>
      <c r="Z481" s="16"/>
    </row>
    <row r="482" ht="71.25" customHeight="1">
      <c r="A482" s="10" t="s">
        <v>3619</v>
      </c>
      <c r="B482" s="10" t="s">
        <v>3621</v>
      </c>
      <c r="C482" s="13" t="s">
        <v>18</v>
      </c>
      <c r="D482" s="13" t="s">
        <v>17</v>
      </c>
      <c r="E482" s="13" t="s">
        <v>3624</v>
      </c>
      <c r="F482" s="13" t="s">
        <v>34</v>
      </c>
      <c r="G482" s="15">
        <v>1264.0</v>
      </c>
      <c r="H482" s="15">
        <v>1770.0</v>
      </c>
      <c r="I482" s="16"/>
      <c r="J482" s="16"/>
      <c r="K482" s="16"/>
      <c r="L482" s="16"/>
      <c r="M482" s="16"/>
      <c r="N482" s="16"/>
      <c r="O482" s="16"/>
      <c r="P482" s="16"/>
      <c r="Q482" s="16"/>
      <c r="R482" s="16"/>
      <c r="S482" s="16"/>
      <c r="T482" s="16"/>
      <c r="U482" s="16"/>
      <c r="V482" s="16"/>
      <c r="W482" s="16"/>
      <c r="X482" s="16"/>
      <c r="Y482" s="16"/>
      <c r="Z482" s="16"/>
    </row>
    <row r="483" ht="71.25" customHeight="1">
      <c r="A483" s="10" t="s">
        <v>3625</v>
      </c>
      <c r="B483" s="10" t="s">
        <v>3627</v>
      </c>
      <c r="C483" s="13" t="s">
        <v>18</v>
      </c>
      <c r="D483" s="13" t="s">
        <v>17</v>
      </c>
      <c r="E483" s="13" t="s">
        <v>3630</v>
      </c>
      <c r="F483" s="13" t="s">
        <v>34</v>
      </c>
      <c r="G483" s="15">
        <v>1132.0</v>
      </c>
      <c r="H483" s="15">
        <v>1585.0</v>
      </c>
      <c r="I483" s="16"/>
      <c r="J483" s="16"/>
      <c r="K483" s="16"/>
      <c r="L483" s="16"/>
      <c r="M483" s="16"/>
      <c r="N483" s="16"/>
      <c r="O483" s="16"/>
      <c r="P483" s="16"/>
      <c r="Q483" s="16"/>
      <c r="R483" s="16"/>
      <c r="S483" s="16"/>
      <c r="T483" s="16"/>
      <c r="U483" s="16"/>
      <c r="V483" s="16"/>
      <c r="W483" s="16"/>
      <c r="X483" s="16"/>
      <c r="Y483" s="16"/>
      <c r="Z483" s="16"/>
    </row>
    <row r="484" ht="71.25" customHeight="1">
      <c r="A484" s="10" t="s">
        <v>3631</v>
      </c>
      <c r="B484" s="10" t="s">
        <v>3633</v>
      </c>
      <c r="C484" s="13" t="s">
        <v>18</v>
      </c>
      <c r="D484" s="13" t="s">
        <v>17</v>
      </c>
      <c r="E484" s="13" t="s">
        <v>3635</v>
      </c>
      <c r="F484" s="13" t="s">
        <v>34</v>
      </c>
      <c r="G484" s="15">
        <v>1080.0</v>
      </c>
      <c r="H484" s="15">
        <v>1512.0</v>
      </c>
      <c r="I484" s="16"/>
      <c r="J484" s="16"/>
      <c r="K484" s="16"/>
      <c r="L484" s="16"/>
      <c r="M484" s="16"/>
      <c r="N484" s="16"/>
      <c r="O484" s="16"/>
      <c r="P484" s="16"/>
      <c r="Q484" s="16"/>
      <c r="R484" s="16"/>
      <c r="S484" s="16"/>
      <c r="T484" s="16"/>
      <c r="U484" s="16"/>
      <c r="V484" s="16"/>
      <c r="W484" s="16"/>
      <c r="X484" s="16"/>
      <c r="Y484" s="16"/>
      <c r="Z484" s="16"/>
    </row>
    <row r="485" ht="71.25" customHeight="1">
      <c r="A485" s="10" t="s">
        <v>3637</v>
      </c>
      <c r="B485" s="10" t="s">
        <v>3640</v>
      </c>
      <c r="C485" s="13" t="s">
        <v>18</v>
      </c>
      <c r="D485" s="13" t="s">
        <v>17</v>
      </c>
      <c r="E485" s="13" t="s">
        <v>3643</v>
      </c>
      <c r="F485" s="13" t="s">
        <v>16</v>
      </c>
      <c r="G485" s="15">
        <v>2057.0</v>
      </c>
      <c r="H485" s="15">
        <v>2880.0</v>
      </c>
      <c r="I485" s="16"/>
      <c r="J485" s="16"/>
      <c r="K485" s="16"/>
      <c r="L485" s="16"/>
      <c r="M485" s="16"/>
      <c r="N485" s="16"/>
      <c r="O485" s="16"/>
      <c r="P485" s="16"/>
      <c r="Q485" s="16"/>
      <c r="R485" s="16"/>
      <c r="S485" s="16"/>
      <c r="T485" s="16"/>
      <c r="U485" s="16"/>
      <c r="V485" s="16"/>
      <c r="W485" s="16"/>
      <c r="X485" s="16"/>
      <c r="Y485" s="16"/>
      <c r="Z485" s="16"/>
    </row>
    <row r="486" ht="71.25" customHeight="1">
      <c r="A486" s="10" t="s">
        <v>3644</v>
      </c>
      <c r="B486" s="10" t="s">
        <v>3648</v>
      </c>
      <c r="C486" s="13" t="s">
        <v>18</v>
      </c>
      <c r="D486" s="13" t="s">
        <v>17</v>
      </c>
      <c r="E486" s="13" t="s">
        <v>3652</v>
      </c>
      <c r="F486" s="13" t="s">
        <v>16</v>
      </c>
      <c r="G486" s="15">
        <v>2499.0</v>
      </c>
      <c r="H486" s="15">
        <v>3499.0</v>
      </c>
      <c r="I486" s="16"/>
      <c r="J486" s="16"/>
      <c r="K486" s="16"/>
      <c r="L486" s="16"/>
      <c r="M486" s="16"/>
      <c r="N486" s="16"/>
      <c r="O486" s="16"/>
      <c r="P486" s="16"/>
      <c r="Q486" s="16"/>
      <c r="R486" s="16"/>
      <c r="S486" s="16"/>
      <c r="T486" s="16"/>
      <c r="U486" s="16"/>
      <c r="V486" s="16"/>
      <c r="W486" s="16"/>
      <c r="X486" s="16"/>
      <c r="Y486" s="16"/>
      <c r="Z486" s="16"/>
    </row>
    <row r="487" ht="71.25" customHeight="1">
      <c r="A487" s="10" t="s">
        <v>3653</v>
      </c>
      <c r="B487" s="10" t="s">
        <v>3656</v>
      </c>
      <c r="C487" s="13" t="s">
        <v>18</v>
      </c>
      <c r="D487" s="13" t="s">
        <v>17</v>
      </c>
      <c r="E487" s="13" t="s">
        <v>3659</v>
      </c>
      <c r="F487" s="13" t="s">
        <v>16</v>
      </c>
      <c r="G487" s="15">
        <v>1890.0</v>
      </c>
      <c r="H487" s="15">
        <v>2646.0</v>
      </c>
      <c r="I487" s="16"/>
      <c r="J487" s="16"/>
      <c r="K487" s="16"/>
      <c r="L487" s="16"/>
      <c r="M487" s="16"/>
      <c r="N487" s="16"/>
      <c r="O487" s="16"/>
      <c r="P487" s="16"/>
      <c r="Q487" s="16"/>
      <c r="R487" s="16"/>
      <c r="S487" s="16"/>
      <c r="T487" s="16"/>
      <c r="U487" s="16"/>
      <c r="V487" s="16"/>
      <c r="W487" s="16"/>
      <c r="X487" s="16"/>
      <c r="Y487" s="16"/>
      <c r="Z487" s="16"/>
    </row>
    <row r="488" ht="71.25" customHeight="1">
      <c r="A488" s="10" t="s">
        <v>3661</v>
      </c>
      <c r="B488" s="10" t="s">
        <v>3663</v>
      </c>
      <c r="C488" s="13" t="s">
        <v>18</v>
      </c>
      <c r="D488" s="13" t="s">
        <v>17</v>
      </c>
      <c r="E488" s="13" t="s">
        <v>3666</v>
      </c>
      <c r="F488" s="13" t="s">
        <v>16</v>
      </c>
      <c r="G488" s="15">
        <v>1551.0</v>
      </c>
      <c r="H488" s="15">
        <v>2171.0</v>
      </c>
      <c r="I488" s="16"/>
      <c r="J488" s="16"/>
      <c r="K488" s="16"/>
      <c r="L488" s="16"/>
      <c r="M488" s="16"/>
      <c r="N488" s="16"/>
      <c r="O488" s="16"/>
      <c r="P488" s="16"/>
      <c r="Q488" s="16"/>
      <c r="R488" s="16"/>
      <c r="S488" s="16"/>
      <c r="T488" s="16"/>
      <c r="U488" s="16"/>
      <c r="V488" s="16"/>
      <c r="W488" s="16"/>
      <c r="X488" s="16"/>
      <c r="Y488" s="16"/>
      <c r="Z488" s="16"/>
    </row>
    <row r="489" ht="71.25" customHeight="1">
      <c r="A489" s="10" t="s">
        <v>3667</v>
      </c>
      <c r="B489" s="10" t="s">
        <v>3670</v>
      </c>
      <c r="C489" s="13" t="s">
        <v>18</v>
      </c>
      <c r="D489" s="13" t="s">
        <v>17</v>
      </c>
      <c r="E489" s="13" t="s">
        <v>3673</v>
      </c>
      <c r="F489" s="13" t="s">
        <v>16</v>
      </c>
      <c r="G489" s="15">
        <v>1352.0</v>
      </c>
      <c r="H489" s="15">
        <v>1893.0</v>
      </c>
      <c r="I489" s="16"/>
      <c r="J489" s="16"/>
      <c r="K489" s="16"/>
      <c r="L489" s="16"/>
      <c r="M489" s="16"/>
      <c r="N489" s="16"/>
      <c r="O489" s="16"/>
      <c r="P489" s="16"/>
      <c r="Q489" s="16"/>
      <c r="R489" s="16"/>
      <c r="S489" s="16"/>
      <c r="T489" s="16"/>
      <c r="U489" s="16"/>
      <c r="V489" s="16"/>
      <c r="W489" s="16"/>
      <c r="X489" s="16"/>
      <c r="Y489" s="16"/>
      <c r="Z489" s="16"/>
    </row>
    <row r="490" ht="71.25" customHeight="1">
      <c r="A490" s="10" t="s">
        <v>3674</v>
      </c>
      <c r="B490" s="10" t="s">
        <v>3676</v>
      </c>
      <c r="C490" s="13" t="s">
        <v>18</v>
      </c>
      <c r="D490" s="13" t="s">
        <v>17</v>
      </c>
      <c r="E490" s="13" t="s">
        <v>3678</v>
      </c>
      <c r="F490" s="13" t="s">
        <v>16</v>
      </c>
      <c r="G490" s="15">
        <v>1018.0</v>
      </c>
      <c r="H490" s="15">
        <v>1425.0</v>
      </c>
      <c r="I490" s="16"/>
      <c r="J490" s="16"/>
      <c r="K490" s="16"/>
      <c r="L490" s="16"/>
      <c r="M490" s="16"/>
      <c r="N490" s="16"/>
      <c r="O490" s="16"/>
      <c r="P490" s="16"/>
      <c r="Q490" s="16"/>
      <c r="R490" s="16"/>
      <c r="S490" s="16"/>
      <c r="T490" s="16"/>
      <c r="U490" s="16"/>
      <c r="V490" s="16"/>
      <c r="W490" s="16"/>
      <c r="X490" s="16"/>
      <c r="Y490" s="16"/>
      <c r="Z490" s="16"/>
    </row>
    <row r="491" ht="71.25" customHeight="1">
      <c r="A491" s="10" t="s">
        <v>3680</v>
      </c>
      <c r="B491" s="10" t="s">
        <v>3682</v>
      </c>
      <c r="C491" s="13" t="s">
        <v>18</v>
      </c>
      <c r="D491" s="13" t="s">
        <v>17</v>
      </c>
      <c r="E491" s="13" t="s">
        <v>3685</v>
      </c>
      <c r="F491" s="13" t="s">
        <v>16</v>
      </c>
      <c r="G491" s="15">
        <v>1408.0</v>
      </c>
      <c r="H491" s="15">
        <v>1971.0</v>
      </c>
      <c r="I491" s="16"/>
      <c r="J491" s="16"/>
      <c r="K491" s="16"/>
      <c r="L491" s="16"/>
      <c r="M491" s="16"/>
      <c r="N491" s="16"/>
      <c r="O491" s="16"/>
      <c r="P491" s="16"/>
      <c r="Q491" s="16"/>
      <c r="R491" s="16"/>
      <c r="S491" s="16"/>
      <c r="T491" s="16"/>
      <c r="U491" s="16"/>
      <c r="V491" s="16"/>
      <c r="W491" s="16"/>
      <c r="X491" s="16"/>
      <c r="Y491" s="16"/>
      <c r="Z491" s="16"/>
    </row>
    <row r="492" ht="71.25" customHeight="1">
      <c r="A492" s="10" t="s">
        <v>3686</v>
      </c>
      <c r="B492" s="10" t="s">
        <v>3689</v>
      </c>
      <c r="C492" s="13" t="s">
        <v>20</v>
      </c>
      <c r="D492" s="13" t="s">
        <v>19</v>
      </c>
      <c r="E492" s="13" t="s">
        <v>3693</v>
      </c>
      <c r="F492" s="13" t="s">
        <v>34</v>
      </c>
      <c r="G492" s="15">
        <v>2547.0</v>
      </c>
      <c r="H492" s="15">
        <v>3566.0</v>
      </c>
      <c r="I492" s="16"/>
      <c r="J492" s="16"/>
      <c r="K492" s="16"/>
      <c r="L492" s="16"/>
      <c r="M492" s="16"/>
      <c r="N492" s="16"/>
      <c r="O492" s="16"/>
      <c r="P492" s="16"/>
      <c r="Q492" s="16"/>
      <c r="R492" s="16"/>
      <c r="S492" s="16"/>
      <c r="T492" s="16"/>
      <c r="U492" s="16"/>
      <c r="V492" s="16"/>
      <c r="W492" s="16"/>
      <c r="X492" s="16"/>
      <c r="Y492" s="16"/>
      <c r="Z492" s="16"/>
    </row>
    <row r="493" ht="71.25" customHeight="1">
      <c r="A493" s="10" t="s">
        <v>3695</v>
      </c>
      <c r="B493" s="10" t="s">
        <v>3697</v>
      </c>
      <c r="C493" s="13" t="s">
        <v>20</v>
      </c>
      <c r="D493" s="13" t="s">
        <v>19</v>
      </c>
      <c r="E493" s="13" t="s">
        <v>3701</v>
      </c>
      <c r="F493" s="13" t="s">
        <v>34</v>
      </c>
      <c r="G493" s="15">
        <v>2396.0</v>
      </c>
      <c r="H493" s="15">
        <v>3354.0</v>
      </c>
      <c r="I493" s="16"/>
      <c r="J493" s="16"/>
      <c r="K493" s="16"/>
      <c r="L493" s="16"/>
      <c r="M493" s="16"/>
      <c r="N493" s="16"/>
      <c r="O493" s="16"/>
      <c r="P493" s="16"/>
      <c r="Q493" s="16"/>
      <c r="R493" s="16"/>
      <c r="S493" s="16"/>
      <c r="T493" s="16"/>
      <c r="U493" s="16"/>
      <c r="V493" s="16"/>
      <c r="W493" s="16"/>
      <c r="X493" s="16"/>
      <c r="Y493" s="16"/>
      <c r="Z493" s="16"/>
    </row>
    <row r="494" ht="71.25" customHeight="1">
      <c r="A494" s="10" t="s">
        <v>3702</v>
      </c>
      <c r="B494" s="10" t="s">
        <v>3705</v>
      </c>
      <c r="C494" s="13" t="s">
        <v>20</v>
      </c>
      <c r="D494" s="13" t="s">
        <v>19</v>
      </c>
      <c r="E494" s="13" t="s">
        <v>3709</v>
      </c>
      <c r="F494" s="13" t="s">
        <v>34</v>
      </c>
      <c r="G494" s="15">
        <v>2185.0</v>
      </c>
      <c r="H494" s="15">
        <v>3059.0</v>
      </c>
      <c r="I494" s="16"/>
      <c r="J494" s="16"/>
      <c r="K494" s="16"/>
      <c r="L494" s="16"/>
      <c r="M494" s="16"/>
      <c r="N494" s="16"/>
      <c r="O494" s="16"/>
      <c r="P494" s="16"/>
      <c r="Q494" s="16"/>
      <c r="R494" s="16"/>
      <c r="S494" s="16"/>
      <c r="T494" s="16"/>
      <c r="U494" s="16"/>
      <c r="V494" s="16"/>
      <c r="W494" s="16"/>
      <c r="X494" s="16"/>
      <c r="Y494" s="16"/>
      <c r="Z494" s="16"/>
    </row>
    <row r="495" ht="71.25" customHeight="1">
      <c r="A495" s="10" t="s">
        <v>3710</v>
      </c>
      <c r="B495" s="10" t="s">
        <v>3713</v>
      </c>
      <c r="C495" s="13" t="s">
        <v>20</v>
      </c>
      <c r="D495" s="13" t="s">
        <v>19</v>
      </c>
      <c r="E495" s="13" t="s">
        <v>3717</v>
      </c>
      <c r="F495" s="13" t="s">
        <v>34</v>
      </c>
      <c r="G495" s="15">
        <v>2227.0</v>
      </c>
      <c r="H495" s="15">
        <v>3118.0</v>
      </c>
      <c r="I495" s="16"/>
      <c r="J495" s="16"/>
      <c r="K495" s="16"/>
      <c r="L495" s="16"/>
      <c r="M495" s="16"/>
      <c r="N495" s="16"/>
      <c r="O495" s="16"/>
      <c r="P495" s="16"/>
      <c r="Q495" s="16"/>
      <c r="R495" s="16"/>
      <c r="S495" s="16"/>
      <c r="T495" s="16"/>
      <c r="U495" s="16"/>
      <c r="V495" s="16"/>
      <c r="W495" s="16"/>
      <c r="X495" s="16"/>
      <c r="Y495" s="16"/>
      <c r="Z495" s="16"/>
    </row>
    <row r="496" ht="71.25" customHeight="1">
      <c r="A496" s="10" t="s">
        <v>3718</v>
      </c>
      <c r="B496" s="10" t="s">
        <v>3721</v>
      </c>
      <c r="C496" s="13" t="s">
        <v>20</v>
      </c>
      <c r="D496" s="13" t="s">
        <v>19</v>
      </c>
      <c r="E496" s="13" t="s">
        <v>3725</v>
      </c>
      <c r="F496" s="13" t="s">
        <v>34</v>
      </c>
      <c r="G496" s="15">
        <v>3139.0</v>
      </c>
      <c r="H496" s="15">
        <v>4395.0</v>
      </c>
      <c r="I496" s="16"/>
      <c r="J496" s="16"/>
      <c r="K496" s="16"/>
      <c r="L496" s="16"/>
      <c r="M496" s="16"/>
      <c r="N496" s="16"/>
      <c r="O496" s="16"/>
      <c r="P496" s="16"/>
      <c r="Q496" s="16"/>
      <c r="R496" s="16"/>
      <c r="S496" s="16"/>
      <c r="T496" s="16"/>
      <c r="U496" s="16"/>
      <c r="V496" s="16"/>
      <c r="W496" s="16"/>
      <c r="X496" s="16"/>
      <c r="Y496" s="16"/>
      <c r="Z496" s="16"/>
    </row>
    <row r="497" ht="71.25" customHeight="1">
      <c r="A497" s="10" t="s">
        <v>3727</v>
      </c>
      <c r="B497" s="10" t="s">
        <v>3730</v>
      </c>
      <c r="C497" s="13" t="s">
        <v>20</v>
      </c>
      <c r="D497" s="13" t="s">
        <v>19</v>
      </c>
      <c r="E497" s="13" t="s">
        <v>3733</v>
      </c>
      <c r="F497" s="13" t="s">
        <v>34</v>
      </c>
      <c r="G497" s="15">
        <v>2249.0</v>
      </c>
      <c r="H497" s="15">
        <v>3149.0</v>
      </c>
      <c r="I497" s="16"/>
      <c r="J497" s="16"/>
      <c r="K497" s="16"/>
      <c r="L497" s="16"/>
      <c r="M497" s="16"/>
      <c r="N497" s="16"/>
      <c r="O497" s="16"/>
      <c r="P497" s="16"/>
      <c r="Q497" s="16"/>
      <c r="R497" s="16"/>
      <c r="S497" s="16"/>
      <c r="T497" s="16"/>
      <c r="U497" s="16"/>
      <c r="V497" s="16"/>
      <c r="W497" s="16"/>
      <c r="X497" s="16"/>
      <c r="Y497" s="16"/>
      <c r="Z497" s="16"/>
    </row>
    <row r="498" ht="71.25" customHeight="1">
      <c r="A498" s="10" t="s">
        <v>3735</v>
      </c>
      <c r="B498" s="10" t="s">
        <v>3738</v>
      </c>
      <c r="C498" s="13" t="s">
        <v>20</v>
      </c>
      <c r="D498" s="13" t="s">
        <v>19</v>
      </c>
      <c r="E498" s="13" t="s">
        <v>3742</v>
      </c>
      <c r="F498" s="13" t="s">
        <v>34</v>
      </c>
      <c r="G498" s="15">
        <v>2158.0</v>
      </c>
      <c r="H498" s="15">
        <v>3021.0</v>
      </c>
      <c r="I498" s="16"/>
      <c r="J498" s="16"/>
      <c r="K498" s="16"/>
      <c r="L498" s="16"/>
      <c r="M498" s="16"/>
      <c r="N498" s="16"/>
      <c r="O498" s="16"/>
      <c r="P498" s="16"/>
      <c r="Q498" s="16"/>
      <c r="R498" s="16"/>
      <c r="S498" s="16"/>
      <c r="T498" s="16"/>
      <c r="U498" s="16"/>
      <c r="V498" s="16"/>
      <c r="W498" s="16"/>
      <c r="X498" s="16"/>
      <c r="Y498" s="16"/>
      <c r="Z498" s="16"/>
    </row>
    <row r="499" ht="71.25" customHeight="1">
      <c r="A499" s="10" t="s">
        <v>3743</v>
      </c>
      <c r="B499" s="10" t="s">
        <v>3747</v>
      </c>
      <c r="C499" s="13" t="s">
        <v>20</v>
      </c>
      <c r="D499" s="13" t="s">
        <v>19</v>
      </c>
      <c r="E499" s="13" t="s">
        <v>3751</v>
      </c>
      <c r="F499" s="13" t="s">
        <v>34</v>
      </c>
      <c r="G499" s="15">
        <v>2570.0</v>
      </c>
      <c r="H499" s="15">
        <v>3598.0</v>
      </c>
      <c r="I499" s="16"/>
      <c r="J499" s="16"/>
      <c r="K499" s="16"/>
      <c r="L499" s="16"/>
      <c r="M499" s="16"/>
      <c r="N499" s="16"/>
      <c r="O499" s="16"/>
      <c r="P499" s="16"/>
      <c r="Q499" s="16"/>
      <c r="R499" s="16"/>
      <c r="S499" s="16"/>
      <c r="T499" s="16"/>
      <c r="U499" s="16"/>
      <c r="V499" s="16"/>
      <c r="W499" s="16"/>
      <c r="X499" s="16"/>
      <c r="Y499" s="16"/>
      <c r="Z499" s="16"/>
    </row>
    <row r="500" ht="71.25" customHeight="1">
      <c r="A500" s="10" t="s">
        <v>3753</v>
      </c>
      <c r="B500" s="10" t="s">
        <v>3756</v>
      </c>
      <c r="C500" s="13" t="s">
        <v>20</v>
      </c>
      <c r="D500" s="13" t="s">
        <v>19</v>
      </c>
      <c r="E500" s="13" t="s">
        <v>3760</v>
      </c>
      <c r="F500" s="13" t="s">
        <v>34</v>
      </c>
      <c r="G500" s="15">
        <v>2485.0</v>
      </c>
      <c r="H500" s="15">
        <v>3479.0</v>
      </c>
      <c r="I500" s="16"/>
      <c r="J500" s="16"/>
      <c r="K500" s="16"/>
      <c r="L500" s="16"/>
      <c r="M500" s="16"/>
      <c r="N500" s="16"/>
      <c r="O500" s="16"/>
      <c r="P500" s="16"/>
      <c r="Q500" s="16"/>
      <c r="R500" s="16"/>
      <c r="S500" s="16"/>
      <c r="T500" s="16"/>
      <c r="U500" s="16"/>
      <c r="V500" s="16"/>
      <c r="W500" s="16"/>
      <c r="X500" s="16"/>
      <c r="Y500" s="16"/>
      <c r="Z500" s="16"/>
    </row>
    <row r="501" ht="71.25" customHeight="1">
      <c r="A501" s="10" t="s">
        <v>3761</v>
      </c>
      <c r="B501" s="10" t="s">
        <v>3764</v>
      </c>
      <c r="C501" s="13" t="s">
        <v>20</v>
      </c>
      <c r="D501" s="13" t="s">
        <v>19</v>
      </c>
      <c r="E501" s="13" t="s">
        <v>3768</v>
      </c>
      <c r="F501" s="13" t="s">
        <v>34</v>
      </c>
      <c r="G501" s="15">
        <v>2055.0</v>
      </c>
      <c r="H501" s="15">
        <v>2877.0</v>
      </c>
      <c r="I501" s="16"/>
      <c r="J501" s="16"/>
      <c r="K501" s="16"/>
      <c r="L501" s="16"/>
      <c r="M501" s="16"/>
      <c r="N501" s="16"/>
      <c r="O501" s="16"/>
      <c r="P501" s="16"/>
      <c r="Q501" s="16"/>
      <c r="R501" s="16"/>
      <c r="S501" s="16"/>
      <c r="T501" s="16"/>
      <c r="U501" s="16"/>
      <c r="V501" s="16"/>
      <c r="W501" s="16"/>
      <c r="X501" s="16"/>
      <c r="Y501" s="16"/>
      <c r="Z501" s="16"/>
    </row>
    <row r="502" ht="71.25" customHeight="1">
      <c r="A502" s="10" t="s">
        <v>3769</v>
      </c>
      <c r="B502" s="10" t="s">
        <v>3772</v>
      </c>
      <c r="C502" s="13" t="s">
        <v>20</v>
      </c>
      <c r="D502" s="13" t="s">
        <v>19</v>
      </c>
      <c r="E502" s="13" t="s">
        <v>3775</v>
      </c>
      <c r="F502" s="13" t="s">
        <v>34</v>
      </c>
      <c r="G502" s="15">
        <v>1975.0</v>
      </c>
      <c r="H502" s="15">
        <v>2765.0</v>
      </c>
      <c r="I502" s="16"/>
      <c r="J502" s="16"/>
      <c r="K502" s="16"/>
      <c r="L502" s="16"/>
      <c r="M502" s="16"/>
      <c r="N502" s="16"/>
      <c r="O502" s="16"/>
      <c r="P502" s="16"/>
      <c r="Q502" s="16"/>
      <c r="R502" s="16"/>
      <c r="S502" s="16"/>
      <c r="T502" s="16"/>
      <c r="U502" s="16"/>
      <c r="V502" s="16"/>
      <c r="W502" s="16"/>
      <c r="X502" s="16"/>
      <c r="Y502" s="16"/>
      <c r="Z502" s="16"/>
    </row>
    <row r="503" ht="71.25" customHeight="1">
      <c r="A503" s="10" t="s">
        <v>3777</v>
      </c>
      <c r="B503" s="10" t="s">
        <v>3780</v>
      </c>
      <c r="C503" s="13" t="s">
        <v>20</v>
      </c>
      <c r="D503" s="13" t="s">
        <v>19</v>
      </c>
      <c r="E503" s="13" t="s">
        <v>3782</v>
      </c>
      <c r="F503" s="13" t="s">
        <v>34</v>
      </c>
      <c r="G503" s="15">
        <v>1695.0</v>
      </c>
      <c r="H503" s="15">
        <v>2373.0</v>
      </c>
      <c r="I503" s="16"/>
      <c r="J503" s="16"/>
      <c r="K503" s="16"/>
      <c r="L503" s="16"/>
      <c r="M503" s="16"/>
      <c r="N503" s="16"/>
      <c r="O503" s="16"/>
      <c r="P503" s="16"/>
      <c r="Q503" s="16"/>
      <c r="R503" s="16"/>
      <c r="S503" s="16"/>
      <c r="T503" s="16"/>
      <c r="U503" s="16"/>
      <c r="V503" s="16"/>
      <c r="W503" s="16"/>
      <c r="X503" s="16"/>
      <c r="Y503" s="16"/>
      <c r="Z503" s="16"/>
    </row>
    <row r="504" ht="71.25" customHeight="1">
      <c r="A504" s="10" t="s">
        <v>3784</v>
      </c>
      <c r="B504" s="10" t="s">
        <v>3787</v>
      </c>
      <c r="C504" s="13" t="s">
        <v>20</v>
      </c>
      <c r="D504" s="13" t="s">
        <v>19</v>
      </c>
      <c r="E504" s="13" t="s">
        <v>3790</v>
      </c>
      <c r="F504" s="13" t="s">
        <v>34</v>
      </c>
      <c r="G504" s="15">
        <v>1753.0</v>
      </c>
      <c r="H504" s="15">
        <v>2454.0</v>
      </c>
      <c r="I504" s="16"/>
      <c r="J504" s="16"/>
      <c r="K504" s="16"/>
      <c r="L504" s="16"/>
      <c r="M504" s="16"/>
      <c r="N504" s="16"/>
      <c r="O504" s="16"/>
      <c r="P504" s="16"/>
      <c r="Q504" s="16"/>
      <c r="R504" s="16"/>
      <c r="S504" s="16"/>
      <c r="T504" s="16"/>
      <c r="U504" s="16"/>
      <c r="V504" s="16"/>
      <c r="W504" s="16"/>
      <c r="X504" s="16"/>
      <c r="Y504" s="16"/>
      <c r="Z504" s="16"/>
    </row>
    <row r="505" ht="71.25" customHeight="1">
      <c r="A505" s="10" t="s">
        <v>3791</v>
      </c>
      <c r="B505" s="10" t="s">
        <v>3794</v>
      </c>
      <c r="C505" s="13" t="s">
        <v>20</v>
      </c>
      <c r="D505" s="13" t="s">
        <v>19</v>
      </c>
      <c r="E505" s="13" t="s">
        <v>3796</v>
      </c>
      <c r="F505" s="13" t="s">
        <v>34</v>
      </c>
      <c r="G505" s="15">
        <v>1553.0</v>
      </c>
      <c r="H505" s="15">
        <v>2174.0</v>
      </c>
      <c r="I505" s="16"/>
      <c r="J505" s="16"/>
      <c r="K505" s="16"/>
      <c r="L505" s="16"/>
      <c r="M505" s="16"/>
      <c r="N505" s="16"/>
      <c r="O505" s="16"/>
      <c r="P505" s="16"/>
      <c r="Q505" s="16"/>
      <c r="R505" s="16"/>
      <c r="S505" s="16"/>
      <c r="T505" s="16"/>
      <c r="U505" s="16"/>
      <c r="V505" s="16"/>
      <c r="W505" s="16"/>
      <c r="X505" s="16"/>
      <c r="Y505" s="16"/>
      <c r="Z505" s="16"/>
    </row>
    <row r="506" ht="71.25" customHeight="1">
      <c r="A506" s="10" t="s">
        <v>3798</v>
      </c>
      <c r="B506" s="10" t="s">
        <v>3800</v>
      </c>
      <c r="C506" s="13" t="s">
        <v>20</v>
      </c>
      <c r="D506" s="13" t="s">
        <v>19</v>
      </c>
      <c r="E506" s="13" t="s">
        <v>3803</v>
      </c>
      <c r="F506" s="13" t="s">
        <v>34</v>
      </c>
      <c r="G506" s="15">
        <v>1865.0</v>
      </c>
      <c r="H506" s="15">
        <v>2611.0</v>
      </c>
      <c r="I506" s="16"/>
      <c r="J506" s="16"/>
      <c r="K506" s="16"/>
      <c r="L506" s="16"/>
      <c r="M506" s="16"/>
      <c r="N506" s="16"/>
      <c r="O506" s="16"/>
      <c r="P506" s="16"/>
      <c r="Q506" s="16"/>
      <c r="R506" s="16"/>
      <c r="S506" s="16"/>
      <c r="T506" s="16"/>
      <c r="U506" s="16"/>
      <c r="V506" s="16"/>
      <c r="W506" s="16"/>
      <c r="X506" s="16"/>
      <c r="Y506" s="16"/>
      <c r="Z506" s="16"/>
    </row>
    <row r="507" ht="71.25" customHeight="1">
      <c r="A507" s="10" t="s">
        <v>3804</v>
      </c>
      <c r="B507" s="10" t="s">
        <v>3807</v>
      </c>
      <c r="C507" s="13" t="s">
        <v>20</v>
      </c>
      <c r="D507" s="13" t="s">
        <v>19</v>
      </c>
      <c r="E507" s="13" t="s">
        <v>3809</v>
      </c>
      <c r="F507" s="13" t="s">
        <v>34</v>
      </c>
      <c r="G507" s="15">
        <v>1705.0</v>
      </c>
      <c r="H507" s="15">
        <v>2387.0</v>
      </c>
      <c r="I507" s="16"/>
      <c r="J507" s="16"/>
      <c r="K507" s="16"/>
      <c r="L507" s="16"/>
      <c r="M507" s="16"/>
      <c r="N507" s="16"/>
      <c r="O507" s="16"/>
      <c r="P507" s="16"/>
      <c r="Q507" s="16"/>
      <c r="R507" s="16"/>
      <c r="S507" s="16"/>
      <c r="T507" s="16"/>
      <c r="U507" s="16"/>
      <c r="V507" s="16"/>
      <c r="W507" s="16"/>
      <c r="X507" s="16"/>
      <c r="Y507" s="16"/>
      <c r="Z507" s="16"/>
    </row>
    <row r="508" ht="71.25" customHeight="1">
      <c r="A508" s="10" t="s">
        <v>3811</v>
      </c>
      <c r="B508" s="10" t="s">
        <v>3813</v>
      </c>
      <c r="C508" s="13" t="s">
        <v>20</v>
      </c>
      <c r="D508" s="13" t="s">
        <v>19</v>
      </c>
      <c r="E508" s="13" t="s">
        <v>3816</v>
      </c>
      <c r="F508" s="13" t="s">
        <v>34</v>
      </c>
      <c r="G508" s="15">
        <v>1594.0</v>
      </c>
      <c r="H508" s="15">
        <v>2232.0</v>
      </c>
      <c r="I508" s="16"/>
      <c r="J508" s="16"/>
      <c r="K508" s="16"/>
      <c r="L508" s="16"/>
      <c r="M508" s="16"/>
      <c r="N508" s="16"/>
      <c r="O508" s="16"/>
      <c r="P508" s="16"/>
      <c r="Q508" s="16"/>
      <c r="R508" s="16"/>
      <c r="S508" s="16"/>
      <c r="T508" s="16"/>
      <c r="U508" s="16"/>
      <c r="V508" s="16"/>
      <c r="W508" s="16"/>
      <c r="X508" s="16"/>
      <c r="Y508" s="16"/>
      <c r="Z508" s="16"/>
    </row>
    <row r="509" ht="71.25" customHeight="1">
      <c r="A509" s="10" t="s">
        <v>3817</v>
      </c>
      <c r="B509" s="10" t="s">
        <v>3820</v>
      </c>
      <c r="C509" s="13" t="s">
        <v>20</v>
      </c>
      <c r="D509" s="13" t="s">
        <v>19</v>
      </c>
      <c r="E509" s="13" t="s">
        <v>3823</v>
      </c>
      <c r="F509" s="13" t="s">
        <v>34</v>
      </c>
      <c r="G509" s="15">
        <v>1858.0</v>
      </c>
      <c r="H509" s="15">
        <v>2601.0</v>
      </c>
      <c r="I509" s="16"/>
      <c r="J509" s="16"/>
      <c r="K509" s="16"/>
      <c r="L509" s="16"/>
      <c r="M509" s="16"/>
      <c r="N509" s="16"/>
      <c r="O509" s="16"/>
      <c r="P509" s="16"/>
      <c r="Q509" s="16"/>
      <c r="R509" s="16"/>
      <c r="S509" s="16"/>
      <c r="T509" s="16"/>
      <c r="U509" s="16"/>
      <c r="V509" s="16"/>
      <c r="W509" s="16"/>
      <c r="X509" s="16"/>
      <c r="Y509" s="16"/>
      <c r="Z509" s="16"/>
    </row>
    <row r="510" ht="71.25" customHeight="1">
      <c r="A510" s="10" t="s">
        <v>3825</v>
      </c>
      <c r="B510" s="10" t="s">
        <v>3828</v>
      </c>
      <c r="C510" s="13" t="s">
        <v>20</v>
      </c>
      <c r="D510" s="13" t="s">
        <v>19</v>
      </c>
      <c r="E510" s="13" t="s">
        <v>3831</v>
      </c>
      <c r="F510" s="13" t="s">
        <v>34</v>
      </c>
      <c r="G510" s="15">
        <v>1823.0</v>
      </c>
      <c r="H510" s="15">
        <v>2552.0</v>
      </c>
      <c r="I510" s="16"/>
      <c r="J510" s="16"/>
      <c r="K510" s="16"/>
      <c r="L510" s="16"/>
      <c r="M510" s="16"/>
      <c r="N510" s="16"/>
      <c r="O510" s="16"/>
      <c r="P510" s="16"/>
      <c r="Q510" s="16"/>
      <c r="R510" s="16"/>
      <c r="S510" s="16"/>
      <c r="T510" s="16"/>
      <c r="U510" s="16"/>
      <c r="V510" s="16"/>
      <c r="W510" s="16"/>
      <c r="X510" s="16"/>
      <c r="Y510" s="16"/>
      <c r="Z510" s="16"/>
    </row>
    <row r="511" ht="71.25" customHeight="1">
      <c r="A511" s="10" t="s">
        <v>3832</v>
      </c>
      <c r="B511" s="10" t="s">
        <v>3835</v>
      </c>
      <c r="C511" s="13" t="s">
        <v>20</v>
      </c>
      <c r="D511" s="13" t="s">
        <v>19</v>
      </c>
      <c r="E511" s="13" t="s">
        <v>3838</v>
      </c>
      <c r="F511" s="13" t="s">
        <v>34</v>
      </c>
      <c r="G511" s="15">
        <v>1518.0</v>
      </c>
      <c r="H511" s="15">
        <v>2125.0</v>
      </c>
      <c r="I511" s="16"/>
      <c r="J511" s="16"/>
      <c r="K511" s="16"/>
      <c r="L511" s="16"/>
      <c r="M511" s="16"/>
      <c r="N511" s="16"/>
      <c r="O511" s="16"/>
      <c r="P511" s="16"/>
      <c r="Q511" s="16"/>
      <c r="R511" s="16"/>
      <c r="S511" s="16"/>
      <c r="T511" s="16"/>
      <c r="U511" s="16"/>
      <c r="V511" s="16"/>
      <c r="W511" s="16"/>
      <c r="X511" s="16"/>
      <c r="Y511" s="16"/>
      <c r="Z511" s="16"/>
    </row>
    <row r="512" ht="71.25" customHeight="1">
      <c r="A512" s="10" t="s">
        <v>3840</v>
      </c>
      <c r="B512" s="10" t="s">
        <v>3842</v>
      </c>
      <c r="C512" s="13" t="s">
        <v>20</v>
      </c>
      <c r="D512" s="13" t="s">
        <v>19</v>
      </c>
      <c r="E512" s="13" t="s">
        <v>3845</v>
      </c>
      <c r="F512" s="13" t="s">
        <v>34</v>
      </c>
      <c r="G512" s="15">
        <v>1877.0</v>
      </c>
      <c r="H512" s="15">
        <v>2628.0</v>
      </c>
      <c r="I512" s="16"/>
      <c r="J512" s="16"/>
      <c r="K512" s="16"/>
      <c r="L512" s="16"/>
      <c r="M512" s="16"/>
      <c r="N512" s="16"/>
      <c r="O512" s="16"/>
      <c r="P512" s="16"/>
      <c r="Q512" s="16"/>
      <c r="R512" s="16"/>
      <c r="S512" s="16"/>
      <c r="T512" s="16"/>
      <c r="U512" s="16"/>
      <c r="V512" s="16"/>
      <c r="W512" s="16"/>
      <c r="X512" s="16"/>
      <c r="Y512" s="16"/>
      <c r="Z512" s="16"/>
    </row>
    <row r="513" ht="71.25" customHeight="1">
      <c r="A513" s="10" t="s">
        <v>3847</v>
      </c>
      <c r="B513" s="10" t="s">
        <v>3849</v>
      </c>
      <c r="C513" s="13" t="s">
        <v>20</v>
      </c>
      <c r="D513" s="13" t="s">
        <v>19</v>
      </c>
      <c r="E513" s="13" t="s">
        <v>3852</v>
      </c>
      <c r="F513" s="13" t="s">
        <v>34</v>
      </c>
      <c r="G513" s="15">
        <v>1651.0</v>
      </c>
      <c r="H513" s="15">
        <v>2311.0</v>
      </c>
      <c r="I513" s="16"/>
      <c r="J513" s="16"/>
      <c r="K513" s="16"/>
      <c r="L513" s="16"/>
      <c r="M513" s="16"/>
      <c r="N513" s="16"/>
      <c r="O513" s="16"/>
      <c r="P513" s="16"/>
      <c r="Q513" s="16"/>
      <c r="R513" s="16"/>
      <c r="S513" s="16"/>
      <c r="T513" s="16"/>
      <c r="U513" s="16"/>
      <c r="V513" s="16"/>
      <c r="W513" s="16"/>
      <c r="X513" s="16"/>
      <c r="Y513" s="16"/>
      <c r="Z513" s="16"/>
    </row>
    <row r="514" ht="71.25" customHeight="1">
      <c r="A514" s="10" t="s">
        <v>3853</v>
      </c>
      <c r="B514" s="10" t="s">
        <v>3856</v>
      </c>
      <c r="C514" s="13" t="s">
        <v>20</v>
      </c>
      <c r="D514" s="13" t="s">
        <v>19</v>
      </c>
      <c r="E514" s="13" t="s">
        <v>3858</v>
      </c>
      <c r="F514" s="13" t="s">
        <v>34</v>
      </c>
      <c r="G514" s="15">
        <v>1420.0</v>
      </c>
      <c r="H514" s="15">
        <v>1988.0</v>
      </c>
      <c r="I514" s="16"/>
      <c r="J514" s="16"/>
      <c r="K514" s="16"/>
      <c r="L514" s="16"/>
      <c r="M514" s="16"/>
      <c r="N514" s="16"/>
      <c r="O514" s="16"/>
      <c r="P514" s="16"/>
      <c r="Q514" s="16"/>
      <c r="R514" s="16"/>
      <c r="S514" s="16"/>
      <c r="T514" s="16"/>
      <c r="U514" s="16"/>
      <c r="V514" s="16"/>
      <c r="W514" s="16"/>
      <c r="X514" s="16"/>
      <c r="Y514" s="16"/>
      <c r="Z514" s="16"/>
    </row>
    <row r="515" ht="71.25" customHeight="1">
      <c r="A515" s="10" t="s">
        <v>3860</v>
      </c>
      <c r="B515" s="10" t="s">
        <v>3862</v>
      </c>
      <c r="C515" s="13" t="s">
        <v>20</v>
      </c>
      <c r="D515" s="13" t="s">
        <v>19</v>
      </c>
      <c r="E515" s="13" t="s">
        <v>3864</v>
      </c>
      <c r="F515" s="13" t="s">
        <v>34</v>
      </c>
      <c r="G515" s="15">
        <v>1185.0</v>
      </c>
      <c r="H515" s="15">
        <v>1659.0</v>
      </c>
      <c r="I515" s="16"/>
      <c r="J515" s="16"/>
      <c r="K515" s="16"/>
      <c r="L515" s="16"/>
      <c r="M515" s="16"/>
      <c r="N515" s="16"/>
      <c r="O515" s="16"/>
      <c r="P515" s="16"/>
      <c r="Q515" s="16"/>
      <c r="R515" s="16"/>
      <c r="S515" s="16"/>
      <c r="T515" s="16"/>
      <c r="U515" s="16"/>
      <c r="V515" s="16"/>
      <c r="W515" s="16"/>
      <c r="X515" s="16"/>
      <c r="Y515" s="16"/>
      <c r="Z515" s="16"/>
    </row>
    <row r="516" ht="71.25" customHeight="1">
      <c r="A516" s="10" t="s">
        <v>3866</v>
      </c>
      <c r="B516" s="10" t="s">
        <v>3868</v>
      </c>
      <c r="C516" s="13" t="s">
        <v>20</v>
      </c>
      <c r="D516" s="13" t="s">
        <v>19</v>
      </c>
      <c r="E516" s="13" t="s">
        <v>3871</v>
      </c>
      <c r="F516" s="13" t="s">
        <v>34</v>
      </c>
      <c r="G516" s="15">
        <v>1332.0</v>
      </c>
      <c r="H516" s="15">
        <v>1865.0</v>
      </c>
      <c r="I516" s="16"/>
      <c r="J516" s="16"/>
      <c r="K516" s="16"/>
      <c r="L516" s="16"/>
      <c r="M516" s="16"/>
      <c r="N516" s="16"/>
      <c r="O516" s="16"/>
      <c r="P516" s="16"/>
      <c r="Q516" s="16"/>
      <c r="R516" s="16"/>
      <c r="S516" s="16"/>
      <c r="T516" s="16"/>
      <c r="U516" s="16"/>
      <c r="V516" s="16"/>
      <c r="W516" s="16"/>
      <c r="X516" s="16"/>
      <c r="Y516" s="16"/>
      <c r="Z516" s="16"/>
    </row>
    <row r="517" ht="71.25" customHeight="1">
      <c r="A517" s="10" t="s">
        <v>3872</v>
      </c>
      <c r="B517" s="10" t="s">
        <v>3874</v>
      </c>
      <c r="C517" s="13" t="s">
        <v>20</v>
      </c>
      <c r="D517" s="13" t="s">
        <v>19</v>
      </c>
      <c r="E517" s="13" t="s">
        <v>3876</v>
      </c>
      <c r="F517" s="13" t="s">
        <v>34</v>
      </c>
      <c r="G517" s="15">
        <v>1011.0</v>
      </c>
      <c r="H517" s="15">
        <v>1415.0</v>
      </c>
      <c r="I517" s="16"/>
      <c r="J517" s="16"/>
      <c r="K517" s="16"/>
      <c r="L517" s="16"/>
      <c r="M517" s="16"/>
      <c r="N517" s="16"/>
      <c r="O517" s="16"/>
      <c r="P517" s="16"/>
      <c r="Q517" s="16"/>
      <c r="R517" s="16"/>
      <c r="S517" s="16"/>
      <c r="T517" s="16"/>
      <c r="U517" s="16"/>
      <c r="V517" s="16"/>
      <c r="W517" s="16"/>
      <c r="X517" s="16"/>
      <c r="Y517" s="16"/>
      <c r="Z517" s="16"/>
    </row>
    <row r="518" ht="71.25" customHeight="1">
      <c r="A518" s="10" t="s">
        <v>3878</v>
      </c>
      <c r="B518" s="10" t="s">
        <v>3880</v>
      </c>
      <c r="C518" s="13" t="s">
        <v>20</v>
      </c>
      <c r="D518" s="13" t="s">
        <v>19</v>
      </c>
      <c r="E518" s="13" t="s">
        <v>3882</v>
      </c>
      <c r="F518" s="13" t="s">
        <v>34</v>
      </c>
      <c r="G518" s="15">
        <v>1216.0</v>
      </c>
      <c r="H518" s="15">
        <v>1702.0</v>
      </c>
      <c r="I518" s="16"/>
      <c r="J518" s="16"/>
      <c r="K518" s="16"/>
      <c r="L518" s="16"/>
      <c r="M518" s="16"/>
      <c r="N518" s="16"/>
      <c r="O518" s="16"/>
      <c r="P518" s="16"/>
      <c r="Q518" s="16"/>
      <c r="R518" s="16"/>
      <c r="S518" s="16"/>
      <c r="T518" s="16"/>
      <c r="U518" s="16"/>
      <c r="V518" s="16"/>
      <c r="W518" s="16"/>
      <c r="X518" s="16"/>
      <c r="Y518" s="16"/>
      <c r="Z518" s="16"/>
    </row>
    <row r="519" ht="71.25" customHeight="1">
      <c r="A519" s="10" t="s">
        <v>3884</v>
      </c>
      <c r="B519" s="10" t="s">
        <v>3886</v>
      </c>
      <c r="C519" s="13" t="s">
        <v>20</v>
      </c>
      <c r="D519" s="13" t="s">
        <v>19</v>
      </c>
      <c r="E519" s="13" t="s">
        <v>3888</v>
      </c>
      <c r="F519" s="13" t="s">
        <v>34</v>
      </c>
      <c r="G519" s="15">
        <v>1073.0</v>
      </c>
      <c r="H519" s="15">
        <v>1502.0</v>
      </c>
      <c r="I519" s="16"/>
      <c r="J519" s="16"/>
      <c r="K519" s="16"/>
      <c r="L519" s="16"/>
      <c r="M519" s="16"/>
      <c r="N519" s="16"/>
      <c r="O519" s="16"/>
      <c r="P519" s="16"/>
      <c r="Q519" s="16"/>
      <c r="R519" s="16"/>
      <c r="S519" s="16"/>
      <c r="T519" s="16"/>
      <c r="U519" s="16"/>
      <c r="V519" s="16"/>
      <c r="W519" s="16"/>
      <c r="X519" s="16"/>
      <c r="Y519" s="16"/>
      <c r="Z519" s="16"/>
    </row>
    <row r="520" ht="71.25" customHeight="1">
      <c r="A520" s="10" t="s">
        <v>3889</v>
      </c>
      <c r="B520" s="10" t="s">
        <v>3891</v>
      </c>
      <c r="C520" s="13" t="s">
        <v>20</v>
      </c>
      <c r="D520" s="13" t="s">
        <v>19</v>
      </c>
      <c r="E520" s="13" t="s">
        <v>3894</v>
      </c>
      <c r="F520" s="13" t="s">
        <v>34</v>
      </c>
      <c r="G520" s="15">
        <v>1218.0</v>
      </c>
      <c r="H520" s="15">
        <v>1705.0</v>
      </c>
      <c r="I520" s="16"/>
      <c r="J520" s="16"/>
      <c r="K520" s="16"/>
      <c r="L520" s="16"/>
      <c r="M520" s="16"/>
      <c r="N520" s="16"/>
      <c r="O520" s="16"/>
      <c r="P520" s="16"/>
      <c r="Q520" s="16"/>
      <c r="R520" s="16"/>
      <c r="S520" s="16"/>
      <c r="T520" s="16"/>
      <c r="U520" s="16"/>
      <c r="V520" s="16"/>
      <c r="W520" s="16"/>
      <c r="X520" s="16"/>
      <c r="Y520" s="16"/>
      <c r="Z520" s="16"/>
    </row>
    <row r="521" ht="71.25" customHeight="1">
      <c r="A521" s="10" t="s">
        <v>3895</v>
      </c>
      <c r="B521" s="10" t="s">
        <v>3896</v>
      </c>
      <c r="C521" s="13" t="s">
        <v>20</v>
      </c>
      <c r="D521" s="13" t="s">
        <v>19</v>
      </c>
      <c r="E521" s="13" t="s">
        <v>3898</v>
      </c>
      <c r="F521" s="13" t="s">
        <v>34</v>
      </c>
      <c r="G521" s="15">
        <v>1004.0</v>
      </c>
      <c r="H521" s="15">
        <v>1406.0</v>
      </c>
      <c r="I521" s="16"/>
      <c r="J521" s="16"/>
      <c r="K521" s="16"/>
      <c r="L521" s="16"/>
      <c r="M521" s="16"/>
      <c r="N521" s="16"/>
      <c r="O521" s="16"/>
      <c r="P521" s="16"/>
      <c r="Q521" s="16"/>
      <c r="R521" s="16"/>
      <c r="S521" s="16"/>
      <c r="T521" s="16"/>
      <c r="U521" s="16"/>
      <c r="V521" s="16"/>
      <c r="W521" s="16"/>
      <c r="X521" s="16"/>
      <c r="Y521" s="16"/>
      <c r="Z521" s="16"/>
    </row>
    <row r="522" ht="71.25" customHeight="1">
      <c r="A522" s="10" t="s">
        <v>3899</v>
      </c>
      <c r="B522" s="10" t="s">
        <v>3902</v>
      </c>
      <c r="C522" s="13" t="s">
        <v>20</v>
      </c>
      <c r="D522" s="13" t="s">
        <v>19</v>
      </c>
      <c r="E522" s="13" t="s">
        <v>3904</v>
      </c>
      <c r="F522" s="13" t="s">
        <v>34</v>
      </c>
      <c r="G522" s="15">
        <v>1436.0</v>
      </c>
      <c r="H522" s="15">
        <v>2010.0</v>
      </c>
      <c r="I522" s="16"/>
      <c r="J522" s="16"/>
      <c r="K522" s="16"/>
      <c r="L522" s="16"/>
      <c r="M522" s="16"/>
      <c r="N522" s="16"/>
      <c r="O522" s="16"/>
      <c r="P522" s="16"/>
      <c r="Q522" s="16"/>
      <c r="R522" s="16"/>
      <c r="S522" s="16"/>
      <c r="T522" s="16"/>
      <c r="U522" s="16"/>
      <c r="V522" s="16"/>
      <c r="W522" s="16"/>
      <c r="X522" s="16"/>
      <c r="Y522" s="16"/>
      <c r="Z522" s="16"/>
    </row>
    <row r="523" ht="71.25" customHeight="1">
      <c r="A523" s="10" t="s">
        <v>3906</v>
      </c>
      <c r="B523" s="10" t="s">
        <v>3908</v>
      </c>
      <c r="C523" s="13" t="s">
        <v>20</v>
      </c>
      <c r="D523" s="13" t="s">
        <v>19</v>
      </c>
      <c r="E523" s="13" t="s">
        <v>3910</v>
      </c>
      <c r="F523" s="13" t="s">
        <v>34</v>
      </c>
      <c r="G523" s="15">
        <v>1227.0</v>
      </c>
      <c r="H523" s="15">
        <v>1718.0</v>
      </c>
      <c r="I523" s="16"/>
      <c r="J523" s="16"/>
      <c r="K523" s="16"/>
      <c r="L523" s="16"/>
      <c r="M523" s="16"/>
      <c r="N523" s="16"/>
      <c r="O523" s="16"/>
      <c r="P523" s="16"/>
      <c r="Q523" s="16"/>
      <c r="R523" s="16"/>
      <c r="S523" s="16"/>
      <c r="T523" s="16"/>
      <c r="U523" s="16"/>
      <c r="V523" s="16"/>
      <c r="W523" s="16"/>
      <c r="X523" s="16"/>
      <c r="Y523" s="16"/>
      <c r="Z523" s="16"/>
    </row>
    <row r="524" ht="71.25" customHeight="1">
      <c r="A524" s="10" t="s">
        <v>3912</v>
      </c>
      <c r="B524" s="10" t="s">
        <v>3914</v>
      </c>
      <c r="C524" s="13" t="s">
        <v>20</v>
      </c>
      <c r="D524" s="13" t="s">
        <v>19</v>
      </c>
      <c r="E524" s="13" t="s">
        <v>3916</v>
      </c>
      <c r="F524" s="13" t="s">
        <v>34</v>
      </c>
      <c r="G524" s="15">
        <v>1294.0</v>
      </c>
      <c r="H524" s="15">
        <v>1812.0</v>
      </c>
      <c r="I524" s="16"/>
      <c r="J524" s="16"/>
      <c r="K524" s="16"/>
      <c r="L524" s="16"/>
      <c r="M524" s="16"/>
      <c r="N524" s="16"/>
      <c r="O524" s="16"/>
      <c r="P524" s="16"/>
      <c r="Q524" s="16"/>
      <c r="R524" s="16"/>
      <c r="S524" s="16"/>
      <c r="T524" s="16"/>
      <c r="U524" s="16"/>
      <c r="V524" s="16"/>
      <c r="W524" s="16"/>
      <c r="X524" s="16"/>
      <c r="Y524" s="16"/>
      <c r="Z524" s="16"/>
    </row>
    <row r="525" ht="71.25" customHeight="1">
      <c r="A525" s="10" t="s">
        <v>3918</v>
      </c>
      <c r="B525" s="10" t="s">
        <v>3919</v>
      </c>
      <c r="C525" s="13" t="s">
        <v>20</v>
      </c>
      <c r="D525" s="13" t="s">
        <v>19</v>
      </c>
      <c r="E525" s="13" t="s">
        <v>3922</v>
      </c>
      <c r="F525" s="13" t="s">
        <v>34</v>
      </c>
      <c r="G525" s="15">
        <v>1342.0</v>
      </c>
      <c r="H525" s="15">
        <v>1879.0</v>
      </c>
      <c r="I525" s="16"/>
      <c r="J525" s="16"/>
      <c r="K525" s="16"/>
      <c r="L525" s="16"/>
      <c r="M525" s="16"/>
      <c r="N525" s="16"/>
      <c r="O525" s="16"/>
      <c r="P525" s="16"/>
      <c r="Q525" s="16"/>
      <c r="R525" s="16"/>
      <c r="S525" s="16"/>
      <c r="T525" s="16"/>
      <c r="U525" s="16"/>
      <c r="V525" s="16"/>
      <c r="W525" s="16"/>
      <c r="X525" s="16"/>
      <c r="Y525" s="16"/>
      <c r="Z525" s="16"/>
    </row>
    <row r="526" ht="71.25" customHeight="1">
      <c r="A526" s="10" t="s">
        <v>3923</v>
      </c>
      <c r="B526" s="10" t="s">
        <v>3927</v>
      </c>
      <c r="C526" s="13" t="s">
        <v>20</v>
      </c>
      <c r="D526" s="13" t="s">
        <v>19</v>
      </c>
      <c r="E526" s="13" t="s">
        <v>3930</v>
      </c>
      <c r="F526" s="13" t="s">
        <v>16</v>
      </c>
      <c r="G526" s="15">
        <v>2245.0</v>
      </c>
      <c r="H526" s="15">
        <v>3143.0</v>
      </c>
      <c r="I526" s="16"/>
      <c r="J526" s="16"/>
      <c r="K526" s="16"/>
      <c r="L526" s="16"/>
      <c r="M526" s="16"/>
      <c r="N526" s="16"/>
      <c r="O526" s="16"/>
      <c r="P526" s="16"/>
      <c r="Q526" s="16"/>
      <c r="R526" s="16"/>
      <c r="S526" s="16"/>
      <c r="T526" s="16"/>
      <c r="U526" s="16"/>
      <c r="V526" s="16"/>
      <c r="W526" s="16"/>
      <c r="X526" s="16"/>
      <c r="Y526" s="16"/>
      <c r="Z526" s="16"/>
    </row>
    <row r="527" ht="71.25" customHeight="1">
      <c r="A527" s="10" t="s">
        <v>3931</v>
      </c>
      <c r="B527" s="10" t="s">
        <v>3935</v>
      </c>
      <c r="C527" s="13" t="s">
        <v>20</v>
      </c>
      <c r="D527" s="13" t="s">
        <v>19</v>
      </c>
      <c r="E527" s="13" t="s">
        <v>3939</v>
      </c>
      <c r="F527" s="13" t="s">
        <v>16</v>
      </c>
      <c r="G527" s="15">
        <v>2222.0</v>
      </c>
      <c r="H527" s="15">
        <v>3111.0</v>
      </c>
      <c r="I527" s="16"/>
      <c r="J527" s="16"/>
      <c r="K527" s="16"/>
      <c r="L527" s="16"/>
      <c r="M527" s="16"/>
      <c r="N527" s="16"/>
      <c r="O527" s="16"/>
      <c r="P527" s="16"/>
      <c r="Q527" s="16"/>
      <c r="R527" s="16"/>
      <c r="S527" s="16"/>
      <c r="T527" s="16"/>
      <c r="U527" s="16"/>
      <c r="V527" s="16"/>
      <c r="W527" s="16"/>
      <c r="X527" s="16"/>
      <c r="Y527" s="16"/>
      <c r="Z527" s="16"/>
    </row>
    <row r="528" ht="71.25" customHeight="1">
      <c r="A528" s="10" t="s">
        <v>3940</v>
      </c>
      <c r="B528" s="10" t="s">
        <v>3943</v>
      </c>
      <c r="C528" s="13" t="s">
        <v>20</v>
      </c>
      <c r="D528" s="13" t="s">
        <v>19</v>
      </c>
      <c r="E528" s="13" t="s">
        <v>3947</v>
      </c>
      <c r="F528" s="13" t="s">
        <v>16</v>
      </c>
      <c r="G528" s="15">
        <v>2630.0</v>
      </c>
      <c r="H528" s="15">
        <v>3682.0</v>
      </c>
      <c r="I528" s="16"/>
      <c r="J528" s="16"/>
      <c r="K528" s="16"/>
      <c r="L528" s="16"/>
      <c r="M528" s="16"/>
      <c r="N528" s="16"/>
      <c r="O528" s="16"/>
      <c r="P528" s="16"/>
      <c r="Q528" s="16"/>
      <c r="R528" s="16"/>
      <c r="S528" s="16"/>
      <c r="T528" s="16"/>
      <c r="U528" s="16"/>
      <c r="V528" s="16"/>
      <c r="W528" s="16"/>
      <c r="X528" s="16"/>
      <c r="Y528" s="16"/>
      <c r="Z528" s="16"/>
    </row>
    <row r="529" ht="71.25" customHeight="1">
      <c r="A529" s="10" t="s">
        <v>3949</v>
      </c>
      <c r="B529" s="10" t="s">
        <v>3952</v>
      </c>
      <c r="C529" s="13" t="s">
        <v>20</v>
      </c>
      <c r="D529" s="13" t="s">
        <v>19</v>
      </c>
      <c r="E529" s="13" t="s">
        <v>3955</v>
      </c>
      <c r="F529" s="13" t="s">
        <v>16</v>
      </c>
      <c r="G529" s="15">
        <v>2531.0</v>
      </c>
      <c r="H529" s="15">
        <v>3543.0</v>
      </c>
      <c r="I529" s="16"/>
      <c r="J529" s="16"/>
      <c r="K529" s="16"/>
      <c r="L529" s="16"/>
      <c r="M529" s="16"/>
      <c r="N529" s="16"/>
      <c r="O529" s="16"/>
      <c r="P529" s="16"/>
      <c r="Q529" s="16"/>
      <c r="R529" s="16"/>
      <c r="S529" s="16"/>
      <c r="T529" s="16"/>
      <c r="U529" s="16"/>
      <c r="V529" s="16"/>
      <c r="W529" s="16"/>
      <c r="X529" s="16"/>
      <c r="Y529" s="16"/>
      <c r="Z529" s="16"/>
    </row>
    <row r="530" ht="71.25" customHeight="1">
      <c r="A530" s="10" t="s">
        <v>3957</v>
      </c>
      <c r="B530" s="10" t="s">
        <v>3960</v>
      </c>
      <c r="C530" s="13" t="s">
        <v>20</v>
      </c>
      <c r="D530" s="13" t="s">
        <v>19</v>
      </c>
      <c r="E530" s="13" t="s">
        <v>3964</v>
      </c>
      <c r="F530" s="13" t="s">
        <v>16</v>
      </c>
      <c r="G530" s="15">
        <v>2468.0</v>
      </c>
      <c r="H530" s="15">
        <v>3455.0</v>
      </c>
      <c r="I530" s="16"/>
      <c r="J530" s="16"/>
      <c r="K530" s="16"/>
      <c r="L530" s="16"/>
      <c r="M530" s="16"/>
      <c r="N530" s="16"/>
      <c r="O530" s="16"/>
      <c r="P530" s="16"/>
      <c r="Q530" s="16"/>
      <c r="R530" s="16"/>
      <c r="S530" s="16"/>
      <c r="T530" s="16"/>
      <c r="U530" s="16"/>
      <c r="V530" s="16"/>
      <c r="W530" s="16"/>
      <c r="X530" s="16"/>
      <c r="Y530" s="16"/>
      <c r="Z530" s="16"/>
    </row>
    <row r="531" ht="71.25" customHeight="1">
      <c r="A531" s="10" t="s">
        <v>3965</v>
      </c>
      <c r="B531" s="10" t="s">
        <v>3968</v>
      </c>
      <c r="C531" s="13" t="s">
        <v>20</v>
      </c>
      <c r="D531" s="13" t="s">
        <v>19</v>
      </c>
      <c r="E531" s="13" t="s">
        <v>3972</v>
      </c>
      <c r="F531" s="13" t="s">
        <v>16</v>
      </c>
      <c r="G531" s="15">
        <v>2372.0</v>
      </c>
      <c r="H531" s="15">
        <v>3321.0</v>
      </c>
      <c r="I531" s="16"/>
      <c r="J531" s="16"/>
      <c r="K531" s="16"/>
      <c r="L531" s="16"/>
      <c r="M531" s="16"/>
      <c r="N531" s="16"/>
      <c r="O531" s="16"/>
      <c r="P531" s="16"/>
      <c r="Q531" s="16"/>
      <c r="R531" s="16"/>
      <c r="S531" s="16"/>
      <c r="T531" s="16"/>
      <c r="U531" s="16"/>
      <c r="V531" s="16"/>
      <c r="W531" s="16"/>
      <c r="X531" s="16"/>
      <c r="Y531" s="16"/>
      <c r="Z531" s="16"/>
    </row>
    <row r="532" ht="71.25" customHeight="1">
      <c r="A532" s="10" t="s">
        <v>3973</v>
      </c>
      <c r="B532" s="10" t="s">
        <v>3976</v>
      </c>
      <c r="C532" s="13" t="s">
        <v>20</v>
      </c>
      <c r="D532" s="13" t="s">
        <v>19</v>
      </c>
      <c r="E532" s="13" t="s">
        <v>3980</v>
      </c>
      <c r="F532" s="13" t="s">
        <v>16</v>
      </c>
      <c r="G532" s="15">
        <v>2408.0</v>
      </c>
      <c r="H532" s="15">
        <v>3371.0</v>
      </c>
      <c r="I532" s="16"/>
      <c r="J532" s="16"/>
      <c r="K532" s="16"/>
      <c r="L532" s="16"/>
      <c r="M532" s="16"/>
      <c r="N532" s="16"/>
      <c r="O532" s="16"/>
      <c r="P532" s="16"/>
      <c r="Q532" s="16"/>
      <c r="R532" s="16"/>
      <c r="S532" s="16"/>
      <c r="T532" s="16"/>
      <c r="U532" s="16"/>
      <c r="V532" s="16"/>
      <c r="W532" s="16"/>
      <c r="X532" s="16"/>
      <c r="Y532" s="16"/>
      <c r="Z532" s="16"/>
    </row>
    <row r="533" ht="71.25" customHeight="1">
      <c r="A533" s="10" t="s">
        <v>3981</v>
      </c>
      <c r="B533" s="10" t="s">
        <v>3984</v>
      </c>
      <c r="C533" s="13" t="s">
        <v>20</v>
      </c>
      <c r="D533" s="13" t="s">
        <v>19</v>
      </c>
      <c r="E533" s="13" t="s">
        <v>3988</v>
      </c>
      <c r="F533" s="13" t="s">
        <v>16</v>
      </c>
      <c r="G533" s="15">
        <v>2448.0</v>
      </c>
      <c r="H533" s="15">
        <v>3427.0</v>
      </c>
      <c r="I533" s="16"/>
      <c r="J533" s="16"/>
      <c r="K533" s="16"/>
      <c r="L533" s="16"/>
      <c r="M533" s="16"/>
      <c r="N533" s="16"/>
      <c r="O533" s="16"/>
      <c r="P533" s="16"/>
      <c r="Q533" s="16"/>
      <c r="R533" s="16"/>
      <c r="S533" s="16"/>
      <c r="T533" s="16"/>
      <c r="U533" s="16"/>
      <c r="V533" s="16"/>
      <c r="W533" s="16"/>
      <c r="X533" s="16"/>
      <c r="Y533" s="16"/>
      <c r="Z533" s="16"/>
    </row>
    <row r="534" ht="71.25" customHeight="1">
      <c r="A534" s="10" t="s">
        <v>3989</v>
      </c>
      <c r="B534" s="10" t="s">
        <v>3993</v>
      </c>
      <c r="C534" s="13" t="s">
        <v>20</v>
      </c>
      <c r="D534" s="13" t="s">
        <v>19</v>
      </c>
      <c r="E534" s="13" t="s">
        <v>3997</v>
      </c>
      <c r="F534" s="13" t="s">
        <v>16</v>
      </c>
      <c r="G534" s="15">
        <v>2684.0</v>
      </c>
      <c r="H534" s="15">
        <v>3758.0</v>
      </c>
      <c r="I534" s="16"/>
      <c r="J534" s="16"/>
      <c r="K534" s="16"/>
      <c r="L534" s="16"/>
      <c r="M534" s="16"/>
      <c r="N534" s="16"/>
      <c r="O534" s="16"/>
      <c r="P534" s="16"/>
      <c r="Q534" s="16"/>
      <c r="R534" s="16"/>
      <c r="S534" s="16"/>
      <c r="T534" s="16"/>
      <c r="U534" s="16"/>
      <c r="V534" s="16"/>
      <c r="W534" s="16"/>
      <c r="X534" s="16"/>
      <c r="Y534" s="16"/>
      <c r="Z534" s="16"/>
    </row>
    <row r="535" ht="71.25" customHeight="1">
      <c r="A535" s="10" t="s">
        <v>3998</v>
      </c>
      <c r="B535" s="10" t="s">
        <v>4002</v>
      </c>
      <c r="C535" s="13" t="s">
        <v>20</v>
      </c>
      <c r="D535" s="13" t="s">
        <v>19</v>
      </c>
      <c r="E535" s="13" t="s">
        <v>4006</v>
      </c>
      <c r="F535" s="13" t="s">
        <v>16</v>
      </c>
      <c r="G535" s="15">
        <v>2253.0</v>
      </c>
      <c r="H535" s="15">
        <v>3154.0</v>
      </c>
      <c r="I535" s="16"/>
      <c r="J535" s="16"/>
      <c r="K535" s="16"/>
      <c r="L535" s="16"/>
      <c r="M535" s="16"/>
      <c r="N535" s="16"/>
      <c r="O535" s="16"/>
      <c r="P535" s="16"/>
      <c r="Q535" s="16"/>
      <c r="R535" s="16"/>
      <c r="S535" s="16"/>
      <c r="T535" s="16"/>
      <c r="U535" s="16"/>
      <c r="V535" s="16"/>
      <c r="W535" s="16"/>
      <c r="X535" s="16"/>
      <c r="Y535" s="16"/>
      <c r="Z535" s="16"/>
    </row>
    <row r="536" ht="71.25" customHeight="1">
      <c r="A536" s="10" t="s">
        <v>4008</v>
      </c>
      <c r="B536" s="10" t="s">
        <v>4010</v>
      </c>
      <c r="C536" s="13" t="s">
        <v>20</v>
      </c>
      <c r="D536" s="13" t="s">
        <v>19</v>
      </c>
      <c r="E536" s="13" t="s">
        <v>4013</v>
      </c>
      <c r="F536" s="13" t="s">
        <v>16</v>
      </c>
      <c r="G536" s="15">
        <v>1736.0</v>
      </c>
      <c r="H536" s="15">
        <v>2430.0</v>
      </c>
      <c r="I536" s="16"/>
      <c r="J536" s="16"/>
      <c r="K536" s="16"/>
      <c r="L536" s="16"/>
      <c r="M536" s="16"/>
      <c r="N536" s="16"/>
      <c r="O536" s="16"/>
      <c r="P536" s="16"/>
      <c r="Q536" s="16"/>
      <c r="R536" s="16"/>
      <c r="S536" s="16"/>
      <c r="T536" s="16"/>
      <c r="U536" s="16"/>
      <c r="V536" s="16"/>
      <c r="W536" s="16"/>
      <c r="X536" s="16"/>
      <c r="Y536" s="16"/>
      <c r="Z536" s="16"/>
    </row>
    <row r="537" ht="71.25" customHeight="1">
      <c r="A537" s="10" t="s">
        <v>4015</v>
      </c>
      <c r="B537" s="10" t="s">
        <v>4017</v>
      </c>
      <c r="C537" s="13" t="s">
        <v>20</v>
      </c>
      <c r="D537" s="13" t="s">
        <v>19</v>
      </c>
      <c r="E537" s="13" t="s">
        <v>4020</v>
      </c>
      <c r="F537" s="13" t="s">
        <v>16</v>
      </c>
      <c r="G537" s="15">
        <v>1528.0</v>
      </c>
      <c r="H537" s="15">
        <v>2139.0</v>
      </c>
      <c r="I537" s="16"/>
      <c r="J537" s="16"/>
      <c r="K537" s="16"/>
      <c r="L537" s="16"/>
      <c r="M537" s="16"/>
      <c r="N537" s="16"/>
      <c r="O537" s="16"/>
      <c r="P537" s="16"/>
      <c r="Q537" s="16"/>
      <c r="R537" s="16"/>
      <c r="S537" s="16"/>
      <c r="T537" s="16"/>
      <c r="U537" s="16"/>
      <c r="V537" s="16"/>
      <c r="W537" s="16"/>
      <c r="X537" s="16"/>
      <c r="Y537" s="16"/>
      <c r="Z537" s="16"/>
    </row>
    <row r="538" ht="71.25" customHeight="1">
      <c r="A538" s="10" t="s">
        <v>4022</v>
      </c>
      <c r="B538" s="10" t="s">
        <v>4024</v>
      </c>
      <c r="C538" s="13" t="s">
        <v>20</v>
      </c>
      <c r="D538" s="13" t="s">
        <v>19</v>
      </c>
      <c r="E538" s="13" t="s">
        <v>4027</v>
      </c>
      <c r="F538" s="13" t="s">
        <v>16</v>
      </c>
      <c r="G538" s="15">
        <v>1779.0</v>
      </c>
      <c r="H538" s="15">
        <v>2491.0</v>
      </c>
      <c r="I538" s="16"/>
      <c r="J538" s="16"/>
      <c r="K538" s="16"/>
      <c r="L538" s="16"/>
      <c r="M538" s="16"/>
      <c r="N538" s="16"/>
      <c r="O538" s="16"/>
      <c r="P538" s="16"/>
      <c r="Q538" s="16"/>
      <c r="R538" s="16"/>
      <c r="S538" s="16"/>
      <c r="T538" s="16"/>
      <c r="U538" s="16"/>
      <c r="V538" s="16"/>
      <c r="W538" s="16"/>
      <c r="X538" s="16"/>
      <c r="Y538" s="16"/>
      <c r="Z538" s="16"/>
    </row>
    <row r="539" ht="71.25" customHeight="1">
      <c r="A539" s="10" t="s">
        <v>4029</v>
      </c>
      <c r="B539" s="10" t="s">
        <v>4032</v>
      </c>
      <c r="C539" s="13" t="s">
        <v>20</v>
      </c>
      <c r="D539" s="13" t="s">
        <v>19</v>
      </c>
      <c r="E539" s="13" t="s">
        <v>4035</v>
      </c>
      <c r="F539" s="13" t="s">
        <v>16</v>
      </c>
      <c r="G539" s="15">
        <v>2076.0</v>
      </c>
      <c r="H539" s="15">
        <v>2906.0</v>
      </c>
      <c r="I539" s="16"/>
      <c r="J539" s="16"/>
      <c r="K539" s="16"/>
      <c r="L539" s="16"/>
      <c r="M539" s="16"/>
      <c r="N539" s="16"/>
      <c r="O539" s="16"/>
      <c r="P539" s="16"/>
      <c r="Q539" s="16"/>
      <c r="R539" s="16"/>
      <c r="S539" s="16"/>
      <c r="T539" s="16"/>
      <c r="U539" s="16"/>
      <c r="V539" s="16"/>
      <c r="W539" s="16"/>
      <c r="X539" s="16"/>
      <c r="Y539" s="16"/>
      <c r="Z539" s="16"/>
    </row>
    <row r="540" ht="71.25" customHeight="1">
      <c r="A540" s="10" t="s">
        <v>4037</v>
      </c>
      <c r="B540" s="10" t="s">
        <v>4039</v>
      </c>
      <c r="C540" s="13" t="s">
        <v>20</v>
      </c>
      <c r="D540" s="13" t="s">
        <v>19</v>
      </c>
      <c r="E540" s="13" t="s">
        <v>4042</v>
      </c>
      <c r="F540" s="13" t="s">
        <v>16</v>
      </c>
      <c r="G540" s="15">
        <v>1852.0</v>
      </c>
      <c r="H540" s="15">
        <v>2593.0</v>
      </c>
      <c r="I540" s="16"/>
      <c r="J540" s="16"/>
      <c r="K540" s="16"/>
      <c r="L540" s="16"/>
      <c r="M540" s="16"/>
      <c r="N540" s="16"/>
      <c r="O540" s="16"/>
      <c r="P540" s="16"/>
      <c r="Q540" s="16"/>
      <c r="R540" s="16"/>
      <c r="S540" s="16"/>
      <c r="T540" s="16"/>
      <c r="U540" s="16"/>
      <c r="V540" s="16"/>
      <c r="W540" s="16"/>
      <c r="X540" s="16"/>
      <c r="Y540" s="16"/>
      <c r="Z540" s="16"/>
    </row>
    <row r="541" ht="71.25" customHeight="1">
      <c r="A541" s="10" t="s">
        <v>4044</v>
      </c>
      <c r="B541" s="10" t="s">
        <v>4047</v>
      </c>
      <c r="C541" s="13" t="s">
        <v>20</v>
      </c>
      <c r="D541" s="13" t="s">
        <v>19</v>
      </c>
      <c r="E541" s="13" t="s">
        <v>4049</v>
      </c>
      <c r="F541" s="13" t="s">
        <v>16</v>
      </c>
      <c r="G541" s="15">
        <v>1757.0</v>
      </c>
      <c r="H541" s="15">
        <v>2460.0</v>
      </c>
      <c r="I541" s="16"/>
      <c r="J541" s="16"/>
      <c r="K541" s="16"/>
      <c r="L541" s="16"/>
      <c r="M541" s="16"/>
      <c r="N541" s="16"/>
      <c r="O541" s="16"/>
      <c r="P541" s="16"/>
      <c r="Q541" s="16"/>
      <c r="R541" s="16"/>
      <c r="S541" s="16"/>
      <c r="T541" s="16"/>
      <c r="U541" s="16"/>
      <c r="V541" s="16"/>
      <c r="W541" s="16"/>
      <c r="X541" s="16"/>
      <c r="Y541" s="16"/>
      <c r="Z541" s="16"/>
    </row>
    <row r="542" ht="71.25" customHeight="1">
      <c r="A542" s="10" t="s">
        <v>4051</v>
      </c>
      <c r="B542" s="10" t="s">
        <v>4053</v>
      </c>
      <c r="C542" s="13" t="s">
        <v>20</v>
      </c>
      <c r="D542" s="13" t="s">
        <v>19</v>
      </c>
      <c r="E542" s="13" t="s">
        <v>4054</v>
      </c>
      <c r="F542" s="13" t="s">
        <v>16</v>
      </c>
      <c r="G542" s="15">
        <v>1904.0</v>
      </c>
      <c r="H542" s="15">
        <v>2666.0</v>
      </c>
      <c r="I542" s="16"/>
      <c r="J542" s="16"/>
      <c r="K542" s="16"/>
      <c r="L542" s="16"/>
      <c r="M542" s="16"/>
      <c r="N542" s="16"/>
      <c r="O542" s="16"/>
      <c r="P542" s="16"/>
      <c r="Q542" s="16"/>
      <c r="R542" s="16"/>
      <c r="S542" s="16"/>
      <c r="T542" s="16"/>
      <c r="U542" s="16"/>
      <c r="V542" s="16"/>
      <c r="W542" s="16"/>
      <c r="X542" s="16"/>
      <c r="Y542" s="16"/>
      <c r="Z542" s="16"/>
    </row>
    <row r="543" ht="71.25" customHeight="1">
      <c r="A543" s="10" t="s">
        <v>4055</v>
      </c>
      <c r="B543" s="10" t="s">
        <v>4056</v>
      </c>
      <c r="C543" s="13" t="s">
        <v>20</v>
      </c>
      <c r="D543" s="13" t="s">
        <v>19</v>
      </c>
      <c r="E543" s="13" t="s">
        <v>4057</v>
      </c>
      <c r="F543" s="13" t="s">
        <v>16</v>
      </c>
      <c r="G543" s="15">
        <v>1732.0</v>
      </c>
      <c r="H543" s="15">
        <v>2425.0</v>
      </c>
      <c r="I543" s="16"/>
      <c r="J543" s="16"/>
      <c r="K543" s="16"/>
      <c r="L543" s="16"/>
      <c r="M543" s="16"/>
      <c r="N543" s="16"/>
      <c r="O543" s="16"/>
      <c r="P543" s="16"/>
      <c r="Q543" s="16"/>
      <c r="R543" s="16"/>
      <c r="S543" s="16"/>
      <c r="T543" s="16"/>
      <c r="U543" s="16"/>
      <c r="V543" s="16"/>
      <c r="W543" s="16"/>
      <c r="X543" s="16"/>
      <c r="Y543" s="16"/>
      <c r="Z543" s="16"/>
    </row>
    <row r="544" ht="71.25" customHeight="1">
      <c r="A544" s="10" t="s">
        <v>4058</v>
      </c>
      <c r="B544" s="10" t="s">
        <v>4059</v>
      </c>
      <c r="C544" s="13" t="s">
        <v>20</v>
      </c>
      <c r="D544" s="13" t="s">
        <v>19</v>
      </c>
      <c r="E544" s="13" t="s">
        <v>4060</v>
      </c>
      <c r="F544" s="13" t="s">
        <v>16</v>
      </c>
      <c r="G544" s="15">
        <v>1955.0</v>
      </c>
      <c r="H544" s="15">
        <v>2737.0</v>
      </c>
      <c r="I544" s="16"/>
      <c r="J544" s="16"/>
      <c r="K544" s="16"/>
      <c r="L544" s="16"/>
      <c r="M544" s="16"/>
      <c r="N544" s="16"/>
      <c r="O544" s="16"/>
      <c r="P544" s="16"/>
      <c r="Q544" s="16"/>
      <c r="R544" s="16"/>
      <c r="S544" s="16"/>
      <c r="T544" s="16"/>
      <c r="U544" s="16"/>
      <c r="V544" s="16"/>
      <c r="W544" s="16"/>
      <c r="X544" s="16"/>
      <c r="Y544" s="16"/>
      <c r="Z544" s="16"/>
    </row>
    <row r="545" ht="71.25" customHeight="1">
      <c r="A545" s="10" t="s">
        <v>4061</v>
      </c>
      <c r="B545" s="10" t="s">
        <v>4062</v>
      </c>
      <c r="C545" s="13" t="s">
        <v>20</v>
      </c>
      <c r="D545" s="13" t="s">
        <v>19</v>
      </c>
      <c r="E545" s="13" t="s">
        <v>4063</v>
      </c>
      <c r="F545" s="13" t="s">
        <v>16</v>
      </c>
      <c r="G545" s="15">
        <v>2017.0</v>
      </c>
      <c r="H545" s="15">
        <v>2824.0</v>
      </c>
      <c r="I545" s="16"/>
      <c r="J545" s="16"/>
      <c r="K545" s="16"/>
      <c r="L545" s="16"/>
      <c r="M545" s="16"/>
      <c r="N545" s="16"/>
      <c r="O545" s="16"/>
      <c r="P545" s="16"/>
      <c r="Q545" s="16"/>
      <c r="R545" s="16"/>
      <c r="S545" s="16"/>
      <c r="T545" s="16"/>
      <c r="U545" s="16"/>
      <c r="V545" s="16"/>
      <c r="W545" s="16"/>
      <c r="X545" s="16"/>
      <c r="Y545" s="16"/>
      <c r="Z545" s="16"/>
    </row>
    <row r="546" ht="71.25" customHeight="1">
      <c r="A546" s="10" t="s">
        <v>4064</v>
      </c>
      <c r="B546" s="10" t="s">
        <v>4065</v>
      </c>
      <c r="C546" s="13" t="s">
        <v>20</v>
      </c>
      <c r="D546" s="13" t="s">
        <v>19</v>
      </c>
      <c r="E546" s="13" t="s">
        <v>4066</v>
      </c>
      <c r="F546" s="13" t="s">
        <v>16</v>
      </c>
      <c r="G546" s="15">
        <v>2190.0</v>
      </c>
      <c r="H546" s="15">
        <v>3066.0</v>
      </c>
      <c r="I546" s="16"/>
      <c r="J546" s="16"/>
      <c r="K546" s="16"/>
      <c r="L546" s="16"/>
      <c r="M546" s="16"/>
      <c r="N546" s="16"/>
      <c r="O546" s="16"/>
      <c r="P546" s="16"/>
      <c r="Q546" s="16"/>
      <c r="R546" s="16"/>
      <c r="S546" s="16"/>
      <c r="T546" s="16"/>
      <c r="U546" s="16"/>
      <c r="V546" s="16"/>
      <c r="W546" s="16"/>
      <c r="X546" s="16"/>
      <c r="Y546" s="16"/>
      <c r="Z546" s="16"/>
    </row>
    <row r="547" ht="71.25" customHeight="1">
      <c r="A547" s="10" t="s">
        <v>4067</v>
      </c>
      <c r="B547" s="10" t="s">
        <v>4068</v>
      </c>
      <c r="C547" s="13" t="s">
        <v>20</v>
      </c>
      <c r="D547" s="13" t="s">
        <v>19</v>
      </c>
      <c r="E547" s="13" t="s">
        <v>4069</v>
      </c>
      <c r="F547" s="13" t="s">
        <v>16</v>
      </c>
      <c r="G547" s="15">
        <v>2166.0</v>
      </c>
      <c r="H547" s="15">
        <v>3032.0</v>
      </c>
      <c r="I547" s="16"/>
      <c r="J547" s="16"/>
      <c r="K547" s="16"/>
      <c r="L547" s="16"/>
      <c r="M547" s="16"/>
      <c r="N547" s="16"/>
      <c r="O547" s="16"/>
      <c r="P547" s="16"/>
      <c r="Q547" s="16"/>
      <c r="R547" s="16"/>
      <c r="S547" s="16"/>
      <c r="T547" s="16"/>
      <c r="U547" s="16"/>
      <c r="V547" s="16"/>
      <c r="W547" s="16"/>
      <c r="X547" s="16"/>
      <c r="Y547" s="16"/>
      <c r="Z547" s="16"/>
    </row>
    <row r="548" ht="71.25" customHeight="1">
      <c r="A548" s="10" t="s">
        <v>4070</v>
      </c>
      <c r="B548" s="10" t="s">
        <v>4071</v>
      </c>
      <c r="C548" s="13" t="s">
        <v>20</v>
      </c>
      <c r="D548" s="13" t="s">
        <v>19</v>
      </c>
      <c r="E548" s="13" t="s">
        <v>4072</v>
      </c>
      <c r="F548" s="13" t="s">
        <v>16</v>
      </c>
      <c r="G548" s="15">
        <v>1153.0</v>
      </c>
      <c r="H548" s="15">
        <v>1614.0</v>
      </c>
      <c r="I548" s="16"/>
      <c r="J548" s="16"/>
      <c r="K548" s="16"/>
      <c r="L548" s="16"/>
      <c r="M548" s="16"/>
      <c r="N548" s="16"/>
      <c r="O548" s="16"/>
      <c r="P548" s="16"/>
      <c r="Q548" s="16"/>
      <c r="R548" s="16"/>
      <c r="S548" s="16"/>
      <c r="T548" s="16"/>
      <c r="U548" s="16"/>
      <c r="V548" s="16"/>
      <c r="W548" s="16"/>
      <c r="X548" s="16"/>
      <c r="Y548" s="16"/>
      <c r="Z548" s="16"/>
    </row>
    <row r="549" ht="71.25" customHeight="1">
      <c r="A549" s="10" t="s">
        <v>4073</v>
      </c>
      <c r="B549" s="10" t="s">
        <v>4074</v>
      </c>
      <c r="C549" s="13" t="s">
        <v>20</v>
      </c>
      <c r="D549" s="13" t="s">
        <v>19</v>
      </c>
      <c r="E549" s="13" t="s">
        <v>4075</v>
      </c>
      <c r="F549" s="13" t="s">
        <v>16</v>
      </c>
      <c r="G549" s="15">
        <v>1071.0</v>
      </c>
      <c r="H549" s="15">
        <v>1499.0</v>
      </c>
      <c r="I549" s="16"/>
      <c r="J549" s="16"/>
      <c r="K549" s="16"/>
      <c r="L549" s="16"/>
      <c r="M549" s="16"/>
      <c r="N549" s="16"/>
      <c r="O549" s="16"/>
      <c r="P549" s="16"/>
      <c r="Q549" s="16"/>
      <c r="R549" s="16"/>
      <c r="S549" s="16"/>
      <c r="T549" s="16"/>
      <c r="U549" s="16"/>
      <c r="V549" s="16"/>
      <c r="W549" s="16"/>
      <c r="X549" s="16"/>
      <c r="Y549" s="16"/>
      <c r="Z549" s="16"/>
    </row>
    <row r="550" ht="71.25" customHeight="1">
      <c r="A550" s="10" t="s">
        <v>4076</v>
      </c>
      <c r="B550" s="10" t="s">
        <v>4077</v>
      </c>
      <c r="C550" s="13" t="s">
        <v>20</v>
      </c>
      <c r="D550" s="13" t="s">
        <v>19</v>
      </c>
      <c r="E550" s="13" t="s">
        <v>4078</v>
      </c>
      <c r="F550" s="13" t="s">
        <v>16</v>
      </c>
      <c r="G550" s="15">
        <v>1438.0</v>
      </c>
      <c r="H550" s="15">
        <v>2013.0</v>
      </c>
      <c r="I550" s="16"/>
      <c r="J550" s="16"/>
      <c r="K550" s="16"/>
      <c r="L550" s="16"/>
      <c r="M550" s="16"/>
      <c r="N550" s="16"/>
      <c r="O550" s="16"/>
      <c r="P550" s="16"/>
      <c r="Q550" s="16"/>
      <c r="R550" s="16"/>
      <c r="S550" s="16"/>
      <c r="T550" s="16"/>
      <c r="U550" s="16"/>
      <c r="V550" s="16"/>
      <c r="W550" s="16"/>
      <c r="X550" s="16"/>
      <c r="Y550" s="16"/>
      <c r="Z550" s="16"/>
    </row>
    <row r="551" ht="71.25" customHeight="1">
      <c r="A551" s="10" t="s">
        <v>4079</v>
      </c>
      <c r="B551" s="10" t="s">
        <v>4080</v>
      </c>
      <c r="C551" s="13" t="s">
        <v>20</v>
      </c>
      <c r="D551" s="13" t="s">
        <v>19</v>
      </c>
      <c r="E551" s="13" t="s">
        <v>4081</v>
      </c>
      <c r="F551" s="13" t="s">
        <v>16</v>
      </c>
      <c r="G551" s="15">
        <v>1462.0</v>
      </c>
      <c r="H551" s="15">
        <v>2047.0</v>
      </c>
      <c r="I551" s="16"/>
      <c r="J551" s="16"/>
      <c r="K551" s="16"/>
      <c r="L551" s="16"/>
      <c r="M551" s="16"/>
      <c r="N551" s="16"/>
      <c r="O551" s="16"/>
      <c r="P551" s="16"/>
      <c r="Q551" s="16"/>
      <c r="R551" s="16"/>
      <c r="S551" s="16"/>
      <c r="T551" s="16"/>
      <c r="U551" s="16"/>
      <c r="V551" s="16"/>
      <c r="W551" s="16"/>
      <c r="X551" s="16"/>
      <c r="Y551" s="16"/>
      <c r="Z551" s="16"/>
    </row>
    <row r="552" ht="71.25" customHeight="1">
      <c r="A552" s="10" t="s">
        <v>4082</v>
      </c>
      <c r="B552" s="10" t="s">
        <v>4083</v>
      </c>
      <c r="C552" s="13" t="s">
        <v>20</v>
      </c>
      <c r="D552" s="13" t="s">
        <v>19</v>
      </c>
      <c r="E552" s="13" t="s">
        <v>4084</v>
      </c>
      <c r="F552" s="13" t="s">
        <v>16</v>
      </c>
      <c r="G552" s="15">
        <v>1158.0</v>
      </c>
      <c r="H552" s="15">
        <v>1621.0</v>
      </c>
      <c r="I552" s="16"/>
      <c r="J552" s="16"/>
      <c r="K552" s="16"/>
      <c r="L552" s="16"/>
      <c r="M552" s="16"/>
      <c r="N552" s="16"/>
      <c r="O552" s="16"/>
      <c r="P552" s="16"/>
      <c r="Q552" s="16"/>
      <c r="R552" s="16"/>
      <c r="S552" s="16"/>
      <c r="T552" s="16"/>
      <c r="U552" s="16"/>
      <c r="V552" s="16"/>
      <c r="W552" s="16"/>
      <c r="X552" s="16"/>
      <c r="Y552" s="16"/>
      <c r="Z552" s="16"/>
    </row>
    <row r="553" ht="71.25" customHeight="1">
      <c r="A553" s="10" t="s">
        <v>4085</v>
      </c>
      <c r="B553" s="10" t="s">
        <v>4086</v>
      </c>
      <c r="C553" s="13" t="s">
        <v>20</v>
      </c>
      <c r="D553" s="13" t="s">
        <v>19</v>
      </c>
      <c r="E553" s="13" t="s">
        <v>4087</v>
      </c>
      <c r="F553" s="13" t="s">
        <v>16</v>
      </c>
      <c r="G553" s="15">
        <v>1137.0</v>
      </c>
      <c r="H553" s="15">
        <v>1592.0</v>
      </c>
      <c r="I553" s="16"/>
      <c r="J553" s="16"/>
      <c r="K553" s="16"/>
      <c r="L553" s="16"/>
      <c r="M553" s="16"/>
      <c r="N553" s="16"/>
      <c r="O553" s="16"/>
      <c r="P553" s="16"/>
      <c r="Q553" s="16"/>
      <c r="R553" s="16"/>
      <c r="S553" s="16"/>
      <c r="T553" s="16"/>
      <c r="U553" s="16"/>
      <c r="V553" s="16"/>
      <c r="W553" s="16"/>
      <c r="X553" s="16"/>
      <c r="Y553" s="16"/>
      <c r="Z553" s="16"/>
    </row>
    <row r="554" ht="71.25" customHeight="1">
      <c r="A554" s="10" t="s">
        <v>4088</v>
      </c>
      <c r="B554" s="10" t="s">
        <v>4089</v>
      </c>
      <c r="C554" s="13" t="s">
        <v>20</v>
      </c>
      <c r="D554" s="13" t="s">
        <v>19</v>
      </c>
      <c r="E554" s="13" t="s">
        <v>4090</v>
      </c>
      <c r="F554" s="13" t="s">
        <v>16</v>
      </c>
      <c r="G554" s="15">
        <v>1293.0</v>
      </c>
      <c r="H554" s="15">
        <v>1810.0</v>
      </c>
      <c r="I554" s="16"/>
      <c r="J554" s="16"/>
      <c r="K554" s="16"/>
      <c r="L554" s="16"/>
      <c r="M554" s="16"/>
      <c r="N554" s="16"/>
      <c r="O554" s="16"/>
      <c r="P554" s="16"/>
      <c r="Q554" s="16"/>
      <c r="R554" s="16"/>
      <c r="S554" s="16"/>
      <c r="T554" s="16"/>
      <c r="U554" s="16"/>
      <c r="V554" s="16"/>
      <c r="W554" s="16"/>
      <c r="X554" s="16"/>
      <c r="Y554" s="16"/>
      <c r="Z554" s="16"/>
    </row>
    <row r="555" ht="71.25" customHeight="1">
      <c r="A555" s="10" t="s">
        <v>4091</v>
      </c>
      <c r="B555" s="10" t="s">
        <v>4092</v>
      </c>
      <c r="C555" s="13" t="s">
        <v>20</v>
      </c>
      <c r="D555" s="13" t="s">
        <v>19</v>
      </c>
      <c r="E555" s="13" t="s">
        <v>4093</v>
      </c>
      <c r="F555" s="13" t="s">
        <v>16</v>
      </c>
      <c r="G555" s="15">
        <v>1237.0</v>
      </c>
      <c r="H555" s="15">
        <v>1732.0</v>
      </c>
      <c r="I555" s="16"/>
      <c r="J555" s="16"/>
      <c r="K555" s="16"/>
      <c r="L555" s="16"/>
      <c r="M555" s="16"/>
      <c r="N555" s="16"/>
      <c r="O555" s="16"/>
      <c r="P555" s="16"/>
      <c r="Q555" s="16"/>
      <c r="R555" s="16"/>
      <c r="S555" s="16"/>
      <c r="T555" s="16"/>
      <c r="U555" s="16"/>
      <c r="V555" s="16"/>
      <c r="W555" s="16"/>
      <c r="X555" s="16"/>
      <c r="Y555" s="16"/>
      <c r="Z555" s="16"/>
    </row>
    <row r="556" ht="71.25" customHeight="1">
      <c r="A556" s="10" t="s">
        <v>4094</v>
      </c>
      <c r="B556" s="10" t="s">
        <v>4095</v>
      </c>
      <c r="C556" s="13" t="s">
        <v>20</v>
      </c>
      <c r="D556" s="13" t="s">
        <v>19</v>
      </c>
      <c r="E556" s="13" t="s">
        <v>4096</v>
      </c>
      <c r="F556" s="13" t="s">
        <v>16</v>
      </c>
      <c r="G556" s="15">
        <v>1197.0</v>
      </c>
      <c r="H556" s="15">
        <v>1676.0</v>
      </c>
      <c r="I556" s="16"/>
      <c r="J556" s="16"/>
      <c r="K556" s="16"/>
      <c r="L556" s="16"/>
      <c r="M556" s="16"/>
      <c r="N556" s="16"/>
      <c r="O556" s="16"/>
      <c r="P556" s="16"/>
      <c r="Q556" s="16"/>
      <c r="R556" s="16"/>
      <c r="S556" s="16"/>
      <c r="T556" s="16"/>
      <c r="U556" s="16"/>
      <c r="V556" s="16"/>
      <c r="W556" s="16"/>
      <c r="X556" s="16"/>
      <c r="Y556" s="16"/>
      <c r="Z556" s="16"/>
    </row>
    <row r="557" ht="71.25" customHeight="1">
      <c r="A557" s="10" t="s">
        <v>4097</v>
      </c>
      <c r="B557" s="10" t="s">
        <v>4098</v>
      </c>
      <c r="C557" s="13" t="s">
        <v>20</v>
      </c>
      <c r="D557" s="13" t="s">
        <v>19</v>
      </c>
      <c r="E557" s="13" t="s">
        <v>4099</v>
      </c>
      <c r="F557" s="13" t="s">
        <v>16</v>
      </c>
      <c r="G557" s="15">
        <v>1350.0</v>
      </c>
      <c r="H557" s="15">
        <v>1890.0</v>
      </c>
      <c r="I557" s="16"/>
      <c r="J557" s="16"/>
      <c r="K557" s="16"/>
      <c r="L557" s="16"/>
      <c r="M557" s="16"/>
      <c r="N557" s="16"/>
      <c r="O557" s="16"/>
      <c r="P557" s="16"/>
      <c r="Q557" s="16"/>
      <c r="R557" s="16"/>
      <c r="S557" s="16"/>
      <c r="T557" s="16"/>
      <c r="U557" s="16"/>
      <c r="V557" s="16"/>
      <c r="W557" s="16"/>
      <c r="X557" s="16"/>
      <c r="Y557" s="16"/>
      <c r="Z557" s="16"/>
    </row>
    <row r="558" ht="71.25" customHeight="1">
      <c r="A558" s="10" t="s">
        <v>4100</v>
      </c>
      <c r="B558" s="10" t="s">
        <v>4101</v>
      </c>
      <c r="C558" s="13" t="s">
        <v>20</v>
      </c>
      <c r="D558" s="13" t="s">
        <v>19</v>
      </c>
      <c r="E558" s="13" t="s">
        <v>4102</v>
      </c>
      <c r="F558" s="13" t="s">
        <v>16</v>
      </c>
      <c r="G558" s="15">
        <v>1088.0</v>
      </c>
      <c r="H558" s="15">
        <v>1523.0</v>
      </c>
      <c r="I558" s="16"/>
      <c r="J558" s="16"/>
      <c r="K558" s="16"/>
      <c r="L558" s="16"/>
      <c r="M558" s="16"/>
      <c r="N558" s="16"/>
      <c r="O558" s="16"/>
      <c r="P558" s="16"/>
      <c r="Q558" s="16"/>
      <c r="R558" s="16"/>
      <c r="S558" s="16"/>
      <c r="T558" s="16"/>
      <c r="U558" s="16"/>
      <c r="V558" s="16"/>
      <c r="W558" s="16"/>
      <c r="X558" s="16"/>
      <c r="Y558" s="16"/>
      <c r="Z558" s="16"/>
    </row>
    <row r="559" ht="71.25" customHeight="1">
      <c r="A559" s="10" t="s">
        <v>4103</v>
      </c>
      <c r="B559" s="10" t="s">
        <v>4104</v>
      </c>
      <c r="C559" s="13" t="s">
        <v>20</v>
      </c>
      <c r="D559" s="13" t="s">
        <v>19</v>
      </c>
      <c r="E559" s="13" t="s">
        <v>4105</v>
      </c>
      <c r="F559" s="13" t="s">
        <v>16</v>
      </c>
      <c r="G559" s="15">
        <v>1188.0</v>
      </c>
      <c r="H559" s="15">
        <v>1663.0</v>
      </c>
      <c r="I559" s="16"/>
      <c r="J559" s="16"/>
      <c r="K559" s="16"/>
      <c r="L559" s="16"/>
      <c r="M559" s="16"/>
      <c r="N559" s="16"/>
      <c r="O559" s="16"/>
      <c r="P559" s="16"/>
      <c r="Q559" s="16"/>
      <c r="R559" s="16"/>
      <c r="S559" s="16"/>
      <c r="T559" s="16"/>
      <c r="U559" s="16"/>
      <c r="V559" s="16"/>
      <c r="W559" s="16"/>
      <c r="X559" s="16"/>
      <c r="Y559" s="16"/>
      <c r="Z559" s="16"/>
    </row>
    <row r="560" ht="71.25" customHeight="1">
      <c r="A560" s="10" t="s">
        <v>4106</v>
      </c>
      <c r="B560" s="10" t="s">
        <v>4107</v>
      </c>
      <c r="C560" s="13" t="s">
        <v>427</v>
      </c>
      <c r="D560" s="13" t="s">
        <v>22</v>
      </c>
      <c r="E560" s="13" t="s">
        <v>4108</v>
      </c>
      <c r="F560" s="13" t="s">
        <v>34</v>
      </c>
      <c r="G560" s="15">
        <v>2683.0</v>
      </c>
      <c r="H560" s="15">
        <v>3756.0</v>
      </c>
      <c r="I560" s="16"/>
      <c r="J560" s="16"/>
      <c r="K560" s="16"/>
      <c r="L560" s="16"/>
      <c r="M560" s="16"/>
      <c r="N560" s="16"/>
      <c r="O560" s="16"/>
      <c r="P560" s="16"/>
      <c r="Q560" s="16"/>
      <c r="R560" s="16"/>
      <c r="S560" s="16"/>
      <c r="T560" s="16"/>
      <c r="U560" s="16"/>
      <c r="V560" s="16"/>
      <c r="W560" s="16"/>
      <c r="X560" s="16"/>
      <c r="Y560" s="16"/>
      <c r="Z560" s="16"/>
    </row>
    <row r="561" ht="71.25" customHeight="1">
      <c r="A561" s="10" t="s">
        <v>4109</v>
      </c>
      <c r="B561" s="10" t="s">
        <v>4110</v>
      </c>
      <c r="C561" s="13" t="s">
        <v>427</v>
      </c>
      <c r="D561" s="13" t="s">
        <v>22</v>
      </c>
      <c r="E561" s="13" t="s">
        <v>4111</v>
      </c>
      <c r="F561" s="13" t="s">
        <v>34</v>
      </c>
      <c r="G561" s="15">
        <v>2566.0</v>
      </c>
      <c r="H561" s="15">
        <v>3592.0</v>
      </c>
      <c r="I561" s="16"/>
      <c r="J561" s="16"/>
      <c r="K561" s="16"/>
      <c r="L561" s="16"/>
      <c r="M561" s="16"/>
      <c r="N561" s="16"/>
      <c r="O561" s="16"/>
      <c r="P561" s="16"/>
      <c r="Q561" s="16"/>
      <c r="R561" s="16"/>
      <c r="S561" s="16"/>
      <c r="T561" s="16"/>
      <c r="U561" s="16"/>
      <c r="V561" s="16"/>
      <c r="W561" s="16"/>
      <c r="X561" s="16"/>
      <c r="Y561" s="16"/>
      <c r="Z561" s="16"/>
    </row>
    <row r="562" ht="71.25" customHeight="1">
      <c r="A562" s="10" t="s">
        <v>4112</v>
      </c>
      <c r="B562" s="10" t="s">
        <v>4113</v>
      </c>
      <c r="C562" s="13" t="s">
        <v>427</v>
      </c>
      <c r="D562" s="13" t="s">
        <v>22</v>
      </c>
      <c r="E562" s="13" t="s">
        <v>4114</v>
      </c>
      <c r="F562" s="13" t="s">
        <v>34</v>
      </c>
      <c r="G562" s="15">
        <v>2108.0</v>
      </c>
      <c r="H562" s="15">
        <v>2951.0</v>
      </c>
      <c r="I562" s="16"/>
      <c r="J562" s="16"/>
      <c r="K562" s="16"/>
      <c r="L562" s="16"/>
      <c r="M562" s="16"/>
      <c r="N562" s="16"/>
      <c r="O562" s="16"/>
      <c r="P562" s="16"/>
      <c r="Q562" s="16"/>
      <c r="R562" s="16"/>
      <c r="S562" s="16"/>
      <c r="T562" s="16"/>
      <c r="U562" s="16"/>
      <c r="V562" s="16"/>
      <c r="W562" s="16"/>
      <c r="X562" s="16"/>
      <c r="Y562" s="16"/>
      <c r="Z562" s="16"/>
    </row>
    <row r="563" ht="71.25" customHeight="1">
      <c r="A563" s="10" t="s">
        <v>4115</v>
      </c>
      <c r="B563" s="10" t="s">
        <v>4116</v>
      </c>
      <c r="C563" s="13" t="s">
        <v>427</v>
      </c>
      <c r="D563" s="13" t="s">
        <v>22</v>
      </c>
      <c r="E563" s="13" t="s">
        <v>4117</v>
      </c>
      <c r="F563" s="13" t="s">
        <v>34</v>
      </c>
      <c r="G563" s="15">
        <v>2547.0</v>
      </c>
      <c r="H563" s="15">
        <v>3566.0</v>
      </c>
      <c r="I563" s="16"/>
      <c r="J563" s="16"/>
      <c r="K563" s="16"/>
      <c r="L563" s="16"/>
      <c r="M563" s="16"/>
      <c r="N563" s="16"/>
      <c r="O563" s="16"/>
      <c r="P563" s="16"/>
      <c r="Q563" s="16"/>
      <c r="R563" s="16"/>
      <c r="S563" s="16"/>
      <c r="T563" s="16"/>
      <c r="U563" s="16"/>
      <c r="V563" s="16"/>
      <c r="W563" s="16"/>
      <c r="X563" s="16"/>
      <c r="Y563" s="16"/>
      <c r="Z563" s="16"/>
    </row>
    <row r="564" ht="71.25" customHeight="1">
      <c r="A564" s="10" t="s">
        <v>4118</v>
      </c>
      <c r="B564" s="10" t="s">
        <v>4119</v>
      </c>
      <c r="C564" s="13" t="s">
        <v>427</v>
      </c>
      <c r="D564" s="13" t="s">
        <v>22</v>
      </c>
      <c r="E564" s="13" t="s">
        <v>4120</v>
      </c>
      <c r="F564" s="13" t="s">
        <v>34</v>
      </c>
      <c r="G564" s="15">
        <v>3173.0</v>
      </c>
      <c r="H564" s="15">
        <v>4442.0</v>
      </c>
      <c r="I564" s="16"/>
      <c r="J564" s="16"/>
      <c r="K564" s="16"/>
      <c r="L564" s="16"/>
      <c r="M564" s="16"/>
      <c r="N564" s="16"/>
      <c r="O564" s="16"/>
      <c r="P564" s="16"/>
      <c r="Q564" s="16"/>
      <c r="R564" s="16"/>
      <c r="S564" s="16"/>
      <c r="T564" s="16"/>
      <c r="U564" s="16"/>
      <c r="V564" s="16"/>
      <c r="W564" s="16"/>
      <c r="X564" s="16"/>
      <c r="Y564" s="16"/>
      <c r="Z564" s="16"/>
    </row>
    <row r="565" ht="71.25" customHeight="1">
      <c r="A565" s="10" t="s">
        <v>4121</v>
      </c>
      <c r="B565" s="10" t="s">
        <v>4122</v>
      </c>
      <c r="C565" s="13" t="s">
        <v>427</v>
      </c>
      <c r="D565" s="13" t="s">
        <v>22</v>
      </c>
      <c r="E565" s="13" t="s">
        <v>4123</v>
      </c>
      <c r="F565" s="13" t="s">
        <v>34</v>
      </c>
      <c r="G565" s="15">
        <v>2812.0</v>
      </c>
      <c r="H565" s="15">
        <v>3937.0</v>
      </c>
      <c r="I565" s="16"/>
      <c r="J565" s="16"/>
      <c r="K565" s="16"/>
      <c r="L565" s="16"/>
      <c r="M565" s="16"/>
      <c r="N565" s="16"/>
      <c r="O565" s="16"/>
      <c r="P565" s="16"/>
      <c r="Q565" s="16"/>
      <c r="R565" s="16"/>
      <c r="S565" s="16"/>
      <c r="T565" s="16"/>
      <c r="U565" s="16"/>
      <c r="V565" s="16"/>
      <c r="W565" s="16"/>
      <c r="X565" s="16"/>
      <c r="Y565" s="16"/>
      <c r="Z565" s="16"/>
    </row>
    <row r="566" ht="71.25" customHeight="1">
      <c r="A566" s="10" t="s">
        <v>4124</v>
      </c>
      <c r="B566" s="10" t="s">
        <v>4125</v>
      </c>
      <c r="C566" s="13" t="s">
        <v>427</v>
      </c>
      <c r="D566" s="13" t="s">
        <v>22</v>
      </c>
      <c r="E566" s="13" t="s">
        <v>4126</v>
      </c>
      <c r="F566" s="13" t="s">
        <v>34</v>
      </c>
      <c r="G566" s="15">
        <v>2490.0</v>
      </c>
      <c r="H566" s="15">
        <v>3486.0</v>
      </c>
      <c r="I566" s="16"/>
      <c r="J566" s="16"/>
      <c r="K566" s="16"/>
      <c r="L566" s="16"/>
      <c r="M566" s="16"/>
      <c r="N566" s="16"/>
      <c r="O566" s="16"/>
      <c r="P566" s="16"/>
      <c r="Q566" s="16"/>
      <c r="R566" s="16"/>
      <c r="S566" s="16"/>
      <c r="T566" s="16"/>
      <c r="U566" s="16"/>
      <c r="V566" s="16"/>
      <c r="W566" s="16"/>
      <c r="X566" s="16"/>
      <c r="Y566" s="16"/>
      <c r="Z566" s="16"/>
    </row>
    <row r="567" ht="71.25" customHeight="1">
      <c r="A567" s="10" t="s">
        <v>4127</v>
      </c>
      <c r="B567" s="10" t="s">
        <v>4128</v>
      </c>
      <c r="C567" s="13" t="s">
        <v>427</v>
      </c>
      <c r="D567" s="13" t="s">
        <v>22</v>
      </c>
      <c r="E567" s="13" t="s">
        <v>4129</v>
      </c>
      <c r="F567" s="13" t="s">
        <v>34</v>
      </c>
      <c r="G567" s="15">
        <v>2418.0</v>
      </c>
      <c r="H567" s="15">
        <v>3385.0</v>
      </c>
      <c r="I567" s="16"/>
      <c r="J567" s="16"/>
      <c r="K567" s="16"/>
      <c r="L567" s="16"/>
      <c r="M567" s="16"/>
      <c r="N567" s="16"/>
      <c r="O567" s="16"/>
      <c r="P567" s="16"/>
      <c r="Q567" s="16"/>
      <c r="R567" s="16"/>
      <c r="S567" s="16"/>
      <c r="T567" s="16"/>
      <c r="U567" s="16"/>
      <c r="V567" s="16"/>
      <c r="W567" s="16"/>
      <c r="X567" s="16"/>
      <c r="Y567" s="16"/>
      <c r="Z567" s="16"/>
    </row>
    <row r="568" ht="71.25" customHeight="1">
      <c r="A568" s="10" t="s">
        <v>4130</v>
      </c>
      <c r="B568" s="10" t="s">
        <v>4131</v>
      </c>
      <c r="C568" s="13" t="s">
        <v>427</v>
      </c>
      <c r="D568" s="13" t="s">
        <v>22</v>
      </c>
      <c r="E568" s="13" t="s">
        <v>4132</v>
      </c>
      <c r="F568" s="13" t="s">
        <v>34</v>
      </c>
      <c r="G568" s="15">
        <v>2077.0</v>
      </c>
      <c r="H568" s="15">
        <v>2908.0</v>
      </c>
      <c r="I568" s="16"/>
      <c r="J568" s="16"/>
      <c r="K568" s="16"/>
      <c r="L568" s="16"/>
      <c r="M568" s="16"/>
      <c r="N568" s="16"/>
      <c r="O568" s="16"/>
      <c r="P568" s="16"/>
      <c r="Q568" s="16"/>
      <c r="R568" s="16"/>
      <c r="S568" s="16"/>
      <c r="T568" s="16"/>
      <c r="U568" s="16"/>
      <c r="V568" s="16"/>
      <c r="W568" s="16"/>
      <c r="X568" s="16"/>
      <c r="Y568" s="16"/>
      <c r="Z568" s="16"/>
    </row>
    <row r="569" ht="71.25" customHeight="1">
      <c r="A569" s="10" t="s">
        <v>4133</v>
      </c>
      <c r="B569" s="10" t="s">
        <v>4134</v>
      </c>
      <c r="C569" s="13" t="s">
        <v>427</v>
      </c>
      <c r="D569" s="13" t="s">
        <v>22</v>
      </c>
      <c r="E569" s="13" t="s">
        <v>4135</v>
      </c>
      <c r="F569" s="13" t="s">
        <v>34</v>
      </c>
      <c r="G569" s="15">
        <v>2771.0</v>
      </c>
      <c r="H569" s="15">
        <v>3879.0</v>
      </c>
      <c r="I569" s="16"/>
      <c r="J569" s="16"/>
      <c r="K569" s="16"/>
      <c r="L569" s="16"/>
      <c r="M569" s="16"/>
      <c r="N569" s="16"/>
      <c r="O569" s="16"/>
      <c r="P569" s="16"/>
      <c r="Q569" s="16"/>
      <c r="R569" s="16"/>
      <c r="S569" s="16"/>
      <c r="T569" s="16"/>
      <c r="U569" s="16"/>
      <c r="V569" s="16"/>
      <c r="W569" s="16"/>
      <c r="X569" s="16"/>
      <c r="Y569" s="16"/>
      <c r="Z569" s="16"/>
    </row>
    <row r="570" ht="71.25" customHeight="1">
      <c r="A570" s="10" t="s">
        <v>4136</v>
      </c>
      <c r="B570" s="10" t="s">
        <v>4137</v>
      </c>
      <c r="C570" s="13" t="s">
        <v>427</v>
      </c>
      <c r="D570" s="13" t="s">
        <v>22</v>
      </c>
      <c r="E570" s="13" t="s">
        <v>4138</v>
      </c>
      <c r="F570" s="13" t="s">
        <v>34</v>
      </c>
      <c r="G570" s="15">
        <v>2198.0</v>
      </c>
      <c r="H570" s="15">
        <v>3077.0</v>
      </c>
      <c r="I570" s="16"/>
      <c r="J570" s="16"/>
      <c r="K570" s="16"/>
      <c r="L570" s="16"/>
      <c r="M570" s="16"/>
      <c r="N570" s="16"/>
      <c r="O570" s="16"/>
      <c r="P570" s="16"/>
      <c r="Q570" s="16"/>
      <c r="R570" s="16"/>
      <c r="S570" s="16"/>
      <c r="T570" s="16"/>
      <c r="U570" s="16"/>
      <c r="V570" s="16"/>
      <c r="W570" s="16"/>
      <c r="X570" s="16"/>
      <c r="Y570" s="16"/>
      <c r="Z570" s="16"/>
    </row>
    <row r="571" ht="71.25" customHeight="1">
      <c r="A571" s="10" t="s">
        <v>4139</v>
      </c>
      <c r="B571" s="10" t="s">
        <v>4140</v>
      </c>
      <c r="C571" s="13" t="s">
        <v>427</v>
      </c>
      <c r="D571" s="13" t="s">
        <v>22</v>
      </c>
      <c r="E571" s="13" t="s">
        <v>4141</v>
      </c>
      <c r="F571" s="13" t="s">
        <v>34</v>
      </c>
      <c r="G571" s="15">
        <v>1795.0</v>
      </c>
      <c r="H571" s="15">
        <v>2513.0</v>
      </c>
      <c r="I571" s="16"/>
      <c r="J571" s="16"/>
      <c r="K571" s="16"/>
      <c r="L571" s="16"/>
      <c r="M571" s="16"/>
      <c r="N571" s="16"/>
      <c r="O571" s="16"/>
      <c r="P571" s="16"/>
      <c r="Q571" s="16"/>
      <c r="R571" s="16"/>
      <c r="S571" s="16"/>
      <c r="T571" s="16"/>
      <c r="U571" s="16"/>
      <c r="V571" s="16"/>
      <c r="W571" s="16"/>
      <c r="X571" s="16"/>
      <c r="Y571" s="16"/>
      <c r="Z571" s="16"/>
    </row>
    <row r="572" ht="71.25" customHeight="1">
      <c r="A572" s="10" t="s">
        <v>4142</v>
      </c>
      <c r="B572" s="10" t="s">
        <v>4143</v>
      </c>
      <c r="C572" s="13" t="s">
        <v>427</v>
      </c>
      <c r="D572" s="13" t="s">
        <v>22</v>
      </c>
      <c r="E572" s="13" t="s">
        <v>4144</v>
      </c>
      <c r="F572" s="13" t="s">
        <v>34</v>
      </c>
      <c r="G572" s="15">
        <v>2115.0</v>
      </c>
      <c r="H572" s="15">
        <v>2961.0</v>
      </c>
      <c r="I572" s="16"/>
      <c r="J572" s="16"/>
      <c r="K572" s="16"/>
      <c r="L572" s="16"/>
      <c r="M572" s="16"/>
      <c r="N572" s="16"/>
      <c r="O572" s="16"/>
      <c r="P572" s="16"/>
      <c r="Q572" s="16"/>
      <c r="R572" s="16"/>
      <c r="S572" s="16"/>
      <c r="T572" s="16"/>
      <c r="U572" s="16"/>
      <c r="V572" s="16"/>
      <c r="W572" s="16"/>
      <c r="X572" s="16"/>
      <c r="Y572" s="16"/>
      <c r="Z572" s="16"/>
    </row>
    <row r="573" ht="71.25" customHeight="1">
      <c r="A573" s="10" t="s">
        <v>4145</v>
      </c>
      <c r="B573" s="10" t="s">
        <v>4146</v>
      </c>
      <c r="C573" s="13" t="s">
        <v>427</v>
      </c>
      <c r="D573" s="13" t="s">
        <v>22</v>
      </c>
      <c r="E573" s="13" t="s">
        <v>4147</v>
      </c>
      <c r="F573" s="13" t="s">
        <v>34</v>
      </c>
      <c r="G573" s="15">
        <v>2108.0</v>
      </c>
      <c r="H573" s="15">
        <v>2951.0</v>
      </c>
      <c r="I573" s="16"/>
      <c r="J573" s="16"/>
      <c r="K573" s="16"/>
      <c r="L573" s="16"/>
      <c r="M573" s="16"/>
      <c r="N573" s="16"/>
      <c r="O573" s="16"/>
      <c r="P573" s="16"/>
      <c r="Q573" s="16"/>
      <c r="R573" s="16"/>
      <c r="S573" s="16"/>
      <c r="T573" s="16"/>
      <c r="U573" s="16"/>
      <c r="V573" s="16"/>
      <c r="W573" s="16"/>
      <c r="X573" s="16"/>
      <c r="Y573" s="16"/>
      <c r="Z573" s="16"/>
    </row>
    <row r="574" ht="71.25" customHeight="1">
      <c r="A574" s="10" t="s">
        <v>4148</v>
      </c>
      <c r="B574" s="10" t="s">
        <v>4149</v>
      </c>
      <c r="C574" s="13" t="s">
        <v>427</v>
      </c>
      <c r="D574" s="13" t="s">
        <v>22</v>
      </c>
      <c r="E574" s="13" t="s">
        <v>4150</v>
      </c>
      <c r="F574" s="13" t="s">
        <v>34</v>
      </c>
      <c r="G574" s="15">
        <v>2046.0</v>
      </c>
      <c r="H574" s="15">
        <v>2864.0</v>
      </c>
      <c r="I574" s="16"/>
      <c r="J574" s="16"/>
      <c r="K574" s="16"/>
      <c r="L574" s="16"/>
      <c r="M574" s="16"/>
      <c r="N574" s="16"/>
      <c r="O574" s="16"/>
      <c r="P574" s="16"/>
      <c r="Q574" s="16"/>
      <c r="R574" s="16"/>
      <c r="S574" s="16"/>
      <c r="T574" s="16"/>
      <c r="U574" s="16"/>
      <c r="V574" s="16"/>
      <c r="W574" s="16"/>
      <c r="X574" s="16"/>
      <c r="Y574" s="16"/>
      <c r="Z574" s="16"/>
    </row>
    <row r="575" ht="71.25" customHeight="1">
      <c r="A575" s="10" t="s">
        <v>4151</v>
      </c>
      <c r="B575" s="10" t="s">
        <v>4152</v>
      </c>
      <c r="C575" s="13" t="s">
        <v>427</v>
      </c>
      <c r="D575" s="13" t="s">
        <v>22</v>
      </c>
      <c r="E575" s="13" t="s">
        <v>4153</v>
      </c>
      <c r="F575" s="13" t="s">
        <v>34</v>
      </c>
      <c r="G575" s="15">
        <v>1964.0</v>
      </c>
      <c r="H575" s="15">
        <v>2750.0</v>
      </c>
      <c r="I575" s="16"/>
      <c r="J575" s="16"/>
      <c r="K575" s="16"/>
      <c r="L575" s="16"/>
      <c r="M575" s="16"/>
      <c r="N575" s="16"/>
      <c r="O575" s="16"/>
      <c r="P575" s="16"/>
      <c r="Q575" s="16"/>
      <c r="R575" s="16"/>
      <c r="S575" s="16"/>
      <c r="T575" s="16"/>
      <c r="U575" s="16"/>
      <c r="V575" s="16"/>
      <c r="W575" s="16"/>
      <c r="X575" s="16"/>
      <c r="Y575" s="16"/>
      <c r="Z575" s="16"/>
    </row>
    <row r="576" ht="71.25" customHeight="1">
      <c r="A576" s="10" t="s">
        <v>4154</v>
      </c>
      <c r="B576" s="10" t="s">
        <v>4155</v>
      </c>
      <c r="C576" s="13" t="s">
        <v>427</v>
      </c>
      <c r="D576" s="13" t="s">
        <v>22</v>
      </c>
      <c r="E576" s="13" t="s">
        <v>4156</v>
      </c>
      <c r="F576" s="13" t="s">
        <v>34</v>
      </c>
      <c r="G576" s="15">
        <v>2105.0</v>
      </c>
      <c r="H576" s="15">
        <v>2947.0</v>
      </c>
      <c r="I576" s="16"/>
      <c r="J576" s="16"/>
      <c r="K576" s="16"/>
      <c r="L576" s="16"/>
      <c r="M576" s="16"/>
      <c r="N576" s="16"/>
      <c r="O576" s="16"/>
      <c r="P576" s="16"/>
      <c r="Q576" s="16"/>
      <c r="R576" s="16"/>
      <c r="S576" s="16"/>
      <c r="T576" s="16"/>
      <c r="U576" s="16"/>
      <c r="V576" s="16"/>
      <c r="W576" s="16"/>
      <c r="X576" s="16"/>
      <c r="Y576" s="16"/>
      <c r="Z576" s="16"/>
    </row>
    <row r="577" ht="71.25" customHeight="1">
      <c r="A577" s="10" t="s">
        <v>4157</v>
      </c>
      <c r="B577" s="10" t="s">
        <v>4158</v>
      </c>
      <c r="C577" s="13" t="s">
        <v>427</v>
      </c>
      <c r="D577" s="13" t="s">
        <v>22</v>
      </c>
      <c r="E577" s="13" t="s">
        <v>4159</v>
      </c>
      <c r="F577" s="13" t="s">
        <v>34</v>
      </c>
      <c r="G577" s="15">
        <v>2360.0</v>
      </c>
      <c r="H577" s="15">
        <v>3304.0</v>
      </c>
      <c r="I577" s="16"/>
      <c r="J577" s="16"/>
      <c r="K577" s="16"/>
      <c r="L577" s="16"/>
      <c r="M577" s="16"/>
      <c r="N577" s="16"/>
      <c r="O577" s="16"/>
      <c r="P577" s="16"/>
      <c r="Q577" s="16"/>
      <c r="R577" s="16"/>
      <c r="S577" s="16"/>
      <c r="T577" s="16"/>
      <c r="U577" s="16"/>
      <c r="V577" s="16"/>
      <c r="W577" s="16"/>
      <c r="X577" s="16"/>
      <c r="Y577" s="16"/>
      <c r="Z577" s="16"/>
    </row>
    <row r="578" ht="71.25" customHeight="1">
      <c r="A578" s="10" t="s">
        <v>4160</v>
      </c>
      <c r="B578" s="10" t="s">
        <v>4161</v>
      </c>
      <c r="C578" s="13" t="s">
        <v>427</v>
      </c>
      <c r="D578" s="13" t="s">
        <v>22</v>
      </c>
      <c r="E578" s="13" t="s">
        <v>4162</v>
      </c>
      <c r="F578" s="13" t="s">
        <v>34</v>
      </c>
      <c r="G578" s="15">
        <v>2102.0</v>
      </c>
      <c r="H578" s="15">
        <v>2943.0</v>
      </c>
      <c r="I578" s="16"/>
      <c r="J578" s="16"/>
      <c r="K578" s="16"/>
      <c r="L578" s="16"/>
      <c r="M578" s="16"/>
      <c r="N578" s="16"/>
      <c r="O578" s="16"/>
      <c r="P578" s="16"/>
      <c r="Q578" s="16"/>
      <c r="R578" s="16"/>
      <c r="S578" s="16"/>
      <c r="T578" s="16"/>
      <c r="U578" s="16"/>
      <c r="V578" s="16"/>
      <c r="W578" s="16"/>
      <c r="X578" s="16"/>
      <c r="Y578" s="16"/>
      <c r="Z578" s="16"/>
    </row>
    <row r="579" ht="71.25" customHeight="1">
      <c r="A579" s="10" t="s">
        <v>4163</v>
      </c>
      <c r="B579" s="10" t="s">
        <v>4164</v>
      </c>
      <c r="C579" s="13" t="s">
        <v>427</v>
      </c>
      <c r="D579" s="13" t="s">
        <v>22</v>
      </c>
      <c r="E579" s="13" t="s">
        <v>4165</v>
      </c>
      <c r="F579" s="13" t="s">
        <v>34</v>
      </c>
      <c r="G579" s="15">
        <v>1785.0</v>
      </c>
      <c r="H579" s="15">
        <v>2499.0</v>
      </c>
      <c r="I579" s="16"/>
      <c r="J579" s="16"/>
      <c r="K579" s="16"/>
      <c r="L579" s="16"/>
      <c r="M579" s="16"/>
      <c r="N579" s="16"/>
      <c r="O579" s="16"/>
      <c r="P579" s="16"/>
      <c r="Q579" s="16"/>
      <c r="R579" s="16"/>
      <c r="S579" s="16"/>
      <c r="T579" s="16"/>
      <c r="U579" s="16"/>
      <c r="V579" s="16"/>
      <c r="W579" s="16"/>
      <c r="X579" s="16"/>
      <c r="Y579" s="16"/>
      <c r="Z579" s="16"/>
    </row>
    <row r="580" ht="71.25" customHeight="1">
      <c r="A580" s="10" t="s">
        <v>4166</v>
      </c>
      <c r="B580" s="10" t="s">
        <v>4167</v>
      </c>
      <c r="C580" s="13" t="s">
        <v>427</v>
      </c>
      <c r="D580" s="13" t="s">
        <v>22</v>
      </c>
      <c r="E580" s="13" t="s">
        <v>4168</v>
      </c>
      <c r="F580" s="13" t="s">
        <v>34</v>
      </c>
      <c r="G580" s="15">
        <v>2207.0</v>
      </c>
      <c r="H580" s="15">
        <v>3090.0</v>
      </c>
      <c r="I580" s="16"/>
      <c r="J580" s="16"/>
      <c r="K580" s="16"/>
      <c r="L580" s="16"/>
      <c r="M580" s="16"/>
      <c r="N580" s="16"/>
      <c r="O580" s="16"/>
      <c r="P580" s="16"/>
      <c r="Q580" s="16"/>
      <c r="R580" s="16"/>
      <c r="S580" s="16"/>
      <c r="T580" s="16"/>
      <c r="U580" s="16"/>
      <c r="V580" s="16"/>
      <c r="W580" s="16"/>
      <c r="X580" s="16"/>
      <c r="Y580" s="16"/>
      <c r="Z580" s="16"/>
    </row>
    <row r="581" ht="71.25" customHeight="1">
      <c r="A581" s="10" t="s">
        <v>4169</v>
      </c>
      <c r="B581" s="10" t="s">
        <v>4170</v>
      </c>
      <c r="C581" s="13" t="s">
        <v>427</v>
      </c>
      <c r="D581" s="13" t="s">
        <v>22</v>
      </c>
      <c r="E581" s="13" t="s">
        <v>4171</v>
      </c>
      <c r="F581" s="13" t="s">
        <v>34</v>
      </c>
      <c r="G581" s="15">
        <v>1677.0</v>
      </c>
      <c r="H581" s="15">
        <v>2348.0</v>
      </c>
      <c r="I581" s="16"/>
      <c r="J581" s="16"/>
      <c r="K581" s="16"/>
      <c r="L581" s="16"/>
      <c r="M581" s="16"/>
      <c r="N581" s="16"/>
      <c r="O581" s="16"/>
      <c r="P581" s="16"/>
      <c r="Q581" s="16"/>
      <c r="R581" s="16"/>
      <c r="S581" s="16"/>
      <c r="T581" s="16"/>
      <c r="U581" s="16"/>
      <c r="V581" s="16"/>
      <c r="W581" s="16"/>
      <c r="X581" s="16"/>
      <c r="Y581" s="16"/>
      <c r="Z581" s="16"/>
    </row>
    <row r="582" ht="71.25" customHeight="1">
      <c r="A582" s="10" t="s">
        <v>4172</v>
      </c>
      <c r="B582" s="10" t="s">
        <v>4173</v>
      </c>
      <c r="C582" s="13" t="s">
        <v>427</v>
      </c>
      <c r="D582" s="13" t="s">
        <v>22</v>
      </c>
      <c r="E582" s="13" t="s">
        <v>4174</v>
      </c>
      <c r="F582" s="13" t="s">
        <v>34</v>
      </c>
      <c r="G582" s="15">
        <v>1505.0</v>
      </c>
      <c r="H582" s="15">
        <v>2107.0</v>
      </c>
      <c r="I582" s="16"/>
      <c r="J582" s="16"/>
      <c r="K582" s="16"/>
      <c r="L582" s="16"/>
      <c r="M582" s="16"/>
      <c r="N582" s="16"/>
      <c r="O582" s="16"/>
      <c r="P582" s="16"/>
      <c r="Q582" s="16"/>
      <c r="R582" s="16"/>
      <c r="S582" s="16"/>
      <c r="T582" s="16"/>
      <c r="U582" s="16"/>
      <c r="V582" s="16"/>
      <c r="W582" s="16"/>
      <c r="X582" s="16"/>
      <c r="Y582" s="16"/>
      <c r="Z582" s="16"/>
    </row>
    <row r="583" ht="71.25" customHeight="1">
      <c r="A583" s="10" t="s">
        <v>4175</v>
      </c>
      <c r="B583" s="10" t="s">
        <v>4176</v>
      </c>
      <c r="C583" s="13" t="s">
        <v>427</v>
      </c>
      <c r="D583" s="13" t="s">
        <v>22</v>
      </c>
      <c r="E583" s="13" t="s">
        <v>4177</v>
      </c>
      <c r="F583" s="13" t="s">
        <v>34</v>
      </c>
      <c r="G583" s="15">
        <v>1190.0</v>
      </c>
      <c r="H583" s="15">
        <v>1666.0</v>
      </c>
      <c r="I583" s="16"/>
      <c r="J583" s="16"/>
      <c r="K583" s="16"/>
      <c r="L583" s="16"/>
      <c r="M583" s="16"/>
      <c r="N583" s="16"/>
      <c r="O583" s="16"/>
      <c r="P583" s="16"/>
      <c r="Q583" s="16"/>
      <c r="R583" s="16"/>
      <c r="S583" s="16"/>
      <c r="T583" s="16"/>
      <c r="U583" s="16"/>
      <c r="V583" s="16"/>
      <c r="W583" s="16"/>
      <c r="X583" s="16"/>
      <c r="Y583" s="16"/>
      <c r="Z583" s="16"/>
    </row>
    <row r="584" ht="71.25" customHeight="1">
      <c r="A584" s="10" t="s">
        <v>4178</v>
      </c>
      <c r="B584" s="10" t="s">
        <v>4179</v>
      </c>
      <c r="C584" s="13" t="s">
        <v>427</v>
      </c>
      <c r="D584" s="13" t="s">
        <v>22</v>
      </c>
      <c r="E584" s="13" t="s">
        <v>4180</v>
      </c>
      <c r="F584" s="13" t="s">
        <v>34</v>
      </c>
      <c r="G584" s="15">
        <v>1191.0</v>
      </c>
      <c r="H584" s="15">
        <v>1667.0</v>
      </c>
      <c r="I584" s="16"/>
      <c r="J584" s="16"/>
      <c r="K584" s="16"/>
      <c r="L584" s="16"/>
      <c r="M584" s="16"/>
      <c r="N584" s="16"/>
      <c r="O584" s="16"/>
      <c r="P584" s="16"/>
      <c r="Q584" s="16"/>
      <c r="R584" s="16"/>
      <c r="S584" s="16"/>
      <c r="T584" s="16"/>
      <c r="U584" s="16"/>
      <c r="V584" s="16"/>
      <c r="W584" s="16"/>
      <c r="X584" s="16"/>
      <c r="Y584" s="16"/>
      <c r="Z584" s="16"/>
    </row>
    <row r="585" ht="71.25" customHeight="1">
      <c r="A585" s="10" t="s">
        <v>4181</v>
      </c>
      <c r="B585" s="10" t="s">
        <v>4182</v>
      </c>
      <c r="C585" s="13" t="s">
        <v>427</v>
      </c>
      <c r="D585" s="13" t="s">
        <v>22</v>
      </c>
      <c r="E585" s="13" t="s">
        <v>4183</v>
      </c>
      <c r="F585" s="13" t="s">
        <v>34</v>
      </c>
      <c r="G585" s="15">
        <v>1110.0</v>
      </c>
      <c r="H585" s="15">
        <v>1554.0</v>
      </c>
      <c r="I585" s="16"/>
      <c r="J585" s="16"/>
      <c r="K585" s="16"/>
      <c r="L585" s="16"/>
      <c r="M585" s="16"/>
      <c r="N585" s="16"/>
      <c r="O585" s="16"/>
      <c r="P585" s="16"/>
      <c r="Q585" s="16"/>
      <c r="R585" s="16"/>
      <c r="S585" s="16"/>
      <c r="T585" s="16"/>
      <c r="U585" s="16"/>
      <c r="V585" s="16"/>
      <c r="W585" s="16"/>
      <c r="X585" s="16"/>
      <c r="Y585" s="16"/>
      <c r="Z585" s="16"/>
    </row>
    <row r="586" ht="71.25" customHeight="1">
      <c r="A586" s="10" t="s">
        <v>4184</v>
      </c>
      <c r="B586" s="10" t="s">
        <v>4185</v>
      </c>
      <c r="C586" s="13" t="s">
        <v>427</v>
      </c>
      <c r="D586" s="13" t="s">
        <v>22</v>
      </c>
      <c r="E586" s="13" t="s">
        <v>4186</v>
      </c>
      <c r="F586" s="13" t="s">
        <v>34</v>
      </c>
      <c r="G586" s="15">
        <v>1352.0</v>
      </c>
      <c r="H586" s="15">
        <v>1893.0</v>
      </c>
      <c r="I586" s="16"/>
      <c r="J586" s="16"/>
      <c r="K586" s="16"/>
      <c r="L586" s="16"/>
      <c r="M586" s="16"/>
      <c r="N586" s="16"/>
      <c r="O586" s="16"/>
      <c r="P586" s="16"/>
      <c r="Q586" s="16"/>
      <c r="R586" s="16"/>
      <c r="S586" s="16"/>
      <c r="T586" s="16"/>
      <c r="U586" s="16"/>
      <c r="V586" s="16"/>
      <c r="W586" s="16"/>
      <c r="X586" s="16"/>
      <c r="Y586" s="16"/>
      <c r="Z586" s="16"/>
    </row>
    <row r="587" ht="71.25" customHeight="1">
      <c r="A587" s="10" t="s">
        <v>4187</v>
      </c>
      <c r="B587" s="10" t="s">
        <v>4188</v>
      </c>
      <c r="C587" s="13" t="s">
        <v>427</v>
      </c>
      <c r="D587" s="13" t="s">
        <v>22</v>
      </c>
      <c r="E587" s="13" t="s">
        <v>4189</v>
      </c>
      <c r="F587" s="13" t="s">
        <v>34</v>
      </c>
      <c r="G587" s="15">
        <v>1001.0</v>
      </c>
      <c r="H587" s="15">
        <v>1401.0</v>
      </c>
      <c r="I587" s="16"/>
      <c r="J587" s="16"/>
      <c r="K587" s="16"/>
      <c r="L587" s="16"/>
      <c r="M587" s="16"/>
      <c r="N587" s="16"/>
      <c r="O587" s="16"/>
      <c r="P587" s="16"/>
      <c r="Q587" s="16"/>
      <c r="R587" s="16"/>
      <c r="S587" s="16"/>
      <c r="T587" s="16"/>
      <c r="U587" s="16"/>
      <c r="V587" s="16"/>
      <c r="W587" s="16"/>
      <c r="X587" s="16"/>
      <c r="Y587" s="16"/>
      <c r="Z587" s="16"/>
    </row>
    <row r="588" ht="71.25" customHeight="1">
      <c r="A588" s="10" t="s">
        <v>4190</v>
      </c>
      <c r="B588" s="10" t="s">
        <v>4191</v>
      </c>
      <c r="C588" s="13" t="s">
        <v>427</v>
      </c>
      <c r="D588" s="13" t="s">
        <v>22</v>
      </c>
      <c r="E588" s="13" t="s">
        <v>4192</v>
      </c>
      <c r="F588" s="13" t="s">
        <v>34</v>
      </c>
      <c r="G588" s="15">
        <v>1172.0</v>
      </c>
      <c r="H588" s="15">
        <v>1641.0</v>
      </c>
      <c r="I588" s="16"/>
      <c r="J588" s="16"/>
      <c r="K588" s="16"/>
      <c r="L588" s="16"/>
      <c r="M588" s="16"/>
      <c r="N588" s="16"/>
      <c r="O588" s="16"/>
      <c r="P588" s="16"/>
      <c r="Q588" s="16"/>
      <c r="R588" s="16"/>
      <c r="S588" s="16"/>
      <c r="T588" s="16"/>
      <c r="U588" s="16"/>
      <c r="V588" s="16"/>
      <c r="W588" s="16"/>
      <c r="X588" s="16"/>
      <c r="Y588" s="16"/>
      <c r="Z588" s="16"/>
    </row>
    <row r="589" ht="71.25" customHeight="1">
      <c r="A589" s="10" t="s">
        <v>4193</v>
      </c>
      <c r="B589" s="10" t="s">
        <v>4194</v>
      </c>
      <c r="C589" s="13" t="s">
        <v>427</v>
      </c>
      <c r="D589" s="13" t="s">
        <v>22</v>
      </c>
      <c r="E589" s="13" t="s">
        <v>4195</v>
      </c>
      <c r="F589" s="13" t="s">
        <v>34</v>
      </c>
      <c r="G589" s="15">
        <v>1200.0</v>
      </c>
      <c r="H589" s="15">
        <v>1680.0</v>
      </c>
      <c r="I589" s="16"/>
      <c r="J589" s="16"/>
      <c r="K589" s="16"/>
      <c r="L589" s="16"/>
      <c r="M589" s="16"/>
      <c r="N589" s="16"/>
      <c r="O589" s="16"/>
      <c r="P589" s="16"/>
      <c r="Q589" s="16"/>
      <c r="R589" s="16"/>
      <c r="S589" s="16"/>
      <c r="T589" s="16"/>
      <c r="U589" s="16"/>
      <c r="V589" s="16"/>
      <c r="W589" s="16"/>
      <c r="X589" s="16"/>
      <c r="Y589" s="16"/>
      <c r="Z589" s="16"/>
    </row>
    <row r="590" ht="71.25" customHeight="1">
      <c r="A590" s="10" t="s">
        <v>4196</v>
      </c>
      <c r="B590" s="10" t="s">
        <v>4197</v>
      </c>
      <c r="C590" s="13" t="s">
        <v>427</v>
      </c>
      <c r="D590" s="13" t="s">
        <v>22</v>
      </c>
      <c r="E590" s="13" t="s">
        <v>4198</v>
      </c>
      <c r="F590" s="13" t="s">
        <v>34</v>
      </c>
      <c r="G590" s="15">
        <v>1565.0</v>
      </c>
      <c r="H590" s="15">
        <v>2191.0</v>
      </c>
      <c r="I590" s="16"/>
      <c r="J590" s="16"/>
      <c r="K590" s="16"/>
      <c r="L590" s="16"/>
      <c r="M590" s="16"/>
      <c r="N590" s="16"/>
      <c r="O590" s="16"/>
      <c r="P590" s="16"/>
      <c r="Q590" s="16"/>
      <c r="R590" s="16"/>
      <c r="S590" s="16"/>
      <c r="T590" s="16"/>
      <c r="U590" s="16"/>
      <c r="V590" s="16"/>
      <c r="W590" s="16"/>
      <c r="X590" s="16"/>
      <c r="Y590" s="16"/>
      <c r="Z590" s="16"/>
    </row>
    <row r="591" ht="71.25" customHeight="1">
      <c r="A591" s="10" t="s">
        <v>4199</v>
      </c>
      <c r="B591" s="10" t="s">
        <v>4200</v>
      </c>
      <c r="C591" s="13" t="s">
        <v>427</v>
      </c>
      <c r="D591" s="13" t="s">
        <v>22</v>
      </c>
      <c r="E591" s="13" t="s">
        <v>4201</v>
      </c>
      <c r="F591" s="13" t="s">
        <v>34</v>
      </c>
      <c r="G591" s="15">
        <v>1087.0</v>
      </c>
      <c r="H591" s="15">
        <v>1522.0</v>
      </c>
      <c r="I591" s="16"/>
      <c r="J591" s="16"/>
      <c r="K591" s="16"/>
      <c r="L591" s="16"/>
      <c r="M591" s="16"/>
      <c r="N591" s="16"/>
      <c r="O591" s="16"/>
      <c r="P591" s="16"/>
      <c r="Q591" s="16"/>
      <c r="R591" s="16"/>
      <c r="S591" s="16"/>
      <c r="T591" s="16"/>
      <c r="U591" s="16"/>
      <c r="V591" s="16"/>
      <c r="W591" s="16"/>
      <c r="X591" s="16"/>
      <c r="Y591" s="16"/>
      <c r="Z591" s="16"/>
    </row>
    <row r="592" ht="71.25" customHeight="1">
      <c r="A592" s="10" t="s">
        <v>4202</v>
      </c>
      <c r="B592" s="10" t="s">
        <v>4203</v>
      </c>
      <c r="C592" s="13" t="s">
        <v>427</v>
      </c>
      <c r="D592" s="13" t="s">
        <v>22</v>
      </c>
      <c r="E592" s="13" t="s">
        <v>4204</v>
      </c>
      <c r="F592" s="13" t="s">
        <v>34</v>
      </c>
      <c r="G592" s="15">
        <v>1181.0</v>
      </c>
      <c r="H592" s="15">
        <v>1653.0</v>
      </c>
      <c r="I592" s="16"/>
      <c r="J592" s="16"/>
      <c r="K592" s="16"/>
      <c r="L592" s="16"/>
      <c r="M592" s="16"/>
      <c r="N592" s="16"/>
      <c r="O592" s="16"/>
      <c r="P592" s="16"/>
      <c r="Q592" s="16"/>
      <c r="R592" s="16"/>
      <c r="S592" s="16"/>
      <c r="T592" s="16"/>
      <c r="U592" s="16"/>
      <c r="V592" s="16"/>
      <c r="W592" s="16"/>
      <c r="X592" s="16"/>
      <c r="Y592" s="16"/>
      <c r="Z592" s="16"/>
    </row>
    <row r="593" ht="71.25" customHeight="1">
      <c r="A593" s="10" t="s">
        <v>4205</v>
      </c>
      <c r="B593" s="10" t="s">
        <v>4206</v>
      </c>
      <c r="C593" s="13" t="s">
        <v>427</v>
      </c>
      <c r="D593" s="13" t="s">
        <v>22</v>
      </c>
      <c r="E593" s="13" t="s">
        <v>4207</v>
      </c>
      <c r="F593" s="13" t="s">
        <v>34</v>
      </c>
      <c r="G593" s="15">
        <v>1104.0</v>
      </c>
      <c r="H593" s="15">
        <v>1546.0</v>
      </c>
      <c r="I593" s="16"/>
      <c r="J593" s="16"/>
      <c r="K593" s="16"/>
      <c r="L593" s="16"/>
      <c r="M593" s="16"/>
      <c r="N593" s="16"/>
      <c r="O593" s="16"/>
      <c r="P593" s="16"/>
      <c r="Q593" s="16"/>
      <c r="R593" s="16"/>
      <c r="S593" s="16"/>
      <c r="T593" s="16"/>
      <c r="U593" s="16"/>
      <c r="V593" s="16"/>
      <c r="W593" s="16"/>
      <c r="X593" s="16"/>
      <c r="Y593" s="16"/>
      <c r="Z593" s="16"/>
    </row>
    <row r="594" ht="71.25" customHeight="1">
      <c r="A594" s="10" t="s">
        <v>4208</v>
      </c>
      <c r="B594" s="10" t="s">
        <v>4209</v>
      </c>
      <c r="C594" s="13" t="s">
        <v>427</v>
      </c>
      <c r="D594" s="13" t="s">
        <v>22</v>
      </c>
      <c r="E594" s="13" t="s">
        <v>4210</v>
      </c>
      <c r="F594" s="13" t="s">
        <v>16</v>
      </c>
      <c r="G594" s="15">
        <v>2787.0</v>
      </c>
      <c r="H594" s="15">
        <v>3902.0</v>
      </c>
      <c r="I594" s="16"/>
      <c r="J594" s="16"/>
      <c r="K594" s="16"/>
      <c r="L594" s="16"/>
      <c r="M594" s="16"/>
      <c r="N594" s="16"/>
      <c r="O594" s="16"/>
      <c r="P594" s="16"/>
      <c r="Q594" s="16"/>
      <c r="R594" s="16"/>
      <c r="S594" s="16"/>
      <c r="T594" s="16"/>
      <c r="U594" s="16"/>
      <c r="V594" s="16"/>
      <c r="W594" s="16"/>
      <c r="X594" s="16"/>
      <c r="Y594" s="16"/>
      <c r="Z594" s="16"/>
    </row>
    <row r="595" ht="71.25" customHeight="1">
      <c r="A595" s="10" t="s">
        <v>4211</v>
      </c>
      <c r="B595" s="10" t="s">
        <v>4212</v>
      </c>
      <c r="C595" s="13" t="s">
        <v>427</v>
      </c>
      <c r="D595" s="13" t="s">
        <v>22</v>
      </c>
      <c r="E595" s="13" t="s">
        <v>4213</v>
      </c>
      <c r="F595" s="13" t="s">
        <v>16</v>
      </c>
      <c r="G595" s="15">
        <v>2400.0</v>
      </c>
      <c r="H595" s="15">
        <v>3360.0</v>
      </c>
      <c r="I595" s="16"/>
      <c r="J595" s="16"/>
      <c r="K595" s="16"/>
      <c r="L595" s="16"/>
      <c r="M595" s="16"/>
      <c r="N595" s="16"/>
      <c r="O595" s="16"/>
      <c r="P595" s="16"/>
      <c r="Q595" s="16"/>
      <c r="R595" s="16"/>
      <c r="S595" s="16"/>
      <c r="T595" s="16"/>
      <c r="U595" s="16"/>
      <c r="V595" s="16"/>
      <c r="W595" s="16"/>
      <c r="X595" s="16"/>
      <c r="Y595" s="16"/>
      <c r="Z595" s="16"/>
    </row>
    <row r="596" ht="71.25" customHeight="1">
      <c r="A596" s="10" t="s">
        <v>4214</v>
      </c>
      <c r="B596" s="10" t="s">
        <v>4215</v>
      </c>
      <c r="C596" s="13" t="s">
        <v>427</v>
      </c>
      <c r="D596" s="13" t="s">
        <v>22</v>
      </c>
      <c r="E596" s="13" t="s">
        <v>4216</v>
      </c>
      <c r="F596" s="13" t="s">
        <v>16</v>
      </c>
      <c r="G596" s="15">
        <v>2826.0</v>
      </c>
      <c r="H596" s="15">
        <v>3956.0</v>
      </c>
      <c r="I596" s="16"/>
      <c r="J596" s="16"/>
      <c r="K596" s="16"/>
      <c r="L596" s="16"/>
      <c r="M596" s="16"/>
      <c r="N596" s="16"/>
      <c r="O596" s="16"/>
      <c r="P596" s="16"/>
      <c r="Q596" s="16"/>
      <c r="R596" s="16"/>
      <c r="S596" s="16"/>
      <c r="T596" s="16"/>
      <c r="U596" s="16"/>
      <c r="V596" s="16"/>
      <c r="W596" s="16"/>
      <c r="X596" s="16"/>
      <c r="Y596" s="16"/>
      <c r="Z596" s="16"/>
    </row>
    <row r="597" ht="71.25" customHeight="1">
      <c r="A597" s="10" t="s">
        <v>4217</v>
      </c>
      <c r="B597" s="10" t="s">
        <v>4218</v>
      </c>
      <c r="C597" s="13" t="s">
        <v>427</v>
      </c>
      <c r="D597" s="13" t="s">
        <v>22</v>
      </c>
      <c r="E597" s="13" t="s">
        <v>4219</v>
      </c>
      <c r="F597" s="13" t="s">
        <v>16</v>
      </c>
      <c r="G597" s="15">
        <v>2285.0</v>
      </c>
      <c r="H597" s="15">
        <v>3199.0</v>
      </c>
      <c r="I597" s="16"/>
      <c r="J597" s="16"/>
      <c r="K597" s="16"/>
      <c r="L597" s="16"/>
      <c r="M597" s="16"/>
      <c r="N597" s="16"/>
      <c r="O597" s="16"/>
      <c r="P597" s="16"/>
      <c r="Q597" s="16"/>
      <c r="R597" s="16"/>
      <c r="S597" s="16"/>
      <c r="T597" s="16"/>
      <c r="U597" s="16"/>
      <c r="V597" s="16"/>
      <c r="W597" s="16"/>
      <c r="X597" s="16"/>
      <c r="Y597" s="16"/>
      <c r="Z597" s="16"/>
    </row>
    <row r="598" ht="71.25" customHeight="1">
      <c r="A598" s="10" t="s">
        <v>4220</v>
      </c>
      <c r="B598" s="10" t="s">
        <v>4221</v>
      </c>
      <c r="C598" s="13" t="s">
        <v>427</v>
      </c>
      <c r="D598" s="13" t="s">
        <v>22</v>
      </c>
      <c r="E598" s="13" t="s">
        <v>4222</v>
      </c>
      <c r="F598" s="13" t="s">
        <v>16</v>
      </c>
      <c r="G598" s="15">
        <v>2332.0</v>
      </c>
      <c r="H598" s="15">
        <v>3265.0</v>
      </c>
      <c r="I598" s="16"/>
      <c r="J598" s="16"/>
      <c r="K598" s="16"/>
      <c r="L598" s="16"/>
      <c r="M598" s="16"/>
      <c r="N598" s="16"/>
      <c r="O598" s="16"/>
      <c r="P598" s="16"/>
      <c r="Q598" s="16"/>
      <c r="R598" s="16"/>
      <c r="S598" s="16"/>
      <c r="T598" s="16"/>
      <c r="U598" s="16"/>
      <c r="V598" s="16"/>
      <c r="W598" s="16"/>
      <c r="X598" s="16"/>
      <c r="Y598" s="16"/>
      <c r="Z598" s="16"/>
    </row>
    <row r="599" ht="71.25" customHeight="1">
      <c r="A599" s="10" t="s">
        <v>4223</v>
      </c>
      <c r="B599" s="10" t="s">
        <v>4224</v>
      </c>
      <c r="C599" s="13" t="s">
        <v>427</v>
      </c>
      <c r="D599" s="13" t="s">
        <v>22</v>
      </c>
      <c r="E599" s="13" t="s">
        <v>4225</v>
      </c>
      <c r="F599" s="13" t="s">
        <v>16</v>
      </c>
      <c r="G599" s="15">
        <v>2611.0</v>
      </c>
      <c r="H599" s="15">
        <v>3655.0</v>
      </c>
      <c r="I599" s="16"/>
      <c r="J599" s="16"/>
      <c r="K599" s="16"/>
      <c r="L599" s="16"/>
      <c r="M599" s="16"/>
      <c r="N599" s="16"/>
      <c r="O599" s="16"/>
      <c r="P599" s="16"/>
      <c r="Q599" s="16"/>
      <c r="R599" s="16"/>
      <c r="S599" s="16"/>
      <c r="T599" s="16"/>
      <c r="U599" s="16"/>
      <c r="V599" s="16"/>
      <c r="W599" s="16"/>
      <c r="X599" s="16"/>
      <c r="Y599" s="16"/>
      <c r="Z599" s="16"/>
    </row>
    <row r="600" ht="71.25" customHeight="1">
      <c r="A600" s="10" t="s">
        <v>4226</v>
      </c>
      <c r="B600" s="10" t="s">
        <v>4227</v>
      </c>
      <c r="C600" s="13" t="s">
        <v>427</v>
      </c>
      <c r="D600" s="13" t="s">
        <v>22</v>
      </c>
      <c r="E600" s="13" t="s">
        <v>4228</v>
      </c>
      <c r="F600" s="13" t="s">
        <v>16</v>
      </c>
      <c r="G600" s="15">
        <v>2814.0</v>
      </c>
      <c r="H600" s="15">
        <v>3940.0</v>
      </c>
      <c r="I600" s="16"/>
      <c r="J600" s="16"/>
      <c r="K600" s="16"/>
      <c r="L600" s="16"/>
      <c r="M600" s="16"/>
      <c r="N600" s="16"/>
      <c r="O600" s="16"/>
      <c r="P600" s="16"/>
      <c r="Q600" s="16"/>
      <c r="R600" s="16"/>
      <c r="S600" s="16"/>
      <c r="T600" s="16"/>
      <c r="U600" s="16"/>
      <c r="V600" s="16"/>
      <c r="W600" s="16"/>
      <c r="X600" s="16"/>
      <c r="Y600" s="16"/>
      <c r="Z600" s="16"/>
    </row>
    <row r="601" ht="71.25" customHeight="1">
      <c r="A601" s="10" t="s">
        <v>4229</v>
      </c>
      <c r="B601" s="10" t="s">
        <v>4230</v>
      </c>
      <c r="C601" s="13" t="s">
        <v>427</v>
      </c>
      <c r="D601" s="13" t="s">
        <v>22</v>
      </c>
      <c r="E601" s="13" t="s">
        <v>4231</v>
      </c>
      <c r="F601" s="13" t="s">
        <v>16</v>
      </c>
      <c r="G601" s="15">
        <v>2630.0</v>
      </c>
      <c r="H601" s="15">
        <v>3682.0</v>
      </c>
      <c r="I601" s="16"/>
      <c r="J601" s="16"/>
      <c r="K601" s="16"/>
      <c r="L601" s="16"/>
      <c r="M601" s="16"/>
      <c r="N601" s="16"/>
      <c r="O601" s="16"/>
      <c r="P601" s="16"/>
      <c r="Q601" s="16"/>
      <c r="R601" s="16"/>
      <c r="S601" s="16"/>
      <c r="T601" s="16"/>
      <c r="U601" s="16"/>
      <c r="V601" s="16"/>
      <c r="W601" s="16"/>
      <c r="X601" s="16"/>
      <c r="Y601" s="16"/>
      <c r="Z601" s="16"/>
    </row>
    <row r="602" ht="71.25" customHeight="1">
      <c r="A602" s="10" t="s">
        <v>4232</v>
      </c>
      <c r="B602" s="10" t="s">
        <v>4233</v>
      </c>
      <c r="C602" s="13" t="s">
        <v>427</v>
      </c>
      <c r="D602" s="13" t="s">
        <v>22</v>
      </c>
      <c r="E602" s="13" t="s">
        <v>4234</v>
      </c>
      <c r="F602" s="13" t="s">
        <v>16</v>
      </c>
      <c r="G602" s="15">
        <v>2379.0</v>
      </c>
      <c r="H602" s="15">
        <v>3331.0</v>
      </c>
      <c r="I602" s="16"/>
      <c r="J602" s="16"/>
      <c r="K602" s="16"/>
      <c r="L602" s="16"/>
      <c r="M602" s="16"/>
      <c r="N602" s="16"/>
      <c r="O602" s="16"/>
      <c r="P602" s="16"/>
      <c r="Q602" s="16"/>
      <c r="R602" s="16"/>
      <c r="S602" s="16"/>
      <c r="T602" s="16"/>
      <c r="U602" s="16"/>
      <c r="V602" s="16"/>
      <c r="W602" s="16"/>
      <c r="X602" s="16"/>
      <c r="Y602" s="16"/>
      <c r="Z602" s="16"/>
    </row>
    <row r="603" ht="71.25" customHeight="1">
      <c r="A603" s="10" t="s">
        <v>4235</v>
      </c>
      <c r="B603" s="10" t="s">
        <v>4236</v>
      </c>
      <c r="C603" s="13" t="s">
        <v>427</v>
      </c>
      <c r="D603" s="13" t="s">
        <v>22</v>
      </c>
      <c r="E603" s="13" t="s">
        <v>4237</v>
      </c>
      <c r="F603" s="13" t="s">
        <v>16</v>
      </c>
      <c r="G603" s="15">
        <v>2479.0</v>
      </c>
      <c r="H603" s="15">
        <v>3471.0</v>
      </c>
      <c r="I603" s="16"/>
      <c r="J603" s="16"/>
      <c r="K603" s="16"/>
      <c r="L603" s="16"/>
      <c r="M603" s="16"/>
      <c r="N603" s="16"/>
      <c r="O603" s="16"/>
      <c r="P603" s="16"/>
      <c r="Q603" s="16"/>
      <c r="R603" s="16"/>
      <c r="S603" s="16"/>
      <c r="T603" s="16"/>
      <c r="U603" s="16"/>
      <c r="V603" s="16"/>
      <c r="W603" s="16"/>
      <c r="X603" s="16"/>
      <c r="Y603" s="16"/>
      <c r="Z603" s="16"/>
    </row>
    <row r="604" ht="71.25" customHeight="1">
      <c r="A604" s="10" t="s">
        <v>4238</v>
      </c>
      <c r="B604" s="10" t="s">
        <v>4239</v>
      </c>
      <c r="C604" s="13" t="s">
        <v>427</v>
      </c>
      <c r="D604" s="13" t="s">
        <v>22</v>
      </c>
      <c r="E604" s="13" t="s">
        <v>4240</v>
      </c>
      <c r="F604" s="13" t="s">
        <v>16</v>
      </c>
      <c r="G604" s="15">
        <v>2120.0</v>
      </c>
      <c r="H604" s="15">
        <v>2968.0</v>
      </c>
      <c r="I604" s="16"/>
      <c r="J604" s="16"/>
      <c r="K604" s="16"/>
      <c r="L604" s="16"/>
      <c r="M604" s="16"/>
      <c r="N604" s="16"/>
      <c r="O604" s="16"/>
      <c r="P604" s="16"/>
      <c r="Q604" s="16"/>
      <c r="R604" s="16"/>
      <c r="S604" s="16"/>
      <c r="T604" s="16"/>
      <c r="U604" s="16"/>
      <c r="V604" s="16"/>
      <c r="W604" s="16"/>
      <c r="X604" s="16"/>
      <c r="Y604" s="16"/>
      <c r="Z604" s="16"/>
    </row>
    <row r="605" ht="71.25" customHeight="1">
      <c r="A605" s="10" t="s">
        <v>4241</v>
      </c>
      <c r="B605" s="10" t="s">
        <v>4242</v>
      </c>
      <c r="C605" s="13" t="s">
        <v>427</v>
      </c>
      <c r="D605" s="13" t="s">
        <v>22</v>
      </c>
      <c r="E605" s="13" t="s">
        <v>4243</v>
      </c>
      <c r="F605" s="13" t="s">
        <v>16</v>
      </c>
      <c r="G605" s="15">
        <v>1477.0</v>
      </c>
      <c r="H605" s="15">
        <v>2068.0</v>
      </c>
      <c r="I605" s="16"/>
      <c r="J605" s="16"/>
      <c r="K605" s="16"/>
      <c r="L605" s="16"/>
      <c r="M605" s="16"/>
      <c r="N605" s="16"/>
      <c r="O605" s="16"/>
      <c r="P605" s="16"/>
      <c r="Q605" s="16"/>
      <c r="R605" s="16"/>
      <c r="S605" s="16"/>
      <c r="T605" s="16"/>
      <c r="U605" s="16"/>
      <c r="V605" s="16"/>
      <c r="W605" s="16"/>
      <c r="X605" s="16"/>
      <c r="Y605" s="16"/>
      <c r="Z605" s="16"/>
    </row>
    <row r="606" ht="71.25" customHeight="1">
      <c r="A606" s="10" t="s">
        <v>4244</v>
      </c>
      <c r="B606" s="10" t="s">
        <v>4245</v>
      </c>
      <c r="C606" s="13" t="s">
        <v>427</v>
      </c>
      <c r="D606" s="13" t="s">
        <v>22</v>
      </c>
      <c r="E606" s="13" t="s">
        <v>4246</v>
      </c>
      <c r="F606" s="13" t="s">
        <v>16</v>
      </c>
      <c r="G606" s="15">
        <v>1932.0</v>
      </c>
      <c r="H606" s="15">
        <v>2705.0</v>
      </c>
      <c r="I606" s="16"/>
      <c r="J606" s="16"/>
      <c r="K606" s="16"/>
      <c r="L606" s="16"/>
      <c r="M606" s="16"/>
      <c r="N606" s="16"/>
      <c r="O606" s="16"/>
      <c r="P606" s="16"/>
      <c r="Q606" s="16"/>
      <c r="R606" s="16"/>
      <c r="S606" s="16"/>
      <c r="T606" s="16"/>
      <c r="U606" s="16"/>
      <c r="V606" s="16"/>
      <c r="W606" s="16"/>
      <c r="X606" s="16"/>
      <c r="Y606" s="16"/>
      <c r="Z606" s="16"/>
    </row>
    <row r="607" ht="71.25" customHeight="1">
      <c r="A607" s="10" t="s">
        <v>4247</v>
      </c>
      <c r="B607" s="10" t="s">
        <v>4248</v>
      </c>
      <c r="C607" s="13" t="s">
        <v>427</v>
      </c>
      <c r="D607" s="13" t="s">
        <v>22</v>
      </c>
      <c r="E607" s="13" t="s">
        <v>4249</v>
      </c>
      <c r="F607" s="13" t="s">
        <v>16</v>
      </c>
      <c r="G607" s="15">
        <v>2060.0</v>
      </c>
      <c r="H607" s="15">
        <v>2884.0</v>
      </c>
      <c r="I607" s="16"/>
      <c r="J607" s="16"/>
      <c r="K607" s="16"/>
      <c r="L607" s="16"/>
      <c r="M607" s="16"/>
      <c r="N607" s="16"/>
      <c r="O607" s="16"/>
      <c r="P607" s="16"/>
      <c r="Q607" s="16"/>
      <c r="R607" s="16"/>
      <c r="S607" s="16"/>
      <c r="T607" s="16"/>
      <c r="U607" s="16"/>
      <c r="V607" s="16"/>
      <c r="W607" s="16"/>
      <c r="X607" s="16"/>
      <c r="Y607" s="16"/>
      <c r="Z607" s="16"/>
    </row>
    <row r="608" ht="71.25" customHeight="1">
      <c r="A608" s="10" t="s">
        <v>4250</v>
      </c>
      <c r="B608" s="10" t="s">
        <v>4251</v>
      </c>
      <c r="C608" s="13" t="s">
        <v>427</v>
      </c>
      <c r="D608" s="13" t="s">
        <v>22</v>
      </c>
      <c r="E608" s="13" t="s">
        <v>4252</v>
      </c>
      <c r="F608" s="13" t="s">
        <v>16</v>
      </c>
      <c r="G608" s="15">
        <v>1821.0</v>
      </c>
      <c r="H608" s="15">
        <v>2549.0</v>
      </c>
      <c r="I608" s="16"/>
      <c r="J608" s="16"/>
      <c r="K608" s="16"/>
      <c r="L608" s="16"/>
      <c r="M608" s="16"/>
      <c r="N608" s="16"/>
      <c r="O608" s="16"/>
      <c r="P608" s="16"/>
      <c r="Q608" s="16"/>
      <c r="R608" s="16"/>
      <c r="S608" s="16"/>
      <c r="T608" s="16"/>
      <c r="U608" s="16"/>
      <c r="V608" s="16"/>
      <c r="W608" s="16"/>
      <c r="X608" s="16"/>
      <c r="Y608" s="16"/>
      <c r="Z608" s="16"/>
    </row>
    <row r="609" ht="71.25" customHeight="1">
      <c r="A609" s="10" t="s">
        <v>4253</v>
      </c>
      <c r="B609" s="10" t="s">
        <v>4254</v>
      </c>
      <c r="C609" s="13" t="s">
        <v>427</v>
      </c>
      <c r="D609" s="13" t="s">
        <v>22</v>
      </c>
      <c r="E609" s="13" t="s">
        <v>4255</v>
      </c>
      <c r="F609" s="13" t="s">
        <v>16</v>
      </c>
      <c r="G609" s="15">
        <v>1588.0</v>
      </c>
      <c r="H609" s="15">
        <v>2223.0</v>
      </c>
      <c r="I609" s="16"/>
      <c r="J609" s="16"/>
      <c r="K609" s="16"/>
      <c r="L609" s="16"/>
      <c r="M609" s="16"/>
      <c r="N609" s="16"/>
      <c r="O609" s="16"/>
      <c r="P609" s="16"/>
      <c r="Q609" s="16"/>
      <c r="R609" s="16"/>
      <c r="S609" s="16"/>
      <c r="T609" s="16"/>
      <c r="U609" s="16"/>
      <c r="V609" s="16"/>
      <c r="W609" s="16"/>
      <c r="X609" s="16"/>
      <c r="Y609" s="16"/>
      <c r="Z609" s="16"/>
    </row>
    <row r="610" ht="71.25" customHeight="1">
      <c r="A610" s="10" t="s">
        <v>4256</v>
      </c>
      <c r="B610" s="10" t="s">
        <v>4257</v>
      </c>
      <c r="C610" s="13" t="s">
        <v>427</v>
      </c>
      <c r="D610" s="13" t="s">
        <v>22</v>
      </c>
      <c r="E610" s="13" t="s">
        <v>4258</v>
      </c>
      <c r="F610" s="13" t="s">
        <v>16</v>
      </c>
      <c r="G610" s="15">
        <v>2132.0</v>
      </c>
      <c r="H610" s="15">
        <v>2985.0</v>
      </c>
      <c r="I610" s="16"/>
      <c r="J610" s="16"/>
      <c r="K610" s="16"/>
      <c r="L610" s="16"/>
      <c r="M610" s="16"/>
      <c r="N610" s="16"/>
      <c r="O610" s="16"/>
      <c r="P610" s="16"/>
      <c r="Q610" s="16"/>
      <c r="R610" s="16"/>
      <c r="S610" s="16"/>
      <c r="T610" s="16"/>
      <c r="U610" s="16"/>
      <c r="V610" s="16"/>
      <c r="W610" s="16"/>
      <c r="X610" s="16"/>
      <c r="Y610" s="16"/>
      <c r="Z610" s="16"/>
    </row>
    <row r="611" ht="71.25" customHeight="1">
      <c r="A611" s="10" t="s">
        <v>4259</v>
      </c>
      <c r="B611" s="10" t="s">
        <v>4260</v>
      </c>
      <c r="C611" s="13" t="s">
        <v>427</v>
      </c>
      <c r="D611" s="13" t="s">
        <v>22</v>
      </c>
      <c r="E611" s="13" t="s">
        <v>4261</v>
      </c>
      <c r="F611" s="13" t="s">
        <v>16</v>
      </c>
      <c r="G611" s="15">
        <v>1526.0</v>
      </c>
      <c r="H611" s="15">
        <v>2136.0</v>
      </c>
      <c r="I611" s="16"/>
      <c r="J611" s="16"/>
      <c r="K611" s="16"/>
      <c r="L611" s="16"/>
      <c r="M611" s="16"/>
      <c r="N611" s="16"/>
      <c r="O611" s="16"/>
      <c r="P611" s="16"/>
      <c r="Q611" s="16"/>
      <c r="R611" s="16"/>
      <c r="S611" s="16"/>
      <c r="T611" s="16"/>
      <c r="U611" s="16"/>
      <c r="V611" s="16"/>
      <c r="W611" s="16"/>
      <c r="X611" s="16"/>
      <c r="Y611" s="16"/>
      <c r="Z611" s="16"/>
    </row>
    <row r="612" ht="71.25" customHeight="1">
      <c r="A612" s="10" t="s">
        <v>4262</v>
      </c>
      <c r="B612" s="10" t="s">
        <v>4263</v>
      </c>
      <c r="C612" s="13" t="s">
        <v>427</v>
      </c>
      <c r="D612" s="13" t="s">
        <v>22</v>
      </c>
      <c r="E612" s="13" t="s">
        <v>4264</v>
      </c>
      <c r="F612" s="13" t="s">
        <v>16</v>
      </c>
      <c r="G612" s="15">
        <v>2001.0</v>
      </c>
      <c r="H612" s="15">
        <v>2801.0</v>
      </c>
      <c r="I612" s="16"/>
      <c r="J612" s="16"/>
      <c r="K612" s="16"/>
      <c r="L612" s="16"/>
      <c r="M612" s="16"/>
      <c r="N612" s="16"/>
      <c r="O612" s="16"/>
      <c r="P612" s="16"/>
      <c r="Q612" s="16"/>
      <c r="R612" s="16"/>
      <c r="S612" s="16"/>
      <c r="T612" s="16"/>
      <c r="U612" s="16"/>
      <c r="V612" s="16"/>
      <c r="W612" s="16"/>
      <c r="X612" s="16"/>
      <c r="Y612" s="16"/>
      <c r="Z612" s="16"/>
    </row>
    <row r="613" ht="71.25" customHeight="1">
      <c r="A613" s="10" t="s">
        <v>4265</v>
      </c>
      <c r="B613" s="10" t="s">
        <v>4266</v>
      </c>
      <c r="C613" s="13" t="s">
        <v>427</v>
      </c>
      <c r="D613" s="13" t="s">
        <v>22</v>
      </c>
      <c r="E613" s="13" t="s">
        <v>4267</v>
      </c>
      <c r="F613" s="13" t="s">
        <v>16</v>
      </c>
      <c r="G613" s="15">
        <v>2108.0</v>
      </c>
      <c r="H613" s="15">
        <v>2951.0</v>
      </c>
      <c r="I613" s="16"/>
      <c r="J613" s="16"/>
      <c r="K613" s="16"/>
      <c r="L613" s="16"/>
      <c r="M613" s="16"/>
      <c r="N613" s="16"/>
      <c r="O613" s="16"/>
      <c r="P613" s="16"/>
      <c r="Q613" s="16"/>
      <c r="R613" s="16"/>
      <c r="S613" s="16"/>
      <c r="T613" s="16"/>
      <c r="U613" s="16"/>
      <c r="V613" s="16"/>
      <c r="W613" s="16"/>
      <c r="X613" s="16"/>
      <c r="Y613" s="16"/>
      <c r="Z613" s="16"/>
    </row>
    <row r="614" ht="71.25" customHeight="1">
      <c r="A614" s="10" t="s">
        <v>4268</v>
      </c>
      <c r="B614" s="10" t="s">
        <v>4269</v>
      </c>
      <c r="C614" s="13" t="s">
        <v>427</v>
      </c>
      <c r="D614" s="13" t="s">
        <v>22</v>
      </c>
      <c r="E614" s="13" t="s">
        <v>4270</v>
      </c>
      <c r="F614" s="13" t="s">
        <v>16</v>
      </c>
      <c r="G614" s="15">
        <v>1560.0</v>
      </c>
      <c r="H614" s="15">
        <v>2184.0</v>
      </c>
      <c r="I614" s="16"/>
      <c r="J614" s="16"/>
      <c r="K614" s="16"/>
      <c r="L614" s="16"/>
      <c r="M614" s="16"/>
      <c r="N614" s="16"/>
      <c r="O614" s="16"/>
      <c r="P614" s="16"/>
      <c r="Q614" s="16"/>
      <c r="R614" s="16"/>
      <c r="S614" s="16"/>
      <c r="T614" s="16"/>
      <c r="U614" s="16"/>
      <c r="V614" s="16"/>
      <c r="W614" s="16"/>
      <c r="X614" s="16"/>
      <c r="Y614" s="16"/>
      <c r="Z614" s="16"/>
    </row>
    <row r="615" ht="71.25" customHeight="1">
      <c r="A615" s="10" t="s">
        <v>4271</v>
      </c>
      <c r="B615" s="10" t="s">
        <v>4272</v>
      </c>
      <c r="C615" s="13" t="s">
        <v>427</v>
      </c>
      <c r="D615" s="13" t="s">
        <v>22</v>
      </c>
      <c r="E615" s="13" t="s">
        <v>4273</v>
      </c>
      <c r="F615" s="13" t="s">
        <v>16</v>
      </c>
      <c r="G615" s="15">
        <v>1593.0</v>
      </c>
      <c r="H615" s="15">
        <v>2230.0</v>
      </c>
      <c r="I615" s="16"/>
      <c r="J615" s="16"/>
      <c r="K615" s="16"/>
      <c r="L615" s="16"/>
      <c r="M615" s="16"/>
      <c r="N615" s="16"/>
      <c r="O615" s="16"/>
      <c r="P615" s="16"/>
      <c r="Q615" s="16"/>
      <c r="R615" s="16"/>
      <c r="S615" s="16"/>
      <c r="T615" s="16"/>
      <c r="U615" s="16"/>
      <c r="V615" s="16"/>
      <c r="W615" s="16"/>
      <c r="X615" s="16"/>
      <c r="Y615" s="16"/>
      <c r="Z615" s="16"/>
    </row>
    <row r="616" ht="71.25" customHeight="1">
      <c r="A616" s="10" t="s">
        <v>4274</v>
      </c>
      <c r="B616" s="10" t="s">
        <v>4275</v>
      </c>
      <c r="C616" s="13" t="s">
        <v>427</v>
      </c>
      <c r="D616" s="13" t="s">
        <v>22</v>
      </c>
      <c r="E616" s="13" t="s">
        <v>4276</v>
      </c>
      <c r="F616" s="13" t="s">
        <v>16</v>
      </c>
      <c r="G616" s="15">
        <v>1576.0</v>
      </c>
      <c r="H616" s="15">
        <v>2206.0</v>
      </c>
      <c r="I616" s="16"/>
      <c r="J616" s="16"/>
      <c r="K616" s="16"/>
      <c r="L616" s="16"/>
      <c r="M616" s="16"/>
      <c r="N616" s="16"/>
      <c r="O616" s="16"/>
      <c r="P616" s="16"/>
      <c r="Q616" s="16"/>
      <c r="R616" s="16"/>
      <c r="S616" s="16"/>
      <c r="T616" s="16"/>
      <c r="U616" s="16"/>
      <c r="V616" s="16"/>
      <c r="W616" s="16"/>
      <c r="X616" s="16"/>
      <c r="Y616" s="16"/>
      <c r="Z616" s="16"/>
    </row>
    <row r="617" ht="71.25" customHeight="1">
      <c r="A617" s="10" t="s">
        <v>4277</v>
      </c>
      <c r="B617" s="10" t="s">
        <v>4278</v>
      </c>
      <c r="C617" s="13" t="s">
        <v>427</v>
      </c>
      <c r="D617" s="13" t="s">
        <v>22</v>
      </c>
      <c r="E617" s="13" t="s">
        <v>4279</v>
      </c>
      <c r="F617" s="13" t="s">
        <v>16</v>
      </c>
      <c r="G617" s="15">
        <v>1305.0</v>
      </c>
      <c r="H617" s="15">
        <v>1827.0</v>
      </c>
      <c r="I617" s="16"/>
      <c r="J617" s="16"/>
      <c r="K617" s="16"/>
      <c r="L617" s="16"/>
      <c r="M617" s="16"/>
      <c r="N617" s="16"/>
      <c r="O617" s="16"/>
      <c r="P617" s="16"/>
      <c r="Q617" s="16"/>
      <c r="R617" s="16"/>
      <c r="S617" s="16"/>
      <c r="T617" s="16"/>
      <c r="U617" s="16"/>
      <c r="V617" s="16"/>
      <c r="W617" s="16"/>
      <c r="X617" s="16"/>
      <c r="Y617" s="16"/>
      <c r="Z617" s="16"/>
    </row>
    <row r="618" ht="71.25" customHeight="1">
      <c r="A618" s="10" t="s">
        <v>4280</v>
      </c>
      <c r="B618" s="10" t="s">
        <v>4281</v>
      </c>
      <c r="C618" s="13" t="s">
        <v>427</v>
      </c>
      <c r="D618" s="13" t="s">
        <v>22</v>
      </c>
      <c r="E618" s="13" t="s">
        <v>4282</v>
      </c>
      <c r="F618" s="13" t="s">
        <v>16</v>
      </c>
      <c r="G618" s="15">
        <v>1523.0</v>
      </c>
      <c r="H618" s="15">
        <v>2132.0</v>
      </c>
      <c r="I618" s="16"/>
      <c r="J618" s="16"/>
      <c r="K618" s="16"/>
      <c r="L618" s="16"/>
      <c r="M618" s="16"/>
      <c r="N618" s="16"/>
      <c r="O618" s="16"/>
      <c r="P618" s="16"/>
      <c r="Q618" s="16"/>
      <c r="R618" s="16"/>
      <c r="S618" s="16"/>
      <c r="T618" s="16"/>
      <c r="U618" s="16"/>
      <c r="V618" s="16"/>
      <c r="W618" s="16"/>
      <c r="X618" s="16"/>
      <c r="Y618" s="16"/>
      <c r="Z618" s="16"/>
    </row>
    <row r="619" ht="71.25" customHeight="1">
      <c r="A619" s="10" t="s">
        <v>4283</v>
      </c>
      <c r="B619" s="10" t="s">
        <v>4284</v>
      </c>
      <c r="C619" s="13" t="s">
        <v>427</v>
      </c>
      <c r="D619" s="13" t="s">
        <v>22</v>
      </c>
      <c r="E619" s="13" t="s">
        <v>4285</v>
      </c>
      <c r="F619" s="13" t="s">
        <v>16</v>
      </c>
      <c r="G619" s="15">
        <v>1326.0</v>
      </c>
      <c r="H619" s="15">
        <v>1856.0</v>
      </c>
      <c r="I619" s="16"/>
      <c r="J619" s="16"/>
      <c r="K619" s="16"/>
      <c r="L619" s="16"/>
      <c r="M619" s="16"/>
      <c r="N619" s="16"/>
      <c r="O619" s="16"/>
      <c r="P619" s="16"/>
      <c r="Q619" s="16"/>
      <c r="R619" s="16"/>
      <c r="S619" s="16"/>
      <c r="T619" s="16"/>
      <c r="U619" s="16"/>
      <c r="V619" s="16"/>
      <c r="W619" s="16"/>
      <c r="X619" s="16"/>
      <c r="Y619" s="16"/>
      <c r="Z619" s="16"/>
    </row>
    <row r="620" ht="71.25" customHeight="1">
      <c r="A620" s="10" t="s">
        <v>4286</v>
      </c>
      <c r="B620" s="10" t="s">
        <v>4287</v>
      </c>
      <c r="C620" s="13" t="s">
        <v>427</v>
      </c>
      <c r="D620" s="13" t="s">
        <v>22</v>
      </c>
      <c r="E620" s="13" t="s">
        <v>4288</v>
      </c>
      <c r="F620" s="13" t="s">
        <v>16</v>
      </c>
      <c r="G620" s="15">
        <v>1240.0</v>
      </c>
      <c r="H620" s="15">
        <v>1736.0</v>
      </c>
      <c r="I620" s="16"/>
      <c r="J620" s="16"/>
      <c r="K620" s="16"/>
      <c r="L620" s="16"/>
      <c r="M620" s="16"/>
      <c r="N620" s="16"/>
      <c r="O620" s="16"/>
      <c r="P620" s="16"/>
      <c r="Q620" s="16"/>
      <c r="R620" s="16"/>
      <c r="S620" s="16"/>
      <c r="T620" s="16"/>
      <c r="U620" s="16"/>
      <c r="V620" s="16"/>
      <c r="W620" s="16"/>
      <c r="X620" s="16"/>
      <c r="Y620" s="16"/>
      <c r="Z620" s="16"/>
    </row>
    <row r="621" ht="71.25" customHeight="1">
      <c r="A621" s="10" t="s">
        <v>4289</v>
      </c>
      <c r="B621" s="10" t="s">
        <v>4290</v>
      </c>
      <c r="C621" s="13" t="s">
        <v>427</v>
      </c>
      <c r="D621" s="13" t="s">
        <v>22</v>
      </c>
      <c r="E621" s="13" t="s">
        <v>4291</v>
      </c>
      <c r="F621" s="13" t="s">
        <v>16</v>
      </c>
      <c r="G621" s="15">
        <v>1591.0</v>
      </c>
      <c r="H621" s="15">
        <v>2227.0</v>
      </c>
      <c r="I621" s="16"/>
      <c r="J621" s="16"/>
      <c r="K621" s="16"/>
      <c r="L621" s="16"/>
      <c r="M621" s="16"/>
      <c r="N621" s="16"/>
      <c r="O621" s="16"/>
      <c r="P621" s="16"/>
      <c r="Q621" s="16"/>
      <c r="R621" s="16"/>
      <c r="S621" s="16"/>
      <c r="T621" s="16"/>
      <c r="U621" s="16"/>
      <c r="V621" s="16"/>
      <c r="W621" s="16"/>
      <c r="X621" s="16"/>
      <c r="Y621" s="16"/>
      <c r="Z621" s="16"/>
    </row>
    <row r="622" ht="71.25" customHeight="1">
      <c r="A622" s="10" t="s">
        <v>4292</v>
      </c>
      <c r="B622" s="10" t="s">
        <v>4293</v>
      </c>
      <c r="C622" s="13" t="s">
        <v>427</v>
      </c>
      <c r="D622" s="13" t="s">
        <v>22</v>
      </c>
      <c r="E622" s="13" t="s">
        <v>4294</v>
      </c>
      <c r="F622" s="13" t="s">
        <v>16</v>
      </c>
      <c r="G622" s="15">
        <v>1180.0</v>
      </c>
      <c r="H622" s="15">
        <v>1652.0</v>
      </c>
      <c r="I622" s="16"/>
      <c r="J622" s="16"/>
      <c r="K622" s="16"/>
      <c r="L622" s="16"/>
      <c r="M622" s="16"/>
      <c r="N622" s="16"/>
      <c r="O622" s="16"/>
      <c r="P622" s="16"/>
      <c r="Q622" s="16"/>
      <c r="R622" s="16"/>
      <c r="S622" s="16"/>
      <c r="T622" s="16"/>
      <c r="U622" s="16"/>
      <c r="V622" s="16"/>
      <c r="W622" s="16"/>
      <c r="X622" s="16"/>
      <c r="Y622" s="16"/>
      <c r="Z622" s="16"/>
    </row>
    <row r="623" ht="71.25" customHeight="1">
      <c r="A623" s="10" t="s">
        <v>4295</v>
      </c>
      <c r="B623" s="10" t="s">
        <v>4296</v>
      </c>
      <c r="C623" s="13" t="s">
        <v>427</v>
      </c>
      <c r="D623" s="13" t="s">
        <v>22</v>
      </c>
      <c r="E623" s="13" t="s">
        <v>4297</v>
      </c>
      <c r="F623" s="13" t="s">
        <v>16</v>
      </c>
      <c r="G623" s="15">
        <v>1170.0</v>
      </c>
      <c r="H623" s="15">
        <v>1638.0</v>
      </c>
      <c r="I623" s="16"/>
      <c r="J623" s="16"/>
      <c r="K623" s="16"/>
      <c r="L623" s="16"/>
      <c r="M623" s="16"/>
      <c r="N623" s="16"/>
      <c r="O623" s="16"/>
      <c r="P623" s="16"/>
      <c r="Q623" s="16"/>
      <c r="R623" s="16"/>
      <c r="S623" s="16"/>
      <c r="T623" s="16"/>
      <c r="U623" s="16"/>
      <c r="V623" s="16"/>
      <c r="W623" s="16"/>
      <c r="X623" s="16"/>
      <c r="Y623" s="16"/>
      <c r="Z623" s="16"/>
    </row>
    <row r="624" ht="71.25" customHeight="1">
      <c r="A624" s="10" t="s">
        <v>4298</v>
      </c>
      <c r="B624" s="10" t="s">
        <v>4299</v>
      </c>
      <c r="C624" s="13" t="s">
        <v>427</v>
      </c>
      <c r="D624" s="13" t="s">
        <v>22</v>
      </c>
      <c r="E624" s="13" t="s">
        <v>4300</v>
      </c>
      <c r="F624" s="13" t="s">
        <v>16</v>
      </c>
      <c r="G624" s="15">
        <v>1217.0</v>
      </c>
      <c r="H624" s="15">
        <v>1704.0</v>
      </c>
      <c r="I624" s="16"/>
      <c r="J624" s="16"/>
      <c r="K624" s="16"/>
      <c r="L624" s="16"/>
      <c r="M624" s="16"/>
      <c r="N624" s="16"/>
      <c r="O624" s="16"/>
      <c r="P624" s="16"/>
      <c r="Q624" s="16"/>
      <c r="R624" s="16"/>
      <c r="S624" s="16"/>
      <c r="T624" s="16"/>
      <c r="U624" s="16"/>
      <c r="V624" s="16"/>
      <c r="W624" s="16"/>
      <c r="X624" s="16"/>
      <c r="Y624" s="16"/>
      <c r="Z624" s="16"/>
    </row>
    <row r="625" ht="71.25" customHeight="1">
      <c r="A625" s="10" t="s">
        <v>4301</v>
      </c>
      <c r="B625" s="10" t="s">
        <v>4302</v>
      </c>
      <c r="C625" s="13" t="s">
        <v>427</v>
      </c>
      <c r="D625" s="13" t="s">
        <v>22</v>
      </c>
      <c r="E625" s="13" t="s">
        <v>4303</v>
      </c>
      <c r="F625" s="13" t="s">
        <v>16</v>
      </c>
      <c r="G625" s="15">
        <v>1535.0</v>
      </c>
      <c r="H625" s="15">
        <v>2149.0</v>
      </c>
      <c r="I625" s="16"/>
      <c r="J625" s="16"/>
      <c r="K625" s="16"/>
      <c r="L625" s="16"/>
      <c r="M625" s="16"/>
      <c r="N625" s="16"/>
      <c r="O625" s="16"/>
      <c r="P625" s="16"/>
      <c r="Q625" s="16"/>
      <c r="R625" s="16"/>
      <c r="S625" s="16"/>
      <c r="T625" s="16"/>
      <c r="U625" s="16"/>
      <c r="V625" s="16"/>
      <c r="W625" s="16"/>
      <c r="X625" s="16"/>
      <c r="Y625" s="16"/>
      <c r="Z625" s="16"/>
    </row>
    <row r="626" ht="71.25" customHeight="1">
      <c r="A626" s="10" t="s">
        <v>4304</v>
      </c>
      <c r="B626" s="10" t="s">
        <v>4305</v>
      </c>
      <c r="C626" s="13" t="s">
        <v>427</v>
      </c>
      <c r="D626" s="13" t="s">
        <v>22</v>
      </c>
      <c r="E626" s="13" t="s">
        <v>4306</v>
      </c>
      <c r="F626" s="13" t="s">
        <v>16</v>
      </c>
      <c r="G626" s="15">
        <v>1195.0</v>
      </c>
      <c r="H626" s="15">
        <v>1673.0</v>
      </c>
      <c r="I626" s="16"/>
      <c r="J626" s="16"/>
      <c r="K626" s="16"/>
      <c r="L626" s="16"/>
      <c r="M626" s="16"/>
      <c r="N626" s="16"/>
      <c r="O626" s="16"/>
      <c r="P626" s="16"/>
      <c r="Q626" s="16"/>
      <c r="R626" s="16"/>
      <c r="S626" s="16"/>
      <c r="T626" s="16"/>
      <c r="U626" s="16"/>
      <c r="V626" s="16"/>
      <c r="W626" s="16"/>
      <c r="X626" s="16"/>
      <c r="Y626" s="16"/>
      <c r="Z626" s="16"/>
    </row>
    <row r="627" ht="71.25" customHeight="1">
      <c r="A627" s="10" t="s">
        <v>4307</v>
      </c>
      <c r="B627" s="10" t="s">
        <v>4308</v>
      </c>
      <c r="C627" s="13" t="s">
        <v>427</v>
      </c>
      <c r="D627" s="13" t="s">
        <v>22</v>
      </c>
      <c r="E627" s="13" t="s">
        <v>4309</v>
      </c>
      <c r="F627" s="13" t="s">
        <v>16</v>
      </c>
      <c r="G627" s="15">
        <v>1018.0</v>
      </c>
      <c r="H627" s="15">
        <v>1425.0</v>
      </c>
      <c r="I627" s="16"/>
      <c r="J627" s="16"/>
      <c r="K627" s="16"/>
      <c r="L627" s="16"/>
      <c r="M627" s="16"/>
      <c r="N627" s="16"/>
      <c r="O627" s="16"/>
      <c r="P627" s="16"/>
      <c r="Q627" s="16"/>
      <c r="R627" s="16"/>
      <c r="S627" s="16"/>
      <c r="T627" s="16"/>
      <c r="U627" s="16"/>
      <c r="V627" s="16"/>
      <c r="W627" s="16"/>
      <c r="X627" s="16"/>
      <c r="Y627" s="16"/>
      <c r="Z627" s="16"/>
    </row>
    <row r="628" ht="71.25" customHeight="1">
      <c r="A628" s="10" t="s">
        <v>4310</v>
      </c>
      <c r="B628" s="10" t="s">
        <v>4311</v>
      </c>
      <c r="C628" s="13" t="s">
        <v>565</v>
      </c>
      <c r="D628" s="13" t="s">
        <v>25</v>
      </c>
      <c r="E628" s="13" t="s">
        <v>4312</v>
      </c>
      <c r="F628" s="13" t="s">
        <v>34</v>
      </c>
      <c r="G628" s="15">
        <v>2610.0</v>
      </c>
      <c r="H628" s="15">
        <v>3654.0</v>
      </c>
      <c r="I628" s="16"/>
      <c r="J628" s="16"/>
      <c r="K628" s="16"/>
      <c r="L628" s="16"/>
      <c r="M628" s="16"/>
      <c r="N628" s="16"/>
      <c r="O628" s="16"/>
      <c r="P628" s="16"/>
      <c r="Q628" s="16"/>
      <c r="R628" s="16"/>
      <c r="S628" s="16"/>
      <c r="T628" s="16"/>
      <c r="U628" s="16"/>
      <c r="V628" s="16"/>
      <c r="W628" s="16"/>
      <c r="X628" s="16"/>
      <c r="Y628" s="16"/>
      <c r="Z628" s="16"/>
    </row>
    <row r="629" ht="71.25" customHeight="1">
      <c r="A629" s="10" t="s">
        <v>4313</v>
      </c>
      <c r="B629" s="10" t="s">
        <v>4314</v>
      </c>
      <c r="C629" s="13" t="s">
        <v>565</v>
      </c>
      <c r="D629" s="13" t="s">
        <v>25</v>
      </c>
      <c r="E629" s="13" t="s">
        <v>4315</v>
      </c>
      <c r="F629" s="13" t="s">
        <v>34</v>
      </c>
      <c r="G629" s="15">
        <v>2652.0</v>
      </c>
      <c r="H629" s="15">
        <v>3713.0</v>
      </c>
      <c r="I629" s="16"/>
      <c r="J629" s="16"/>
      <c r="K629" s="16"/>
      <c r="L629" s="16"/>
      <c r="M629" s="16"/>
      <c r="N629" s="16"/>
      <c r="O629" s="16"/>
      <c r="P629" s="16"/>
      <c r="Q629" s="16"/>
      <c r="R629" s="16"/>
      <c r="S629" s="16"/>
      <c r="T629" s="16"/>
      <c r="U629" s="16"/>
      <c r="V629" s="16"/>
      <c r="W629" s="16"/>
      <c r="X629" s="16"/>
      <c r="Y629" s="16"/>
      <c r="Z629" s="16"/>
    </row>
    <row r="630" ht="71.25" customHeight="1">
      <c r="A630" s="10" t="s">
        <v>4316</v>
      </c>
      <c r="B630" s="10" t="s">
        <v>4317</v>
      </c>
      <c r="C630" s="13" t="s">
        <v>565</v>
      </c>
      <c r="D630" s="13" t="s">
        <v>25</v>
      </c>
      <c r="E630" s="13" t="s">
        <v>4318</v>
      </c>
      <c r="F630" s="13" t="s">
        <v>34</v>
      </c>
      <c r="G630" s="15">
        <v>2344.0</v>
      </c>
      <c r="H630" s="15">
        <v>3282.0</v>
      </c>
      <c r="I630" s="16"/>
      <c r="J630" s="16"/>
      <c r="K630" s="16"/>
      <c r="L630" s="16"/>
      <c r="M630" s="16"/>
      <c r="N630" s="16"/>
      <c r="O630" s="16"/>
      <c r="P630" s="16"/>
      <c r="Q630" s="16"/>
      <c r="R630" s="16"/>
      <c r="S630" s="16"/>
      <c r="T630" s="16"/>
      <c r="U630" s="16"/>
      <c r="V630" s="16"/>
      <c r="W630" s="16"/>
      <c r="X630" s="16"/>
      <c r="Y630" s="16"/>
      <c r="Z630" s="16"/>
    </row>
    <row r="631" ht="71.25" customHeight="1">
      <c r="A631" s="10" t="s">
        <v>4319</v>
      </c>
      <c r="B631" s="10" t="s">
        <v>4320</v>
      </c>
      <c r="C631" s="13" t="s">
        <v>565</v>
      </c>
      <c r="D631" s="13" t="s">
        <v>25</v>
      </c>
      <c r="E631" s="13" t="s">
        <v>4321</v>
      </c>
      <c r="F631" s="13" t="s">
        <v>34</v>
      </c>
      <c r="G631" s="15">
        <v>2436.0</v>
      </c>
      <c r="H631" s="15">
        <v>3410.0</v>
      </c>
      <c r="I631" s="16"/>
      <c r="J631" s="16"/>
      <c r="K631" s="16"/>
      <c r="L631" s="16"/>
      <c r="M631" s="16"/>
      <c r="N631" s="16"/>
      <c r="O631" s="16"/>
      <c r="P631" s="16"/>
      <c r="Q631" s="16"/>
      <c r="R631" s="16"/>
      <c r="S631" s="16"/>
      <c r="T631" s="16"/>
      <c r="U631" s="16"/>
      <c r="V631" s="16"/>
      <c r="W631" s="16"/>
      <c r="X631" s="16"/>
      <c r="Y631" s="16"/>
      <c r="Z631" s="16"/>
    </row>
    <row r="632" ht="71.25" customHeight="1">
      <c r="A632" s="10" t="s">
        <v>4322</v>
      </c>
      <c r="B632" s="10" t="s">
        <v>4323</v>
      </c>
      <c r="C632" s="13" t="s">
        <v>565</v>
      </c>
      <c r="D632" s="13" t="s">
        <v>25</v>
      </c>
      <c r="E632" s="13" t="s">
        <v>4324</v>
      </c>
      <c r="F632" s="13" t="s">
        <v>34</v>
      </c>
      <c r="G632" s="15">
        <v>2567.0</v>
      </c>
      <c r="H632" s="15">
        <v>3594.0</v>
      </c>
      <c r="I632" s="16"/>
      <c r="J632" s="16"/>
      <c r="K632" s="16"/>
      <c r="L632" s="16"/>
      <c r="M632" s="16"/>
      <c r="N632" s="16"/>
      <c r="O632" s="16"/>
      <c r="P632" s="16"/>
      <c r="Q632" s="16"/>
      <c r="R632" s="16"/>
      <c r="S632" s="16"/>
      <c r="T632" s="16"/>
      <c r="U632" s="16"/>
      <c r="V632" s="16"/>
      <c r="W632" s="16"/>
      <c r="X632" s="16"/>
      <c r="Y632" s="16"/>
      <c r="Z632" s="16"/>
    </row>
    <row r="633" ht="71.25" customHeight="1">
      <c r="A633" s="10" t="s">
        <v>4325</v>
      </c>
      <c r="B633" s="10" t="s">
        <v>4326</v>
      </c>
      <c r="C633" s="13" t="s">
        <v>565</v>
      </c>
      <c r="D633" s="13" t="s">
        <v>25</v>
      </c>
      <c r="E633" s="13" t="s">
        <v>4327</v>
      </c>
      <c r="F633" s="13" t="s">
        <v>34</v>
      </c>
      <c r="G633" s="15">
        <v>2382.0</v>
      </c>
      <c r="H633" s="15">
        <v>3335.0</v>
      </c>
      <c r="I633" s="16"/>
      <c r="J633" s="16"/>
      <c r="K633" s="16"/>
      <c r="L633" s="16"/>
      <c r="M633" s="16"/>
      <c r="N633" s="16"/>
      <c r="O633" s="16"/>
      <c r="P633" s="16"/>
      <c r="Q633" s="16"/>
      <c r="R633" s="16"/>
      <c r="S633" s="16"/>
      <c r="T633" s="16"/>
      <c r="U633" s="16"/>
      <c r="V633" s="16"/>
      <c r="W633" s="16"/>
      <c r="X633" s="16"/>
      <c r="Y633" s="16"/>
      <c r="Z633" s="16"/>
    </row>
    <row r="634" ht="71.25" customHeight="1">
      <c r="A634" s="10" t="s">
        <v>4328</v>
      </c>
      <c r="B634" s="10" t="s">
        <v>4329</v>
      </c>
      <c r="C634" s="13" t="s">
        <v>565</v>
      </c>
      <c r="D634" s="13" t="s">
        <v>25</v>
      </c>
      <c r="E634" s="13" t="s">
        <v>4330</v>
      </c>
      <c r="F634" s="13" t="s">
        <v>34</v>
      </c>
      <c r="G634" s="15">
        <v>2545.0</v>
      </c>
      <c r="H634" s="15">
        <v>3563.0</v>
      </c>
      <c r="I634" s="16"/>
      <c r="J634" s="16"/>
      <c r="K634" s="16"/>
      <c r="L634" s="16"/>
      <c r="M634" s="16"/>
      <c r="N634" s="16"/>
      <c r="O634" s="16"/>
      <c r="P634" s="16"/>
      <c r="Q634" s="16"/>
      <c r="R634" s="16"/>
      <c r="S634" s="16"/>
      <c r="T634" s="16"/>
      <c r="U634" s="16"/>
      <c r="V634" s="16"/>
      <c r="W634" s="16"/>
      <c r="X634" s="16"/>
      <c r="Y634" s="16"/>
      <c r="Z634" s="16"/>
    </row>
    <row r="635" ht="71.25" customHeight="1">
      <c r="A635" s="10" t="s">
        <v>4331</v>
      </c>
      <c r="B635" s="10" t="s">
        <v>4332</v>
      </c>
      <c r="C635" s="13" t="s">
        <v>565</v>
      </c>
      <c r="D635" s="13" t="s">
        <v>25</v>
      </c>
      <c r="E635" s="13" t="s">
        <v>4333</v>
      </c>
      <c r="F635" s="13" t="s">
        <v>34</v>
      </c>
      <c r="G635" s="15">
        <v>2493.0</v>
      </c>
      <c r="H635" s="15">
        <v>3490.0</v>
      </c>
      <c r="I635" s="16"/>
      <c r="J635" s="16"/>
      <c r="K635" s="16"/>
      <c r="L635" s="16"/>
      <c r="M635" s="16"/>
      <c r="N635" s="16"/>
      <c r="O635" s="16"/>
      <c r="P635" s="16"/>
      <c r="Q635" s="16"/>
      <c r="R635" s="16"/>
      <c r="S635" s="16"/>
      <c r="T635" s="16"/>
      <c r="U635" s="16"/>
      <c r="V635" s="16"/>
      <c r="W635" s="16"/>
      <c r="X635" s="16"/>
      <c r="Y635" s="16"/>
      <c r="Z635" s="16"/>
    </row>
    <row r="636" ht="71.25" customHeight="1">
      <c r="A636" s="10" t="s">
        <v>4334</v>
      </c>
      <c r="B636" s="10" t="s">
        <v>4335</v>
      </c>
      <c r="C636" s="13" t="s">
        <v>565</v>
      </c>
      <c r="D636" s="13" t="s">
        <v>25</v>
      </c>
      <c r="E636" s="13" t="s">
        <v>4336</v>
      </c>
      <c r="F636" s="13" t="s">
        <v>34</v>
      </c>
      <c r="G636" s="15">
        <v>2144.0</v>
      </c>
      <c r="H636" s="15">
        <v>3002.0</v>
      </c>
      <c r="I636" s="16"/>
      <c r="J636" s="16"/>
      <c r="K636" s="16"/>
      <c r="L636" s="16"/>
      <c r="M636" s="16"/>
      <c r="N636" s="16"/>
      <c r="O636" s="16"/>
      <c r="P636" s="16"/>
      <c r="Q636" s="16"/>
      <c r="R636" s="16"/>
      <c r="S636" s="16"/>
      <c r="T636" s="16"/>
      <c r="U636" s="16"/>
      <c r="V636" s="16"/>
      <c r="W636" s="16"/>
      <c r="X636" s="16"/>
      <c r="Y636" s="16"/>
      <c r="Z636" s="16"/>
    </row>
    <row r="637" ht="71.25" customHeight="1">
      <c r="A637" s="10" t="s">
        <v>4337</v>
      </c>
      <c r="B637" s="10" t="s">
        <v>4338</v>
      </c>
      <c r="C637" s="13" t="s">
        <v>565</v>
      </c>
      <c r="D637" s="13" t="s">
        <v>25</v>
      </c>
      <c r="E637" s="13" t="s">
        <v>4339</v>
      </c>
      <c r="F637" s="13" t="s">
        <v>34</v>
      </c>
      <c r="G637" s="15">
        <v>2568.0</v>
      </c>
      <c r="H637" s="15">
        <v>3595.0</v>
      </c>
      <c r="I637" s="16"/>
      <c r="J637" s="16"/>
      <c r="K637" s="16"/>
      <c r="L637" s="16"/>
      <c r="M637" s="16"/>
      <c r="N637" s="16"/>
      <c r="O637" s="16"/>
      <c r="P637" s="16"/>
      <c r="Q637" s="16"/>
      <c r="R637" s="16"/>
      <c r="S637" s="16"/>
      <c r="T637" s="16"/>
      <c r="U637" s="16"/>
      <c r="V637" s="16"/>
      <c r="W637" s="16"/>
      <c r="X637" s="16"/>
      <c r="Y637" s="16"/>
      <c r="Z637" s="16"/>
    </row>
    <row r="638" ht="71.25" customHeight="1">
      <c r="A638" s="10" t="s">
        <v>4340</v>
      </c>
      <c r="B638" s="10" t="s">
        <v>4341</v>
      </c>
      <c r="C638" s="13" t="s">
        <v>565</v>
      </c>
      <c r="D638" s="13" t="s">
        <v>25</v>
      </c>
      <c r="E638" s="13" t="s">
        <v>4342</v>
      </c>
      <c r="F638" s="13" t="s">
        <v>34</v>
      </c>
      <c r="G638" s="15">
        <v>2145.0</v>
      </c>
      <c r="H638" s="15">
        <v>3003.0</v>
      </c>
      <c r="I638" s="16"/>
      <c r="J638" s="16"/>
      <c r="K638" s="16"/>
      <c r="L638" s="16"/>
      <c r="M638" s="16"/>
      <c r="N638" s="16"/>
      <c r="O638" s="16"/>
      <c r="P638" s="16"/>
      <c r="Q638" s="16"/>
      <c r="R638" s="16"/>
      <c r="S638" s="16"/>
      <c r="T638" s="16"/>
      <c r="U638" s="16"/>
      <c r="V638" s="16"/>
      <c r="W638" s="16"/>
      <c r="X638" s="16"/>
      <c r="Y638" s="16"/>
      <c r="Z638" s="16"/>
    </row>
    <row r="639" ht="71.25" customHeight="1">
      <c r="A639" s="10" t="s">
        <v>4343</v>
      </c>
      <c r="B639" s="10" t="s">
        <v>4344</v>
      </c>
      <c r="C639" s="13" t="s">
        <v>565</v>
      </c>
      <c r="D639" s="13" t="s">
        <v>25</v>
      </c>
      <c r="E639" s="13" t="s">
        <v>4345</v>
      </c>
      <c r="F639" s="13" t="s">
        <v>34</v>
      </c>
      <c r="G639" s="15">
        <v>2133.0</v>
      </c>
      <c r="H639" s="15">
        <v>2986.0</v>
      </c>
      <c r="I639" s="16"/>
      <c r="J639" s="16"/>
      <c r="K639" s="16"/>
      <c r="L639" s="16"/>
      <c r="M639" s="16"/>
      <c r="N639" s="16"/>
      <c r="O639" s="16"/>
      <c r="P639" s="16"/>
      <c r="Q639" s="16"/>
      <c r="R639" s="16"/>
      <c r="S639" s="16"/>
      <c r="T639" s="16"/>
      <c r="U639" s="16"/>
      <c r="V639" s="16"/>
      <c r="W639" s="16"/>
      <c r="X639" s="16"/>
      <c r="Y639" s="16"/>
      <c r="Z639" s="16"/>
    </row>
    <row r="640" ht="71.25" customHeight="1">
      <c r="A640" s="10" t="s">
        <v>4346</v>
      </c>
      <c r="B640" s="10" t="s">
        <v>4347</v>
      </c>
      <c r="C640" s="13" t="s">
        <v>565</v>
      </c>
      <c r="D640" s="13" t="s">
        <v>25</v>
      </c>
      <c r="E640" s="13" t="s">
        <v>4348</v>
      </c>
      <c r="F640" s="13" t="s">
        <v>34</v>
      </c>
      <c r="G640" s="15">
        <v>1650.0</v>
      </c>
      <c r="H640" s="15">
        <v>2310.0</v>
      </c>
      <c r="I640" s="16"/>
      <c r="J640" s="16"/>
      <c r="K640" s="16"/>
      <c r="L640" s="16"/>
      <c r="M640" s="16"/>
      <c r="N640" s="16"/>
      <c r="O640" s="16"/>
      <c r="P640" s="16"/>
      <c r="Q640" s="16"/>
      <c r="R640" s="16"/>
      <c r="S640" s="16"/>
      <c r="T640" s="16"/>
      <c r="U640" s="16"/>
      <c r="V640" s="16"/>
      <c r="W640" s="16"/>
      <c r="X640" s="16"/>
      <c r="Y640" s="16"/>
      <c r="Z640" s="16"/>
    </row>
    <row r="641" ht="71.25" customHeight="1">
      <c r="A641" s="10" t="s">
        <v>4349</v>
      </c>
      <c r="B641" s="10" t="s">
        <v>4350</v>
      </c>
      <c r="C641" s="13" t="s">
        <v>565</v>
      </c>
      <c r="D641" s="13" t="s">
        <v>25</v>
      </c>
      <c r="E641" s="13" t="s">
        <v>4351</v>
      </c>
      <c r="F641" s="13" t="s">
        <v>34</v>
      </c>
      <c r="G641" s="15">
        <v>2115.0</v>
      </c>
      <c r="H641" s="15">
        <v>2961.0</v>
      </c>
      <c r="I641" s="16"/>
      <c r="J641" s="16"/>
      <c r="K641" s="16"/>
      <c r="L641" s="16"/>
      <c r="M641" s="16"/>
      <c r="N641" s="16"/>
      <c r="O641" s="16"/>
      <c r="P641" s="16"/>
      <c r="Q641" s="16"/>
      <c r="R641" s="16"/>
      <c r="S641" s="16"/>
      <c r="T641" s="16"/>
      <c r="U641" s="16"/>
      <c r="V641" s="16"/>
      <c r="W641" s="16"/>
      <c r="X641" s="16"/>
      <c r="Y641" s="16"/>
      <c r="Z641" s="16"/>
    </row>
    <row r="642" ht="71.25" customHeight="1">
      <c r="A642" s="10" t="s">
        <v>4352</v>
      </c>
      <c r="B642" s="10" t="s">
        <v>4353</v>
      </c>
      <c r="C642" s="13" t="s">
        <v>565</v>
      </c>
      <c r="D642" s="13" t="s">
        <v>25</v>
      </c>
      <c r="E642" s="13" t="s">
        <v>4354</v>
      </c>
      <c r="F642" s="13" t="s">
        <v>34</v>
      </c>
      <c r="G642" s="15">
        <v>1931.0</v>
      </c>
      <c r="H642" s="15">
        <v>2703.0</v>
      </c>
      <c r="I642" s="16"/>
      <c r="J642" s="16"/>
      <c r="K642" s="16"/>
      <c r="L642" s="16"/>
      <c r="M642" s="16"/>
      <c r="N642" s="16"/>
      <c r="O642" s="16"/>
      <c r="P642" s="16"/>
      <c r="Q642" s="16"/>
      <c r="R642" s="16"/>
      <c r="S642" s="16"/>
      <c r="T642" s="16"/>
      <c r="U642" s="16"/>
      <c r="V642" s="16"/>
      <c r="W642" s="16"/>
      <c r="X642" s="16"/>
      <c r="Y642" s="16"/>
      <c r="Z642" s="16"/>
    </row>
    <row r="643" ht="71.25" customHeight="1">
      <c r="A643" s="10" t="s">
        <v>4355</v>
      </c>
      <c r="B643" s="10" t="s">
        <v>4356</v>
      </c>
      <c r="C643" s="13" t="s">
        <v>565</v>
      </c>
      <c r="D643" s="13" t="s">
        <v>25</v>
      </c>
      <c r="E643" s="13" t="s">
        <v>4357</v>
      </c>
      <c r="F643" s="13" t="s">
        <v>34</v>
      </c>
      <c r="G643" s="15">
        <v>1727.0</v>
      </c>
      <c r="H643" s="15">
        <v>2418.0</v>
      </c>
      <c r="I643" s="16"/>
      <c r="J643" s="16"/>
      <c r="K643" s="16"/>
      <c r="L643" s="16"/>
      <c r="M643" s="16"/>
      <c r="N643" s="16"/>
      <c r="O643" s="16"/>
      <c r="P643" s="16"/>
      <c r="Q643" s="16"/>
      <c r="R643" s="16"/>
      <c r="S643" s="16"/>
      <c r="T643" s="16"/>
      <c r="U643" s="16"/>
      <c r="V643" s="16"/>
      <c r="W643" s="16"/>
      <c r="X643" s="16"/>
      <c r="Y643" s="16"/>
      <c r="Z643" s="16"/>
    </row>
    <row r="644" ht="71.25" customHeight="1">
      <c r="A644" s="10" t="s">
        <v>4358</v>
      </c>
      <c r="B644" s="10" t="s">
        <v>4359</v>
      </c>
      <c r="C644" s="13" t="s">
        <v>565</v>
      </c>
      <c r="D644" s="13" t="s">
        <v>25</v>
      </c>
      <c r="E644" s="13" t="s">
        <v>4360</v>
      </c>
      <c r="F644" s="13" t="s">
        <v>34</v>
      </c>
      <c r="G644" s="15">
        <v>1902.0</v>
      </c>
      <c r="H644" s="15">
        <v>2663.0</v>
      </c>
      <c r="I644" s="16"/>
      <c r="J644" s="16"/>
      <c r="K644" s="16"/>
      <c r="L644" s="16"/>
      <c r="M644" s="16"/>
      <c r="N644" s="16"/>
      <c r="O644" s="16"/>
      <c r="P644" s="16"/>
      <c r="Q644" s="16"/>
      <c r="R644" s="16"/>
      <c r="S644" s="16"/>
      <c r="T644" s="16"/>
      <c r="U644" s="16"/>
      <c r="V644" s="16"/>
      <c r="W644" s="16"/>
      <c r="X644" s="16"/>
      <c r="Y644" s="16"/>
      <c r="Z644" s="16"/>
    </row>
    <row r="645" ht="71.25" customHeight="1">
      <c r="A645" s="10" t="s">
        <v>4361</v>
      </c>
      <c r="B645" s="10" t="s">
        <v>4362</v>
      </c>
      <c r="C645" s="13" t="s">
        <v>565</v>
      </c>
      <c r="D645" s="13" t="s">
        <v>25</v>
      </c>
      <c r="E645" s="13" t="s">
        <v>4363</v>
      </c>
      <c r="F645" s="13" t="s">
        <v>34</v>
      </c>
      <c r="G645" s="15">
        <v>1919.0</v>
      </c>
      <c r="H645" s="15">
        <v>2687.0</v>
      </c>
      <c r="I645" s="16"/>
      <c r="J645" s="16"/>
      <c r="K645" s="16"/>
      <c r="L645" s="16"/>
      <c r="M645" s="16"/>
      <c r="N645" s="16"/>
      <c r="O645" s="16"/>
      <c r="P645" s="16"/>
      <c r="Q645" s="16"/>
      <c r="R645" s="16"/>
      <c r="S645" s="16"/>
      <c r="T645" s="16"/>
      <c r="U645" s="16"/>
      <c r="V645" s="16"/>
      <c r="W645" s="16"/>
      <c r="X645" s="16"/>
      <c r="Y645" s="16"/>
      <c r="Z645" s="16"/>
    </row>
    <row r="646" ht="71.25" customHeight="1">
      <c r="A646" s="10" t="s">
        <v>4364</v>
      </c>
      <c r="B646" s="10" t="s">
        <v>4365</v>
      </c>
      <c r="C646" s="13" t="s">
        <v>565</v>
      </c>
      <c r="D646" s="13" t="s">
        <v>25</v>
      </c>
      <c r="E646" s="13" t="s">
        <v>4366</v>
      </c>
      <c r="F646" s="13" t="s">
        <v>34</v>
      </c>
      <c r="G646" s="15">
        <v>1927.0</v>
      </c>
      <c r="H646" s="15">
        <v>2698.0</v>
      </c>
      <c r="I646" s="16"/>
      <c r="J646" s="16"/>
      <c r="K646" s="16"/>
      <c r="L646" s="16"/>
      <c r="M646" s="16"/>
      <c r="N646" s="16"/>
      <c r="O646" s="16"/>
      <c r="P646" s="16"/>
      <c r="Q646" s="16"/>
      <c r="R646" s="16"/>
      <c r="S646" s="16"/>
      <c r="T646" s="16"/>
      <c r="U646" s="16"/>
      <c r="V646" s="16"/>
      <c r="W646" s="16"/>
      <c r="X646" s="16"/>
      <c r="Y646" s="16"/>
      <c r="Z646" s="16"/>
    </row>
    <row r="647" ht="71.25" customHeight="1">
      <c r="A647" s="10" t="s">
        <v>4367</v>
      </c>
      <c r="B647" s="10" t="s">
        <v>4368</v>
      </c>
      <c r="C647" s="13" t="s">
        <v>565</v>
      </c>
      <c r="D647" s="13" t="s">
        <v>25</v>
      </c>
      <c r="E647" s="13" t="s">
        <v>4369</v>
      </c>
      <c r="F647" s="13" t="s">
        <v>34</v>
      </c>
      <c r="G647" s="15">
        <v>1814.0</v>
      </c>
      <c r="H647" s="15">
        <v>2540.0</v>
      </c>
      <c r="I647" s="16"/>
      <c r="J647" s="16"/>
      <c r="K647" s="16"/>
      <c r="L647" s="16"/>
      <c r="M647" s="16"/>
      <c r="N647" s="16"/>
      <c r="O647" s="16"/>
      <c r="P647" s="16"/>
      <c r="Q647" s="16"/>
      <c r="R647" s="16"/>
      <c r="S647" s="16"/>
      <c r="T647" s="16"/>
      <c r="U647" s="16"/>
      <c r="V647" s="16"/>
      <c r="W647" s="16"/>
      <c r="X647" s="16"/>
      <c r="Y647" s="16"/>
      <c r="Z647" s="16"/>
    </row>
    <row r="648" ht="71.25" customHeight="1">
      <c r="A648" s="10" t="s">
        <v>4370</v>
      </c>
      <c r="B648" s="10" t="s">
        <v>4371</v>
      </c>
      <c r="C648" s="13" t="s">
        <v>565</v>
      </c>
      <c r="D648" s="13" t="s">
        <v>25</v>
      </c>
      <c r="E648" s="13" t="s">
        <v>4372</v>
      </c>
      <c r="F648" s="13" t="s">
        <v>34</v>
      </c>
      <c r="G648" s="15">
        <v>1767.0</v>
      </c>
      <c r="H648" s="15">
        <v>2474.0</v>
      </c>
      <c r="I648" s="16"/>
      <c r="J648" s="16"/>
      <c r="K648" s="16"/>
      <c r="L648" s="16"/>
      <c r="M648" s="16"/>
      <c r="N648" s="16"/>
      <c r="O648" s="16"/>
      <c r="P648" s="16"/>
      <c r="Q648" s="16"/>
      <c r="R648" s="16"/>
      <c r="S648" s="16"/>
      <c r="T648" s="16"/>
      <c r="U648" s="16"/>
      <c r="V648" s="16"/>
      <c r="W648" s="16"/>
      <c r="X648" s="16"/>
      <c r="Y648" s="16"/>
      <c r="Z648" s="16"/>
    </row>
    <row r="649" ht="71.25" customHeight="1">
      <c r="A649" s="10" t="s">
        <v>4373</v>
      </c>
      <c r="B649" s="10" t="s">
        <v>4374</v>
      </c>
      <c r="C649" s="13" t="s">
        <v>565</v>
      </c>
      <c r="D649" s="13" t="s">
        <v>25</v>
      </c>
      <c r="E649" s="13" t="s">
        <v>4375</v>
      </c>
      <c r="F649" s="13" t="s">
        <v>34</v>
      </c>
      <c r="G649" s="15">
        <v>1813.0</v>
      </c>
      <c r="H649" s="15">
        <v>2538.0</v>
      </c>
      <c r="I649" s="16"/>
      <c r="J649" s="16"/>
      <c r="K649" s="16"/>
      <c r="L649" s="16"/>
      <c r="M649" s="16"/>
      <c r="N649" s="16"/>
      <c r="O649" s="16"/>
      <c r="P649" s="16"/>
      <c r="Q649" s="16"/>
      <c r="R649" s="16"/>
      <c r="S649" s="16"/>
      <c r="T649" s="16"/>
      <c r="U649" s="16"/>
      <c r="V649" s="16"/>
      <c r="W649" s="16"/>
      <c r="X649" s="16"/>
      <c r="Y649" s="16"/>
      <c r="Z649" s="16"/>
    </row>
    <row r="650" ht="71.25" customHeight="1">
      <c r="A650" s="10" t="s">
        <v>4376</v>
      </c>
      <c r="B650" s="10" t="s">
        <v>4377</v>
      </c>
      <c r="C650" s="13" t="s">
        <v>565</v>
      </c>
      <c r="D650" s="13" t="s">
        <v>25</v>
      </c>
      <c r="E650" s="13" t="s">
        <v>4378</v>
      </c>
      <c r="F650" s="13" t="s">
        <v>34</v>
      </c>
      <c r="G650" s="15">
        <v>1096.0</v>
      </c>
      <c r="H650" s="15">
        <v>1534.0</v>
      </c>
      <c r="I650" s="16"/>
      <c r="J650" s="16"/>
      <c r="K650" s="16"/>
      <c r="L650" s="16"/>
      <c r="M650" s="16"/>
      <c r="N650" s="16"/>
      <c r="O650" s="16"/>
      <c r="P650" s="16"/>
      <c r="Q650" s="16"/>
      <c r="R650" s="16"/>
      <c r="S650" s="16"/>
      <c r="T650" s="16"/>
      <c r="U650" s="16"/>
      <c r="V650" s="16"/>
      <c r="W650" s="16"/>
      <c r="X650" s="16"/>
      <c r="Y650" s="16"/>
      <c r="Z650" s="16"/>
    </row>
    <row r="651" ht="71.25" customHeight="1">
      <c r="A651" s="10" t="s">
        <v>4379</v>
      </c>
      <c r="B651" s="10" t="s">
        <v>4380</v>
      </c>
      <c r="C651" s="13" t="s">
        <v>565</v>
      </c>
      <c r="D651" s="13" t="s">
        <v>25</v>
      </c>
      <c r="E651" s="13" t="s">
        <v>4381</v>
      </c>
      <c r="F651" s="13" t="s">
        <v>34</v>
      </c>
      <c r="G651" s="15">
        <v>1118.0</v>
      </c>
      <c r="H651" s="15">
        <v>1565.0</v>
      </c>
      <c r="I651" s="16"/>
      <c r="J651" s="16"/>
      <c r="K651" s="16"/>
      <c r="L651" s="16"/>
      <c r="M651" s="16"/>
      <c r="N651" s="16"/>
      <c r="O651" s="16"/>
      <c r="P651" s="16"/>
      <c r="Q651" s="16"/>
      <c r="R651" s="16"/>
      <c r="S651" s="16"/>
      <c r="T651" s="16"/>
      <c r="U651" s="16"/>
      <c r="V651" s="16"/>
      <c r="W651" s="16"/>
      <c r="X651" s="16"/>
      <c r="Y651" s="16"/>
      <c r="Z651" s="16"/>
    </row>
    <row r="652" ht="71.25" customHeight="1">
      <c r="A652" s="10" t="s">
        <v>4382</v>
      </c>
      <c r="B652" s="10" t="s">
        <v>4383</v>
      </c>
      <c r="C652" s="13" t="s">
        <v>565</v>
      </c>
      <c r="D652" s="13" t="s">
        <v>25</v>
      </c>
      <c r="E652" s="13" t="s">
        <v>4384</v>
      </c>
      <c r="F652" s="13" t="s">
        <v>34</v>
      </c>
      <c r="G652" s="15">
        <v>1184.0</v>
      </c>
      <c r="H652" s="15">
        <v>1658.0</v>
      </c>
      <c r="I652" s="16"/>
      <c r="J652" s="16"/>
      <c r="K652" s="16"/>
      <c r="L652" s="16"/>
      <c r="M652" s="16"/>
      <c r="N652" s="16"/>
      <c r="O652" s="16"/>
      <c r="P652" s="16"/>
      <c r="Q652" s="16"/>
      <c r="R652" s="16"/>
      <c r="S652" s="16"/>
      <c r="T652" s="16"/>
      <c r="U652" s="16"/>
      <c r="V652" s="16"/>
      <c r="W652" s="16"/>
      <c r="X652" s="16"/>
      <c r="Y652" s="16"/>
      <c r="Z652" s="16"/>
    </row>
    <row r="653" ht="71.25" customHeight="1">
      <c r="A653" s="10" t="s">
        <v>4385</v>
      </c>
      <c r="B653" s="10" t="s">
        <v>4386</v>
      </c>
      <c r="C653" s="13" t="s">
        <v>565</v>
      </c>
      <c r="D653" s="13" t="s">
        <v>25</v>
      </c>
      <c r="E653" s="13" t="s">
        <v>4387</v>
      </c>
      <c r="F653" s="13" t="s">
        <v>34</v>
      </c>
      <c r="G653" s="15">
        <v>1414.0</v>
      </c>
      <c r="H653" s="15">
        <v>1980.0</v>
      </c>
      <c r="I653" s="16"/>
      <c r="J653" s="16"/>
      <c r="K653" s="16"/>
      <c r="L653" s="16"/>
      <c r="M653" s="16"/>
      <c r="N653" s="16"/>
      <c r="O653" s="16"/>
      <c r="P653" s="16"/>
      <c r="Q653" s="16"/>
      <c r="R653" s="16"/>
      <c r="S653" s="16"/>
      <c r="T653" s="16"/>
      <c r="U653" s="16"/>
      <c r="V653" s="16"/>
      <c r="W653" s="16"/>
      <c r="X653" s="16"/>
      <c r="Y653" s="16"/>
      <c r="Z653" s="16"/>
    </row>
    <row r="654" ht="71.25" customHeight="1">
      <c r="A654" s="10" t="s">
        <v>4388</v>
      </c>
      <c r="B654" s="10" t="s">
        <v>4389</v>
      </c>
      <c r="C654" s="13" t="s">
        <v>565</v>
      </c>
      <c r="D654" s="13" t="s">
        <v>25</v>
      </c>
      <c r="E654" s="13" t="s">
        <v>4390</v>
      </c>
      <c r="F654" s="13" t="s">
        <v>34</v>
      </c>
      <c r="G654" s="15">
        <v>1393.0</v>
      </c>
      <c r="H654" s="15">
        <v>1950.0</v>
      </c>
      <c r="I654" s="16"/>
      <c r="J654" s="16"/>
      <c r="K654" s="16"/>
      <c r="L654" s="16"/>
      <c r="M654" s="16"/>
      <c r="N654" s="16"/>
      <c r="O654" s="16"/>
      <c r="P654" s="16"/>
      <c r="Q654" s="16"/>
      <c r="R654" s="16"/>
      <c r="S654" s="16"/>
      <c r="T654" s="16"/>
      <c r="U654" s="16"/>
      <c r="V654" s="16"/>
      <c r="W654" s="16"/>
      <c r="X654" s="16"/>
      <c r="Y654" s="16"/>
      <c r="Z654" s="16"/>
    </row>
    <row r="655" ht="71.25" customHeight="1">
      <c r="A655" s="10" t="s">
        <v>4391</v>
      </c>
      <c r="B655" s="10" t="s">
        <v>4392</v>
      </c>
      <c r="C655" s="13" t="s">
        <v>565</v>
      </c>
      <c r="D655" s="13" t="s">
        <v>25</v>
      </c>
      <c r="E655" s="13" t="s">
        <v>4393</v>
      </c>
      <c r="F655" s="13" t="s">
        <v>34</v>
      </c>
      <c r="G655" s="15">
        <v>1101.0</v>
      </c>
      <c r="H655" s="15">
        <v>1541.0</v>
      </c>
      <c r="I655" s="16"/>
      <c r="J655" s="16"/>
      <c r="K655" s="16"/>
      <c r="L655" s="16"/>
      <c r="M655" s="16"/>
      <c r="N655" s="16"/>
      <c r="O655" s="16"/>
      <c r="P655" s="16"/>
      <c r="Q655" s="16"/>
      <c r="R655" s="16"/>
      <c r="S655" s="16"/>
      <c r="T655" s="16"/>
      <c r="U655" s="16"/>
      <c r="V655" s="16"/>
      <c r="W655" s="16"/>
      <c r="X655" s="16"/>
      <c r="Y655" s="16"/>
      <c r="Z655" s="16"/>
    </row>
    <row r="656" ht="71.25" customHeight="1">
      <c r="A656" s="10" t="s">
        <v>4394</v>
      </c>
      <c r="B656" s="10" t="s">
        <v>4395</v>
      </c>
      <c r="C656" s="13" t="s">
        <v>565</v>
      </c>
      <c r="D656" s="13" t="s">
        <v>25</v>
      </c>
      <c r="E656" s="13" t="s">
        <v>4396</v>
      </c>
      <c r="F656" s="13" t="s">
        <v>34</v>
      </c>
      <c r="G656" s="15">
        <v>1093.0</v>
      </c>
      <c r="H656" s="15">
        <v>1530.0</v>
      </c>
      <c r="I656" s="16"/>
      <c r="J656" s="16"/>
      <c r="K656" s="16"/>
      <c r="L656" s="16"/>
      <c r="M656" s="16"/>
      <c r="N656" s="16"/>
      <c r="O656" s="16"/>
      <c r="P656" s="16"/>
      <c r="Q656" s="16"/>
      <c r="R656" s="16"/>
      <c r="S656" s="16"/>
      <c r="T656" s="16"/>
      <c r="U656" s="16"/>
      <c r="V656" s="16"/>
      <c r="W656" s="16"/>
      <c r="X656" s="16"/>
      <c r="Y656" s="16"/>
      <c r="Z656" s="16"/>
    </row>
    <row r="657" ht="71.25" customHeight="1">
      <c r="A657" s="10" t="s">
        <v>4397</v>
      </c>
      <c r="B657" s="10" t="s">
        <v>4398</v>
      </c>
      <c r="C657" s="13" t="s">
        <v>565</v>
      </c>
      <c r="D657" s="13" t="s">
        <v>25</v>
      </c>
      <c r="E657" s="13" t="s">
        <v>4399</v>
      </c>
      <c r="F657" s="13" t="s">
        <v>34</v>
      </c>
      <c r="G657" s="15">
        <v>1363.0</v>
      </c>
      <c r="H657" s="15">
        <v>1908.0</v>
      </c>
      <c r="I657" s="16"/>
      <c r="J657" s="16"/>
      <c r="K657" s="16"/>
      <c r="L657" s="16"/>
      <c r="M657" s="16"/>
      <c r="N657" s="16"/>
      <c r="O657" s="16"/>
      <c r="P657" s="16"/>
      <c r="Q657" s="16"/>
      <c r="R657" s="16"/>
      <c r="S657" s="16"/>
      <c r="T657" s="16"/>
      <c r="U657" s="16"/>
      <c r="V657" s="16"/>
      <c r="W657" s="16"/>
      <c r="X657" s="16"/>
      <c r="Y657" s="16"/>
      <c r="Z657" s="16"/>
    </row>
    <row r="658" ht="71.25" customHeight="1">
      <c r="A658" s="10" t="s">
        <v>4400</v>
      </c>
      <c r="B658" s="10" t="s">
        <v>4401</v>
      </c>
      <c r="C658" s="13" t="s">
        <v>565</v>
      </c>
      <c r="D658" s="13" t="s">
        <v>25</v>
      </c>
      <c r="E658" s="13" t="s">
        <v>4402</v>
      </c>
      <c r="F658" s="13" t="s">
        <v>34</v>
      </c>
      <c r="G658" s="15">
        <v>1157.0</v>
      </c>
      <c r="H658" s="15">
        <v>1620.0</v>
      </c>
      <c r="I658" s="16"/>
      <c r="J658" s="16"/>
      <c r="K658" s="16"/>
      <c r="L658" s="16"/>
      <c r="M658" s="16"/>
      <c r="N658" s="16"/>
      <c r="O658" s="16"/>
      <c r="P658" s="16"/>
      <c r="Q658" s="16"/>
      <c r="R658" s="16"/>
      <c r="S658" s="16"/>
      <c r="T658" s="16"/>
      <c r="U658" s="16"/>
      <c r="V658" s="16"/>
      <c r="W658" s="16"/>
      <c r="X658" s="16"/>
      <c r="Y658" s="16"/>
      <c r="Z658" s="16"/>
    </row>
    <row r="659" ht="71.25" customHeight="1">
      <c r="A659" s="10" t="s">
        <v>4403</v>
      </c>
      <c r="B659" s="10" t="s">
        <v>4404</v>
      </c>
      <c r="C659" s="13" t="s">
        <v>565</v>
      </c>
      <c r="D659" s="13" t="s">
        <v>25</v>
      </c>
      <c r="E659" s="13" t="s">
        <v>4405</v>
      </c>
      <c r="F659" s="13" t="s">
        <v>34</v>
      </c>
      <c r="G659" s="15">
        <v>1352.0</v>
      </c>
      <c r="H659" s="15">
        <v>1893.0</v>
      </c>
      <c r="I659" s="16"/>
      <c r="J659" s="16"/>
      <c r="K659" s="16"/>
      <c r="L659" s="16"/>
      <c r="M659" s="16"/>
      <c r="N659" s="16"/>
      <c r="O659" s="16"/>
      <c r="P659" s="16"/>
      <c r="Q659" s="16"/>
      <c r="R659" s="16"/>
      <c r="S659" s="16"/>
      <c r="T659" s="16"/>
      <c r="U659" s="16"/>
      <c r="V659" s="16"/>
      <c r="W659" s="16"/>
      <c r="X659" s="16"/>
      <c r="Y659" s="16"/>
      <c r="Z659" s="16"/>
    </row>
    <row r="660" ht="71.25" customHeight="1">
      <c r="A660" s="10" t="s">
        <v>4406</v>
      </c>
      <c r="B660" s="10" t="s">
        <v>4407</v>
      </c>
      <c r="C660" s="13" t="s">
        <v>565</v>
      </c>
      <c r="D660" s="13" t="s">
        <v>25</v>
      </c>
      <c r="E660" s="13" t="s">
        <v>4408</v>
      </c>
      <c r="F660" s="13" t="s">
        <v>34</v>
      </c>
      <c r="G660" s="15">
        <v>1183.0</v>
      </c>
      <c r="H660" s="15">
        <v>1656.0</v>
      </c>
      <c r="I660" s="16"/>
      <c r="J660" s="16"/>
      <c r="K660" s="16"/>
      <c r="L660" s="16"/>
      <c r="M660" s="16"/>
      <c r="N660" s="16"/>
      <c r="O660" s="16"/>
      <c r="P660" s="16"/>
      <c r="Q660" s="16"/>
      <c r="R660" s="16"/>
      <c r="S660" s="16"/>
      <c r="T660" s="16"/>
      <c r="U660" s="16"/>
      <c r="V660" s="16"/>
      <c r="W660" s="16"/>
      <c r="X660" s="16"/>
      <c r="Y660" s="16"/>
      <c r="Z660" s="16"/>
    </row>
    <row r="661" ht="71.25" customHeight="1">
      <c r="A661" s="10" t="s">
        <v>4409</v>
      </c>
      <c r="B661" s="10" t="s">
        <v>4410</v>
      </c>
      <c r="C661" s="13" t="s">
        <v>565</v>
      </c>
      <c r="D661" s="13" t="s">
        <v>25</v>
      </c>
      <c r="E661" s="13" t="s">
        <v>4411</v>
      </c>
      <c r="F661" s="13" t="s">
        <v>34</v>
      </c>
      <c r="G661" s="15">
        <v>1038.0</v>
      </c>
      <c r="H661" s="15">
        <v>1453.0</v>
      </c>
      <c r="I661" s="16"/>
      <c r="J661" s="16"/>
      <c r="K661" s="16"/>
      <c r="L661" s="16"/>
      <c r="M661" s="16"/>
      <c r="N661" s="16"/>
      <c r="O661" s="16"/>
      <c r="P661" s="16"/>
      <c r="Q661" s="16"/>
      <c r="R661" s="16"/>
      <c r="S661" s="16"/>
      <c r="T661" s="16"/>
      <c r="U661" s="16"/>
      <c r="V661" s="16"/>
      <c r="W661" s="16"/>
      <c r="X661" s="16"/>
      <c r="Y661" s="16"/>
      <c r="Z661" s="16"/>
    </row>
    <row r="662" ht="71.25" customHeight="1">
      <c r="A662" s="10" t="s">
        <v>4412</v>
      </c>
      <c r="B662" s="10" t="s">
        <v>4413</v>
      </c>
      <c r="C662" s="13" t="s">
        <v>565</v>
      </c>
      <c r="D662" s="13" t="s">
        <v>25</v>
      </c>
      <c r="E662" s="13" t="s">
        <v>4414</v>
      </c>
      <c r="F662" s="13" t="s">
        <v>16</v>
      </c>
      <c r="G662" s="15">
        <v>2305.0</v>
      </c>
      <c r="H662" s="15">
        <v>3227.0</v>
      </c>
      <c r="I662" s="16"/>
      <c r="J662" s="16"/>
      <c r="K662" s="16"/>
      <c r="L662" s="16"/>
      <c r="M662" s="16"/>
      <c r="N662" s="16"/>
      <c r="O662" s="16"/>
      <c r="P662" s="16"/>
      <c r="Q662" s="16"/>
      <c r="R662" s="16"/>
      <c r="S662" s="16"/>
      <c r="T662" s="16"/>
      <c r="U662" s="16"/>
      <c r="V662" s="16"/>
      <c r="W662" s="16"/>
      <c r="X662" s="16"/>
      <c r="Y662" s="16"/>
      <c r="Z662" s="16"/>
    </row>
    <row r="663" ht="71.25" customHeight="1">
      <c r="A663" s="10" t="s">
        <v>4415</v>
      </c>
      <c r="B663" s="10" t="s">
        <v>4416</v>
      </c>
      <c r="C663" s="13" t="s">
        <v>565</v>
      </c>
      <c r="D663" s="13" t="s">
        <v>25</v>
      </c>
      <c r="E663" s="13" t="s">
        <v>4417</v>
      </c>
      <c r="F663" s="13" t="s">
        <v>16</v>
      </c>
      <c r="G663" s="15">
        <v>2376.0</v>
      </c>
      <c r="H663" s="15">
        <v>3326.0</v>
      </c>
      <c r="I663" s="16"/>
      <c r="J663" s="16"/>
      <c r="K663" s="16"/>
      <c r="L663" s="16"/>
      <c r="M663" s="16"/>
      <c r="N663" s="16"/>
      <c r="O663" s="16"/>
      <c r="P663" s="16"/>
      <c r="Q663" s="16"/>
      <c r="R663" s="16"/>
      <c r="S663" s="16"/>
      <c r="T663" s="16"/>
      <c r="U663" s="16"/>
      <c r="V663" s="16"/>
      <c r="W663" s="16"/>
      <c r="X663" s="16"/>
      <c r="Y663" s="16"/>
      <c r="Z663" s="16"/>
    </row>
    <row r="664" ht="71.25" customHeight="1">
      <c r="A664" s="10" t="s">
        <v>4418</v>
      </c>
      <c r="B664" s="10" t="s">
        <v>4419</v>
      </c>
      <c r="C664" s="13" t="s">
        <v>565</v>
      </c>
      <c r="D664" s="13" t="s">
        <v>25</v>
      </c>
      <c r="E664" s="13" t="s">
        <v>4420</v>
      </c>
      <c r="F664" s="13" t="s">
        <v>16</v>
      </c>
      <c r="G664" s="15">
        <v>2462.0</v>
      </c>
      <c r="H664" s="15">
        <v>3447.0</v>
      </c>
      <c r="I664" s="16"/>
      <c r="J664" s="16"/>
      <c r="K664" s="16"/>
      <c r="L664" s="16"/>
      <c r="M664" s="16"/>
      <c r="N664" s="16"/>
      <c r="O664" s="16"/>
      <c r="P664" s="16"/>
      <c r="Q664" s="16"/>
      <c r="R664" s="16"/>
      <c r="S664" s="16"/>
      <c r="T664" s="16"/>
      <c r="U664" s="16"/>
      <c r="V664" s="16"/>
      <c r="W664" s="16"/>
      <c r="X664" s="16"/>
      <c r="Y664" s="16"/>
      <c r="Z664" s="16"/>
    </row>
    <row r="665" ht="71.25" customHeight="1">
      <c r="A665" s="10" t="s">
        <v>4421</v>
      </c>
      <c r="B665" s="10" t="s">
        <v>4422</v>
      </c>
      <c r="C665" s="13" t="s">
        <v>565</v>
      </c>
      <c r="D665" s="13" t="s">
        <v>25</v>
      </c>
      <c r="E665" s="13" t="s">
        <v>4423</v>
      </c>
      <c r="F665" s="13" t="s">
        <v>16</v>
      </c>
      <c r="G665" s="15">
        <v>2101.0</v>
      </c>
      <c r="H665" s="15">
        <v>2941.0</v>
      </c>
      <c r="I665" s="16"/>
      <c r="J665" s="16"/>
      <c r="K665" s="16"/>
      <c r="L665" s="16"/>
      <c r="M665" s="16"/>
      <c r="N665" s="16"/>
      <c r="O665" s="16"/>
      <c r="P665" s="16"/>
      <c r="Q665" s="16"/>
      <c r="R665" s="16"/>
      <c r="S665" s="16"/>
      <c r="T665" s="16"/>
      <c r="U665" s="16"/>
      <c r="V665" s="16"/>
      <c r="W665" s="16"/>
      <c r="X665" s="16"/>
      <c r="Y665" s="16"/>
      <c r="Z665" s="16"/>
    </row>
    <row r="666" ht="71.25" customHeight="1">
      <c r="A666" s="10" t="s">
        <v>4424</v>
      </c>
      <c r="B666" s="10" t="s">
        <v>4425</v>
      </c>
      <c r="C666" s="13" t="s">
        <v>565</v>
      </c>
      <c r="D666" s="13" t="s">
        <v>25</v>
      </c>
      <c r="E666" s="13" t="s">
        <v>4426</v>
      </c>
      <c r="F666" s="13" t="s">
        <v>16</v>
      </c>
      <c r="G666" s="15">
        <v>2314.0</v>
      </c>
      <c r="H666" s="15">
        <v>3240.0</v>
      </c>
      <c r="I666" s="16"/>
      <c r="J666" s="16"/>
      <c r="K666" s="16"/>
      <c r="L666" s="16"/>
      <c r="M666" s="16"/>
      <c r="N666" s="16"/>
      <c r="O666" s="16"/>
      <c r="P666" s="16"/>
      <c r="Q666" s="16"/>
      <c r="R666" s="16"/>
      <c r="S666" s="16"/>
      <c r="T666" s="16"/>
      <c r="U666" s="16"/>
      <c r="V666" s="16"/>
      <c r="W666" s="16"/>
      <c r="X666" s="16"/>
      <c r="Y666" s="16"/>
      <c r="Z666" s="16"/>
    </row>
    <row r="667" ht="71.25" customHeight="1">
      <c r="A667" s="10" t="s">
        <v>4427</v>
      </c>
      <c r="B667" s="10" t="s">
        <v>4428</v>
      </c>
      <c r="C667" s="13" t="s">
        <v>565</v>
      </c>
      <c r="D667" s="13" t="s">
        <v>25</v>
      </c>
      <c r="E667" s="13" t="s">
        <v>4429</v>
      </c>
      <c r="F667" s="13" t="s">
        <v>16</v>
      </c>
      <c r="G667" s="15">
        <v>2597.0</v>
      </c>
      <c r="H667" s="15">
        <v>3636.0</v>
      </c>
      <c r="I667" s="16"/>
      <c r="J667" s="16"/>
      <c r="K667" s="16"/>
      <c r="L667" s="16"/>
      <c r="M667" s="16"/>
      <c r="N667" s="16"/>
      <c r="O667" s="16"/>
      <c r="P667" s="16"/>
      <c r="Q667" s="16"/>
      <c r="R667" s="16"/>
      <c r="S667" s="16"/>
      <c r="T667" s="16"/>
      <c r="U667" s="16"/>
      <c r="V667" s="16"/>
      <c r="W667" s="16"/>
      <c r="X667" s="16"/>
      <c r="Y667" s="16"/>
      <c r="Z667" s="16"/>
    </row>
    <row r="668" ht="71.25" customHeight="1">
      <c r="A668" s="10" t="s">
        <v>4430</v>
      </c>
      <c r="B668" s="10" t="s">
        <v>4431</v>
      </c>
      <c r="C668" s="13" t="s">
        <v>565</v>
      </c>
      <c r="D668" s="13" t="s">
        <v>25</v>
      </c>
      <c r="E668" s="13" t="s">
        <v>4432</v>
      </c>
      <c r="F668" s="13" t="s">
        <v>16</v>
      </c>
      <c r="G668" s="15">
        <v>2547.0</v>
      </c>
      <c r="H668" s="15">
        <v>3566.0</v>
      </c>
      <c r="I668" s="16"/>
      <c r="J668" s="16"/>
      <c r="K668" s="16"/>
      <c r="L668" s="16"/>
      <c r="M668" s="16"/>
      <c r="N668" s="16"/>
      <c r="O668" s="16"/>
      <c r="P668" s="16"/>
      <c r="Q668" s="16"/>
      <c r="R668" s="16"/>
      <c r="S668" s="16"/>
      <c r="T668" s="16"/>
      <c r="U668" s="16"/>
      <c r="V668" s="16"/>
      <c r="W668" s="16"/>
      <c r="X668" s="16"/>
      <c r="Y668" s="16"/>
      <c r="Z668" s="16"/>
    </row>
    <row r="669" ht="71.25" customHeight="1">
      <c r="A669" s="10" t="s">
        <v>4433</v>
      </c>
      <c r="B669" s="10" t="s">
        <v>4434</v>
      </c>
      <c r="C669" s="13" t="s">
        <v>565</v>
      </c>
      <c r="D669" s="13" t="s">
        <v>25</v>
      </c>
      <c r="E669" s="13" t="s">
        <v>4435</v>
      </c>
      <c r="F669" s="13" t="s">
        <v>16</v>
      </c>
      <c r="G669" s="15">
        <v>2165.0</v>
      </c>
      <c r="H669" s="15">
        <v>3031.0</v>
      </c>
      <c r="I669" s="16"/>
      <c r="J669" s="16"/>
      <c r="K669" s="16"/>
      <c r="L669" s="16"/>
      <c r="M669" s="16"/>
      <c r="N669" s="16"/>
      <c r="O669" s="16"/>
      <c r="P669" s="16"/>
      <c r="Q669" s="16"/>
      <c r="R669" s="16"/>
      <c r="S669" s="16"/>
      <c r="T669" s="16"/>
      <c r="U669" s="16"/>
      <c r="V669" s="16"/>
      <c r="W669" s="16"/>
      <c r="X669" s="16"/>
      <c r="Y669" s="16"/>
      <c r="Z669" s="16"/>
    </row>
    <row r="670" ht="71.25" customHeight="1">
      <c r="A670" s="10" t="s">
        <v>4436</v>
      </c>
      <c r="B670" s="10" t="s">
        <v>4437</v>
      </c>
      <c r="C670" s="13" t="s">
        <v>565</v>
      </c>
      <c r="D670" s="13" t="s">
        <v>25</v>
      </c>
      <c r="E670" s="13" t="s">
        <v>4438</v>
      </c>
      <c r="F670" s="13" t="s">
        <v>16</v>
      </c>
      <c r="G670" s="15">
        <v>2103.0</v>
      </c>
      <c r="H670" s="15">
        <v>2944.0</v>
      </c>
      <c r="I670" s="16"/>
      <c r="J670" s="16"/>
      <c r="K670" s="16"/>
      <c r="L670" s="16"/>
      <c r="M670" s="16"/>
      <c r="N670" s="16"/>
      <c r="O670" s="16"/>
      <c r="P670" s="16"/>
      <c r="Q670" s="16"/>
      <c r="R670" s="16"/>
      <c r="S670" s="16"/>
      <c r="T670" s="16"/>
      <c r="U670" s="16"/>
      <c r="V670" s="16"/>
      <c r="W670" s="16"/>
      <c r="X670" s="16"/>
      <c r="Y670" s="16"/>
      <c r="Z670" s="16"/>
    </row>
    <row r="671" ht="71.25" customHeight="1">
      <c r="A671" s="10" t="s">
        <v>4439</v>
      </c>
      <c r="B671" s="10" t="s">
        <v>4440</v>
      </c>
      <c r="C671" s="13" t="s">
        <v>565</v>
      </c>
      <c r="D671" s="13" t="s">
        <v>25</v>
      </c>
      <c r="E671" s="13" t="s">
        <v>4441</v>
      </c>
      <c r="F671" s="13" t="s">
        <v>16</v>
      </c>
      <c r="G671" s="15">
        <v>2860.0</v>
      </c>
      <c r="H671" s="15">
        <v>4004.0</v>
      </c>
      <c r="I671" s="16"/>
      <c r="J671" s="16"/>
      <c r="K671" s="16"/>
      <c r="L671" s="16"/>
      <c r="M671" s="16"/>
      <c r="N671" s="16"/>
      <c r="O671" s="16"/>
      <c r="P671" s="16"/>
      <c r="Q671" s="16"/>
      <c r="R671" s="16"/>
      <c r="S671" s="16"/>
      <c r="T671" s="16"/>
      <c r="U671" s="16"/>
      <c r="V671" s="16"/>
      <c r="W671" s="16"/>
      <c r="X671" s="16"/>
      <c r="Y671" s="16"/>
      <c r="Z671" s="16"/>
    </row>
    <row r="672" ht="71.25" customHeight="1">
      <c r="A672" s="10" t="s">
        <v>4442</v>
      </c>
      <c r="B672" s="10" t="s">
        <v>4443</v>
      </c>
      <c r="C672" s="13" t="s">
        <v>565</v>
      </c>
      <c r="D672" s="13" t="s">
        <v>25</v>
      </c>
      <c r="E672" s="13" t="s">
        <v>4444</v>
      </c>
      <c r="F672" s="13" t="s">
        <v>16</v>
      </c>
      <c r="G672" s="15">
        <v>1846.0</v>
      </c>
      <c r="H672" s="15">
        <v>2584.0</v>
      </c>
      <c r="I672" s="16"/>
      <c r="J672" s="16"/>
      <c r="K672" s="16"/>
      <c r="L672" s="16"/>
      <c r="M672" s="16"/>
      <c r="N672" s="16"/>
      <c r="O672" s="16"/>
      <c r="P672" s="16"/>
      <c r="Q672" s="16"/>
      <c r="R672" s="16"/>
      <c r="S672" s="16"/>
      <c r="T672" s="16"/>
      <c r="U672" s="16"/>
      <c r="V672" s="16"/>
      <c r="W672" s="16"/>
      <c r="X672" s="16"/>
      <c r="Y672" s="16"/>
      <c r="Z672" s="16"/>
    </row>
    <row r="673" ht="71.25" customHeight="1">
      <c r="A673" s="10" t="s">
        <v>4445</v>
      </c>
      <c r="B673" s="10" t="s">
        <v>4446</v>
      </c>
      <c r="C673" s="13" t="s">
        <v>565</v>
      </c>
      <c r="D673" s="13" t="s">
        <v>25</v>
      </c>
      <c r="E673" s="13" t="s">
        <v>4447</v>
      </c>
      <c r="F673" s="13" t="s">
        <v>16</v>
      </c>
      <c r="G673" s="15">
        <v>1644.0</v>
      </c>
      <c r="H673" s="15">
        <v>2302.0</v>
      </c>
      <c r="I673" s="16"/>
      <c r="J673" s="16"/>
      <c r="K673" s="16"/>
      <c r="L673" s="16"/>
      <c r="M673" s="16"/>
      <c r="N673" s="16"/>
      <c r="O673" s="16"/>
      <c r="P673" s="16"/>
      <c r="Q673" s="16"/>
      <c r="R673" s="16"/>
      <c r="S673" s="16"/>
      <c r="T673" s="16"/>
      <c r="U673" s="16"/>
      <c r="V673" s="16"/>
      <c r="W673" s="16"/>
      <c r="X673" s="16"/>
      <c r="Y673" s="16"/>
      <c r="Z673" s="16"/>
    </row>
    <row r="674" ht="71.25" customHeight="1">
      <c r="A674" s="10" t="s">
        <v>4448</v>
      </c>
      <c r="B674" s="10" t="s">
        <v>4449</v>
      </c>
      <c r="C674" s="13" t="s">
        <v>565</v>
      </c>
      <c r="D674" s="13" t="s">
        <v>25</v>
      </c>
      <c r="E674" s="13" t="s">
        <v>4450</v>
      </c>
      <c r="F674" s="13" t="s">
        <v>16</v>
      </c>
      <c r="G674" s="15">
        <v>1805.0</v>
      </c>
      <c r="H674" s="15">
        <v>2527.0</v>
      </c>
      <c r="I674" s="16"/>
      <c r="J674" s="16"/>
      <c r="K674" s="16"/>
      <c r="L674" s="16"/>
      <c r="M674" s="16"/>
      <c r="N674" s="16"/>
      <c r="O674" s="16"/>
      <c r="P674" s="16"/>
      <c r="Q674" s="16"/>
      <c r="R674" s="16"/>
      <c r="S674" s="16"/>
      <c r="T674" s="16"/>
      <c r="U674" s="16"/>
      <c r="V674" s="16"/>
      <c r="W674" s="16"/>
      <c r="X674" s="16"/>
      <c r="Y674" s="16"/>
      <c r="Z674" s="16"/>
    </row>
    <row r="675" ht="71.25" customHeight="1">
      <c r="A675" s="10" t="s">
        <v>4451</v>
      </c>
      <c r="B675" s="10" t="s">
        <v>4452</v>
      </c>
      <c r="C675" s="13" t="s">
        <v>565</v>
      </c>
      <c r="D675" s="13" t="s">
        <v>25</v>
      </c>
      <c r="E675" s="13" t="s">
        <v>4453</v>
      </c>
      <c r="F675" s="13" t="s">
        <v>16</v>
      </c>
      <c r="G675" s="15">
        <v>1804.0</v>
      </c>
      <c r="H675" s="15">
        <v>2526.0</v>
      </c>
      <c r="I675" s="16"/>
      <c r="J675" s="16"/>
      <c r="K675" s="16"/>
      <c r="L675" s="16"/>
      <c r="M675" s="16"/>
      <c r="N675" s="16"/>
      <c r="O675" s="16"/>
      <c r="P675" s="16"/>
      <c r="Q675" s="16"/>
      <c r="R675" s="16"/>
      <c r="S675" s="16"/>
      <c r="T675" s="16"/>
      <c r="U675" s="16"/>
      <c r="V675" s="16"/>
      <c r="W675" s="16"/>
      <c r="X675" s="16"/>
      <c r="Y675" s="16"/>
      <c r="Z675" s="16"/>
    </row>
    <row r="676" ht="71.25" customHeight="1">
      <c r="A676" s="10" t="s">
        <v>4454</v>
      </c>
      <c r="B676" s="10" t="s">
        <v>4455</v>
      </c>
      <c r="C676" s="13" t="s">
        <v>565</v>
      </c>
      <c r="D676" s="13" t="s">
        <v>25</v>
      </c>
      <c r="E676" s="13" t="s">
        <v>4456</v>
      </c>
      <c r="F676" s="13" t="s">
        <v>16</v>
      </c>
      <c r="G676" s="15">
        <v>2064.0</v>
      </c>
      <c r="H676" s="15">
        <v>2890.0</v>
      </c>
      <c r="I676" s="16"/>
      <c r="J676" s="16"/>
      <c r="K676" s="16"/>
      <c r="L676" s="16"/>
      <c r="M676" s="16"/>
      <c r="N676" s="16"/>
      <c r="O676" s="16"/>
      <c r="P676" s="16"/>
      <c r="Q676" s="16"/>
      <c r="R676" s="16"/>
      <c r="S676" s="16"/>
      <c r="T676" s="16"/>
      <c r="U676" s="16"/>
      <c r="V676" s="16"/>
      <c r="W676" s="16"/>
      <c r="X676" s="16"/>
      <c r="Y676" s="16"/>
      <c r="Z676" s="16"/>
    </row>
    <row r="677" ht="71.25" customHeight="1">
      <c r="A677" s="10" t="s">
        <v>4457</v>
      </c>
      <c r="B677" s="10" t="s">
        <v>4458</v>
      </c>
      <c r="C677" s="13" t="s">
        <v>565</v>
      </c>
      <c r="D677" s="13" t="s">
        <v>25</v>
      </c>
      <c r="E677" s="13" t="s">
        <v>4459</v>
      </c>
      <c r="F677" s="13" t="s">
        <v>16</v>
      </c>
      <c r="G677" s="15">
        <v>1893.0</v>
      </c>
      <c r="H677" s="15">
        <v>2650.0</v>
      </c>
      <c r="I677" s="16"/>
      <c r="J677" s="16"/>
      <c r="K677" s="16"/>
      <c r="L677" s="16"/>
      <c r="M677" s="16"/>
      <c r="N677" s="16"/>
      <c r="O677" s="16"/>
      <c r="P677" s="16"/>
      <c r="Q677" s="16"/>
      <c r="R677" s="16"/>
      <c r="S677" s="16"/>
      <c r="T677" s="16"/>
      <c r="U677" s="16"/>
      <c r="V677" s="16"/>
      <c r="W677" s="16"/>
      <c r="X677" s="16"/>
      <c r="Y677" s="16"/>
      <c r="Z677" s="16"/>
    </row>
    <row r="678" ht="71.25" customHeight="1">
      <c r="A678" s="10" t="s">
        <v>4460</v>
      </c>
      <c r="B678" s="10" t="s">
        <v>4461</v>
      </c>
      <c r="C678" s="13" t="s">
        <v>565</v>
      </c>
      <c r="D678" s="13" t="s">
        <v>25</v>
      </c>
      <c r="E678" s="13" t="s">
        <v>4462</v>
      </c>
      <c r="F678" s="13" t="s">
        <v>16</v>
      </c>
      <c r="G678" s="15">
        <v>1782.0</v>
      </c>
      <c r="H678" s="15">
        <v>2495.0</v>
      </c>
      <c r="I678" s="16"/>
      <c r="J678" s="16"/>
      <c r="K678" s="16"/>
      <c r="L678" s="16"/>
      <c r="M678" s="16"/>
      <c r="N678" s="16"/>
      <c r="O678" s="16"/>
      <c r="P678" s="16"/>
      <c r="Q678" s="16"/>
      <c r="R678" s="16"/>
      <c r="S678" s="16"/>
      <c r="T678" s="16"/>
      <c r="U678" s="16"/>
      <c r="V678" s="16"/>
      <c r="W678" s="16"/>
      <c r="X678" s="16"/>
      <c r="Y678" s="16"/>
      <c r="Z678" s="16"/>
    </row>
    <row r="679" ht="71.25" customHeight="1">
      <c r="A679" s="10" t="s">
        <v>4463</v>
      </c>
      <c r="B679" s="10" t="s">
        <v>4464</v>
      </c>
      <c r="C679" s="13" t="s">
        <v>565</v>
      </c>
      <c r="D679" s="13" t="s">
        <v>25</v>
      </c>
      <c r="E679" s="13" t="s">
        <v>4465</v>
      </c>
      <c r="F679" s="13" t="s">
        <v>16</v>
      </c>
      <c r="G679" s="15">
        <v>1547.0</v>
      </c>
      <c r="H679" s="15">
        <v>2166.0</v>
      </c>
      <c r="I679" s="16"/>
      <c r="J679" s="16"/>
      <c r="K679" s="16"/>
      <c r="L679" s="16"/>
      <c r="M679" s="16"/>
      <c r="N679" s="16"/>
      <c r="O679" s="16"/>
      <c r="P679" s="16"/>
      <c r="Q679" s="16"/>
      <c r="R679" s="16"/>
      <c r="S679" s="16"/>
      <c r="T679" s="16"/>
      <c r="U679" s="16"/>
      <c r="V679" s="16"/>
      <c r="W679" s="16"/>
      <c r="X679" s="16"/>
      <c r="Y679" s="16"/>
      <c r="Z679" s="16"/>
    </row>
    <row r="680" ht="71.25" customHeight="1">
      <c r="A680" s="10" t="s">
        <v>4466</v>
      </c>
      <c r="B680" s="10" t="s">
        <v>4467</v>
      </c>
      <c r="C680" s="13" t="s">
        <v>565</v>
      </c>
      <c r="D680" s="13" t="s">
        <v>25</v>
      </c>
      <c r="E680" s="13" t="s">
        <v>4468</v>
      </c>
      <c r="F680" s="13" t="s">
        <v>16</v>
      </c>
      <c r="G680" s="15">
        <v>1795.0</v>
      </c>
      <c r="H680" s="15">
        <v>2513.0</v>
      </c>
      <c r="I680" s="16"/>
      <c r="J680" s="16"/>
      <c r="K680" s="16"/>
      <c r="L680" s="16"/>
      <c r="M680" s="16"/>
      <c r="N680" s="16"/>
      <c r="O680" s="16"/>
      <c r="P680" s="16"/>
      <c r="Q680" s="16"/>
      <c r="R680" s="16"/>
      <c r="S680" s="16"/>
      <c r="T680" s="16"/>
      <c r="U680" s="16"/>
      <c r="V680" s="16"/>
      <c r="W680" s="16"/>
      <c r="X680" s="16"/>
      <c r="Y680" s="16"/>
      <c r="Z680" s="16"/>
    </row>
    <row r="681" ht="71.25" customHeight="1">
      <c r="A681" s="10" t="s">
        <v>4469</v>
      </c>
      <c r="B681" s="10" t="s">
        <v>4470</v>
      </c>
      <c r="C681" s="13" t="s">
        <v>565</v>
      </c>
      <c r="D681" s="13" t="s">
        <v>25</v>
      </c>
      <c r="E681" s="13" t="s">
        <v>4471</v>
      </c>
      <c r="F681" s="13" t="s">
        <v>16</v>
      </c>
      <c r="G681" s="15">
        <v>1653.0</v>
      </c>
      <c r="H681" s="15">
        <v>2314.0</v>
      </c>
      <c r="I681" s="16"/>
      <c r="J681" s="16"/>
      <c r="K681" s="16"/>
      <c r="L681" s="16"/>
      <c r="M681" s="16"/>
      <c r="N681" s="16"/>
      <c r="O681" s="16"/>
      <c r="P681" s="16"/>
      <c r="Q681" s="16"/>
      <c r="R681" s="16"/>
      <c r="S681" s="16"/>
      <c r="T681" s="16"/>
      <c r="U681" s="16"/>
      <c r="V681" s="16"/>
      <c r="W681" s="16"/>
      <c r="X681" s="16"/>
      <c r="Y681" s="16"/>
      <c r="Z681" s="16"/>
    </row>
    <row r="682" ht="71.25" customHeight="1">
      <c r="A682" s="10" t="s">
        <v>4472</v>
      </c>
      <c r="B682" s="10" t="s">
        <v>4473</v>
      </c>
      <c r="C682" s="13" t="s">
        <v>565</v>
      </c>
      <c r="D682" s="13" t="s">
        <v>25</v>
      </c>
      <c r="E682" s="13" t="s">
        <v>4474</v>
      </c>
      <c r="F682" s="13" t="s">
        <v>16</v>
      </c>
      <c r="G682" s="15">
        <v>1769.0</v>
      </c>
      <c r="H682" s="15">
        <v>2477.0</v>
      </c>
      <c r="I682" s="16"/>
      <c r="J682" s="16"/>
      <c r="K682" s="16"/>
      <c r="L682" s="16"/>
      <c r="M682" s="16"/>
      <c r="N682" s="16"/>
      <c r="O682" s="16"/>
      <c r="P682" s="16"/>
      <c r="Q682" s="16"/>
      <c r="R682" s="16"/>
      <c r="S682" s="16"/>
      <c r="T682" s="16"/>
      <c r="U682" s="16"/>
      <c r="V682" s="16"/>
      <c r="W682" s="16"/>
      <c r="X682" s="16"/>
      <c r="Y682" s="16"/>
      <c r="Z682" s="16"/>
    </row>
    <row r="683" ht="71.25" customHeight="1">
      <c r="A683" s="10" t="s">
        <v>4475</v>
      </c>
      <c r="B683" s="10" t="s">
        <v>4476</v>
      </c>
      <c r="C683" s="13" t="s">
        <v>565</v>
      </c>
      <c r="D683" s="13" t="s">
        <v>25</v>
      </c>
      <c r="E683" s="13" t="s">
        <v>4477</v>
      </c>
      <c r="F683" s="13" t="s">
        <v>16</v>
      </c>
      <c r="G683" s="15">
        <v>2103.0</v>
      </c>
      <c r="H683" s="15">
        <v>2944.0</v>
      </c>
      <c r="I683" s="16"/>
      <c r="J683" s="16"/>
      <c r="K683" s="16"/>
      <c r="L683" s="16"/>
      <c r="M683" s="16"/>
      <c r="N683" s="16"/>
      <c r="O683" s="16"/>
      <c r="P683" s="16"/>
      <c r="Q683" s="16"/>
      <c r="R683" s="16"/>
      <c r="S683" s="16"/>
      <c r="T683" s="16"/>
      <c r="U683" s="16"/>
      <c r="V683" s="16"/>
      <c r="W683" s="16"/>
      <c r="X683" s="16"/>
      <c r="Y683" s="16"/>
      <c r="Z683" s="16"/>
    </row>
    <row r="684" ht="71.25" customHeight="1">
      <c r="A684" s="10" t="s">
        <v>4478</v>
      </c>
      <c r="B684" s="10" t="s">
        <v>4479</v>
      </c>
      <c r="C684" s="13" t="s">
        <v>565</v>
      </c>
      <c r="D684" s="13" t="s">
        <v>25</v>
      </c>
      <c r="E684" s="13" t="s">
        <v>4480</v>
      </c>
      <c r="F684" s="13" t="s">
        <v>16</v>
      </c>
      <c r="G684" s="15">
        <v>1560.0</v>
      </c>
      <c r="H684" s="15">
        <v>2184.0</v>
      </c>
      <c r="I684" s="16"/>
      <c r="J684" s="16"/>
      <c r="K684" s="16"/>
      <c r="L684" s="16"/>
      <c r="M684" s="16"/>
      <c r="N684" s="16"/>
      <c r="O684" s="16"/>
      <c r="P684" s="16"/>
      <c r="Q684" s="16"/>
      <c r="R684" s="16"/>
      <c r="S684" s="16"/>
      <c r="T684" s="16"/>
      <c r="U684" s="16"/>
      <c r="V684" s="16"/>
      <c r="W684" s="16"/>
      <c r="X684" s="16"/>
      <c r="Y684" s="16"/>
      <c r="Z684" s="16"/>
    </row>
    <row r="685" ht="71.25" customHeight="1">
      <c r="A685" s="10" t="s">
        <v>4481</v>
      </c>
      <c r="B685" s="10" t="s">
        <v>4482</v>
      </c>
      <c r="C685" s="13" t="s">
        <v>565</v>
      </c>
      <c r="D685" s="13" t="s">
        <v>25</v>
      </c>
      <c r="E685" s="13" t="s">
        <v>4483</v>
      </c>
      <c r="F685" s="13" t="s">
        <v>16</v>
      </c>
      <c r="G685" s="15">
        <v>1226.0</v>
      </c>
      <c r="H685" s="15">
        <v>1716.0</v>
      </c>
      <c r="I685" s="16"/>
      <c r="J685" s="16"/>
      <c r="K685" s="16"/>
      <c r="L685" s="16"/>
      <c r="M685" s="16"/>
      <c r="N685" s="16"/>
      <c r="O685" s="16"/>
      <c r="P685" s="16"/>
      <c r="Q685" s="16"/>
      <c r="R685" s="16"/>
      <c r="S685" s="16"/>
      <c r="T685" s="16"/>
      <c r="U685" s="16"/>
      <c r="V685" s="16"/>
      <c r="W685" s="16"/>
      <c r="X685" s="16"/>
      <c r="Y685" s="16"/>
      <c r="Z685" s="16"/>
    </row>
    <row r="686" ht="71.25" customHeight="1">
      <c r="A686" s="10" t="s">
        <v>4484</v>
      </c>
      <c r="B686" s="10" t="s">
        <v>4485</v>
      </c>
      <c r="C686" s="13" t="s">
        <v>565</v>
      </c>
      <c r="D686" s="13" t="s">
        <v>25</v>
      </c>
      <c r="E686" s="13" t="s">
        <v>4486</v>
      </c>
      <c r="F686" s="13" t="s">
        <v>16</v>
      </c>
      <c r="G686" s="15">
        <v>1194.0</v>
      </c>
      <c r="H686" s="15">
        <v>1672.0</v>
      </c>
      <c r="I686" s="16"/>
      <c r="J686" s="16"/>
      <c r="K686" s="16"/>
      <c r="L686" s="16"/>
      <c r="M686" s="16"/>
      <c r="N686" s="16"/>
      <c r="O686" s="16"/>
      <c r="P686" s="16"/>
      <c r="Q686" s="16"/>
      <c r="R686" s="16"/>
      <c r="S686" s="16"/>
      <c r="T686" s="16"/>
      <c r="U686" s="16"/>
      <c r="V686" s="16"/>
      <c r="W686" s="16"/>
      <c r="X686" s="16"/>
      <c r="Y686" s="16"/>
      <c r="Z686" s="16"/>
    </row>
    <row r="687" ht="71.25" customHeight="1">
      <c r="A687" s="10" t="s">
        <v>4487</v>
      </c>
      <c r="B687" s="10" t="s">
        <v>4488</v>
      </c>
      <c r="C687" s="13" t="s">
        <v>565</v>
      </c>
      <c r="D687" s="13" t="s">
        <v>25</v>
      </c>
      <c r="E687" s="13" t="s">
        <v>4489</v>
      </c>
      <c r="F687" s="13" t="s">
        <v>16</v>
      </c>
      <c r="G687" s="15">
        <v>1172.0</v>
      </c>
      <c r="H687" s="15">
        <v>1641.0</v>
      </c>
      <c r="I687" s="16"/>
      <c r="J687" s="16"/>
      <c r="K687" s="16"/>
      <c r="L687" s="16"/>
      <c r="M687" s="16"/>
      <c r="N687" s="16"/>
      <c r="O687" s="16"/>
      <c r="P687" s="16"/>
      <c r="Q687" s="16"/>
      <c r="R687" s="16"/>
      <c r="S687" s="16"/>
      <c r="T687" s="16"/>
      <c r="U687" s="16"/>
      <c r="V687" s="16"/>
      <c r="W687" s="16"/>
      <c r="X687" s="16"/>
      <c r="Y687" s="16"/>
      <c r="Z687" s="16"/>
    </row>
    <row r="688" ht="71.25" customHeight="1">
      <c r="A688" s="10" t="s">
        <v>4490</v>
      </c>
      <c r="B688" s="10" t="s">
        <v>4491</v>
      </c>
      <c r="C688" s="13" t="s">
        <v>565</v>
      </c>
      <c r="D688" s="13" t="s">
        <v>25</v>
      </c>
      <c r="E688" s="13" t="s">
        <v>4492</v>
      </c>
      <c r="F688" s="13" t="s">
        <v>16</v>
      </c>
      <c r="G688" s="15">
        <v>1565.0</v>
      </c>
      <c r="H688" s="15">
        <v>2191.0</v>
      </c>
      <c r="I688" s="16"/>
      <c r="J688" s="16"/>
      <c r="K688" s="16"/>
      <c r="L688" s="16"/>
      <c r="M688" s="16"/>
      <c r="N688" s="16"/>
      <c r="O688" s="16"/>
      <c r="P688" s="16"/>
      <c r="Q688" s="16"/>
      <c r="R688" s="16"/>
      <c r="S688" s="16"/>
      <c r="T688" s="16"/>
      <c r="U688" s="16"/>
      <c r="V688" s="16"/>
      <c r="W688" s="16"/>
      <c r="X688" s="16"/>
      <c r="Y688" s="16"/>
      <c r="Z688" s="16"/>
    </row>
    <row r="689" ht="71.25" customHeight="1">
      <c r="A689" s="10" t="s">
        <v>4493</v>
      </c>
      <c r="B689" s="10" t="s">
        <v>4494</v>
      </c>
      <c r="C689" s="13" t="s">
        <v>565</v>
      </c>
      <c r="D689" s="13" t="s">
        <v>25</v>
      </c>
      <c r="E689" s="13" t="s">
        <v>4495</v>
      </c>
      <c r="F689" s="13" t="s">
        <v>16</v>
      </c>
      <c r="G689" s="15">
        <v>1319.0</v>
      </c>
      <c r="H689" s="15">
        <v>1847.0</v>
      </c>
      <c r="I689" s="16"/>
      <c r="J689" s="16"/>
      <c r="K689" s="16"/>
      <c r="L689" s="16"/>
      <c r="M689" s="16"/>
      <c r="N689" s="16"/>
      <c r="O689" s="16"/>
      <c r="P689" s="16"/>
      <c r="Q689" s="16"/>
      <c r="R689" s="16"/>
      <c r="S689" s="16"/>
      <c r="T689" s="16"/>
      <c r="U689" s="16"/>
      <c r="V689" s="16"/>
      <c r="W689" s="16"/>
      <c r="X689" s="16"/>
      <c r="Y689" s="16"/>
      <c r="Z689" s="16"/>
    </row>
    <row r="690" ht="71.25" customHeight="1">
      <c r="A690" s="10" t="s">
        <v>4496</v>
      </c>
      <c r="B690" s="10" t="s">
        <v>4497</v>
      </c>
      <c r="C690" s="13" t="s">
        <v>565</v>
      </c>
      <c r="D690" s="13" t="s">
        <v>25</v>
      </c>
      <c r="E690" s="13" t="s">
        <v>4498</v>
      </c>
      <c r="F690" s="13" t="s">
        <v>16</v>
      </c>
      <c r="G690" s="15">
        <v>1112.0</v>
      </c>
      <c r="H690" s="15">
        <v>1557.0</v>
      </c>
      <c r="I690" s="16"/>
      <c r="J690" s="16"/>
      <c r="K690" s="16"/>
      <c r="L690" s="16"/>
      <c r="M690" s="16"/>
      <c r="N690" s="16"/>
      <c r="O690" s="16"/>
      <c r="P690" s="16"/>
      <c r="Q690" s="16"/>
      <c r="R690" s="16"/>
      <c r="S690" s="16"/>
      <c r="T690" s="16"/>
      <c r="U690" s="16"/>
      <c r="V690" s="16"/>
      <c r="W690" s="16"/>
      <c r="X690" s="16"/>
      <c r="Y690" s="16"/>
      <c r="Z690" s="16"/>
    </row>
    <row r="691" ht="71.25" customHeight="1">
      <c r="A691" s="10" t="s">
        <v>4499</v>
      </c>
      <c r="B691" s="10" t="s">
        <v>4500</v>
      </c>
      <c r="C691" s="13" t="s">
        <v>565</v>
      </c>
      <c r="D691" s="13" t="s">
        <v>25</v>
      </c>
      <c r="E691" s="13" t="s">
        <v>4501</v>
      </c>
      <c r="F691" s="13" t="s">
        <v>16</v>
      </c>
      <c r="G691" s="15">
        <v>1164.0</v>
      </c>
      <c r="H691" s="15">
        <v>1630.0</v>
      </c>
      <c r="I691" s="16"/>
      <c r="J691" s="16"/>
      <c r="K691" s="16"/>
      <c r="L691" s="16"/>
      <c r="M691" s="16"/>
      <c r="N691" s="16"/>
      <c r="O691" s="16"/>
      <c r="P691" s="16"/>
      <c r="Q691" s="16"/>
      <c r="R691" s="16"/>
      <c r="S691" s="16"/>
      <c r="T691" s="16"/>
      <c r="U691" s="16"/>
      <c r="V691" s="16"/>
      <c r="W691" s="16"/>
      <c r="X691" s="16"/>
      <c r="Y691" s="16"/>
      <c r="Z691" s="16"/>
    </row>
    <row r="692" ht="71.25" customHeight="1">
      <c r="A692" s="10" t="s">
        <v>4502</v>
      </c>
      <c r="B692" s="10" t="s">
        <v>4503</v>
      </c>
      <c r="C692" s="13" t="s">
        <v>565</v>
      </c>
      <c r="D692" s="13" t="s">
        <v>25</v>
      </c>
      <c r="E692" s="13" t="s">
        <v>4504</v>
      </c>
      <c r="F692" s="13" t="s">
        <v>16</v>
      </c>
      <c r="G692" s="15">
        <v>1347.0</v>
      </c>
      <c r="H692" s="15">
        <v>1886.0</v>
      </c>
      <c r="I692" s="16"/>
      <c r="J692" s="16"/>
      <c r="K692" s="16"/>
      <c r="L692" s="16"/>
      <c r="M692" s="16"/>
      <c r="N692" s="16"/>
      <c r="O692" s="16"/>
      <c r="P692" s="16"/>
      <c r="Q692" s="16"/>
      <c r="R692" s="16"/>
      <c r="S692" s="16"/>
      <c r="T692" s="16"/>
      <c r="U692" s="16"/>
      <c r="V692" s="16"/>
      <c r="W692" s="16"/>
      <c r="X692" s="16"/>
      <c r="Y692" s="16"/>
      <c r="Z692" s="16"/>
    </row>
    <row r="693" ht="71.25" customHeight="1">
      <c r="A693" s="10" t="s">
        <v>4505</v>
      </c>
      <c r="B693" s="10" t="s">
        <v>4506</v>
      </c>
      <c r="C693" s="13" t="s">
        <v>565</v>
      </c>
      <c r="D693" s="13" t="s">
        <v>25</v>
      </c>
      <c r="E693" s="13" t="s">
        <v>4507</v>
      </c>
      <c r="F693" s="13" t="s">
        <v>16</v>
      </c>
      <c r="G693" s="15">
        <v>1405.0</v>
      </c>
      <c r="H693" s="15">
        <v>1967.0</v>
      </c>
      <c r="I693" s="16"/>
      <c r="J693" s="16"/>
      <c r="K693" s="16"/>
      <c r="L693" s="16"/>
      <c r="M693" s="16"/>
      <c r="N693" s="16"/>
      <c r="O693" s="16"/>
      <c r="P693" s="16"/>
      <c r="Q693" s="16"/>
      <c r="R693" s="16"/>
      <c r="S693" s="16"/>
      <c r="T693" s="16"/>
      <c r="U693" s="16"/>
      <c r="V693" s="16"/>
      <c r="W693" s="16"/>
      <c r="X693" s="16"/>
      <c r="Y693" s="16"/>
      <c r="Z693" s="16"/>
    </row>
    <row r="694" ht="71.25" customHeight="1">
      <c r="A694" s="10" t="s">
        <v>4508</v>
      </c>
      <c r="B694" s="10" t="s">
        <v>4509</v>
      </c>
      <c r="C694" s="13" t="s">
        <v>565</v>
      </c>
      <c r="D694" s="13" t="s">
        <v>25</v>
      </c>
      <c r="E694" s="13" t="s">
        <v>4510</v>
      </c>
      <c r="F694" s="13" t="s">
        <v>16</v>
      </c>
      <c r="G694" s="15">
        <v>1016.0</v>
      </c>
      <c r="H694" s="15">
        <v>1422.0</v>
      </c>
      <c r="I694" s="16"/>
      <c r="J694" s="16"/>
      <c r="K694" s="16"/>
      <c r="L694" s="16"/>
      <c r="M694" s="16"/>
      <c r="N694" s="16"/>
      <c r="O694" s="16"/>
      <c r="P694" s="16"/>
      <c r="Q694" s="16"/>
      <c r="R694" s="16"/>
      <c r="S694" s="16"/>
      <c r="T694" s="16"/>
      <c r="U694" s="16"/>
      <c r="V694" s="16"/>
      <c r="W694" s="16"/>
      <c r="X694" s="16"/>
      <c r="Y694" s="16"/>
      <c r="Z694" s="16"/>
    </row>
    <row r="695" ht="71.25" customHeight="1">
      <c r="A695" s="10" t="s">
        <v>4511</v>
      </c>
      <c r="B695" s="10" t="s">
        <v>4512</v>
      </c>
      <c r="C695" s="13" t="s">
        <v>565</v>
      </c>
      <c r="D695" s="13" t="s">
        <v>25</v>
      </c>
      <c r="E695" s="13" t="s">
        <v>4513</v>
      </c>
      <c r="F695" s="13" t="s">
        <v>16</v>
      </c>
      <c r="G695" s="15">
        <v>1361.0</v>
      </c>
      <c r="H695" s="15">
        <v>1905.0</v>
      </c>
      <c r="I695" s="16"/>
      <c r="J695" s="16"/>
      <c r="K695" s="16"/>
      <c r="L695" s="16"/>
      <c r="M695" s="16"/>
      <c r="N695" s="16"/>
      <c r="O695" s="16"/>
      <c r="P695" s="16"/>
      <c r="Q695" s="16"/>
      <c r="R695" s="16"/>
      <c r="S695" s="16"/>
      <c r="T695" s="16"/>
      <c r="U695" s="16"/>
      <c r="V695" s="16"/>
      <c r="W695" s="16"/>
      <c r="X695" s="16"/>
      <c r="Y695" s="16"/>
      <c r="Z695" s="16"/>
    </row>
    <row r="696" ht="71.25" customHeight="1">
      <c r="A696" s="10" t="s">
        <v>4514</v>
      </c>
      <c r="B696" s="10" t="s">
        <v>4515</v>
      </c>
      <c r="C696" s="13" t="s">
        <v>696</v>
      </c>
      <c r="D696" s="13" t="s">
        <v>27</v>
      </c>
      <c r="E696" s="13" t="s">
        <v>4516</v>
      </c>
      <c r="F696" s="13" t="s">
        <v>34</v>
      </c>
      <c r="G696" s="15">
        <v>2519.0</v>
      </c>
      <c r="H696" s="15">
        <v>3527.0</v>
      </c>
      <c r="I696" s="16"/>
      <c r="J696" s="16"/>
      <c r="K696" s="16"/>
      <c r="L696" s="16"/>
      <c r="M696" s="16"/>
      <c r="N696" s="16"/>
      <c r="O696" s="16"/>
      <c r="P696" s="16"/>
      <c r="Q696" s="16"/>
      <c r="R696" s="16"/>
      <c r="S696" s="16"/>
      <c r="T696" s="16"/>
      <c r="U696" s="16"/>
      <c r="V696" s="16"/>
      <c r="W696" s="16"/>
      <c r="X696" s="16"/>
      <c r="Y696" s="16"/>
      <c r="Z696" s="16"/>
    </row>
    <row r="697" ht="71.25" customHeight="1">
      <c r="A697" s="10" t="s">
        <v>4517</v>
      </c>
      <c r="B697" s="10" t="s">
        <v>4518</v>
      </c>
      <c r="C697" s="13" t="s">
        <v>696</v>
      </c>
      <c r="D697" s="13" t="s">
        <v>27</v>
      </c>
      <c r="E697" s="13" t="s">
        <v>4519</v>
      </c>
      <c r="F697" s="13" t="s">
        <v>34</v>
      </c>
      <c r="G697" s="15">
        <v>2404.0</v>
      </c>
      <c r="H697" s="15">
        <v>3366.0</v>
      </c>
      <c r="I697" s="16"/>
      <c r="J697" s="16"/>
      <c r="K697" s="16"/>
      <c r="L697" s="16"/>
      <c r="M697" s="16"/>
      <c r="N697" s="16"/>
      <c r="O697" s="16"/>
      <c r="P697" s="16"/>
      <c r="Q697" s="16"/>
      <c r="R697" s="16"/>
      <c r="S697" s="16"/>
      <c r="T697" s="16"/>
      <c r="U697" s="16"/>
      <c r="V697" s="16"/>
      <c r="W697" s="16"/>
      <c r="X697" s="16"/>
      <c r="Y697" s="16"/>
      <c r="Z697" s="16"/>
    </row>
    <row r="698" ht="71.25" customHeight="1">
      <c r="A698" s="10" t="s">
        <v>4520</v>
      </c>
      <c r="B698" s="10" t="s">
        <v>4521</v>
      </c>
      <c r="C698" s="13" t="s">
        <v>696</v>
      </c>
      <c r="D698" s="13" t="s">
        <v>27</v>
      </c>
      <c r="E698" s="13" t="s">
        <v>4522</v>
      </c>
      <c r="F698" s="13" t="s">
        <v>34</v>
      </c>
      <c r="G698" s="15">
        <v>2161.0</v>
      </c>
      <c r="H698" s="15">
        <v>3025.0</v>
      </c>
      <c r="I698" s="16"/>
      <c r="J698" s="16"/>
      <c r="K698" s="16"/>
      <c r="L698" s="16"/>
      <c r="M698" s="16"/>
      <c r="N698" s="16"/>
      <c r="O698" s="16"/>
      <c r="P698" s="16"/>
      <c r="Q698" s="16"/>
      <c r="R698" s="16"/>
      <c r="S698" s="16"/>
      <c r="T698" s="16"/>
      <c r="U698" s="16"/>
      <c r="V698" s="16"/>
      <c r="W698" s="16"/>
      <c r="X698" s="16"/>
      <c r="Y698" s="16"/>
      <c r="Z698" s="16"/>
    </row>
    <row r="699" ht="71.25" customHeight="1">
      <c r="A699" s="10" t="s">
        <v>4523</v>
      </c>
      <c r="B699" s="10" t="s">
        <v>4524</v>
      </c>
      <c r="C699" s="13" t="s">
        <v>696</v>
      </c>
      <c r="D699" s="13" t="s">
        <v>27</v>
      </c>
      <c r="E699" s="13" t="s">
        <v>4525</v>
      </c>
      <c r="F699" s="13" t="s">
        <v>34</v>
      </c>
      <c r="G699" s="15">
        <v>2507.0</v>
      </c>
      <c r="H699" s="15">
        <v>3510.0</v>
      </c>
      <c r="I699" s="16"/>
      <c r="J699" s="16"/>
      <c r="K699" s="16"/>
      <c r="L699" s="16"/>
      <c r="M699" s="16"/>
      <c r="N699" s="16"/>
      <c r="O699" s="16"/>
      <c r="P699" s="16"/>
      <c r="Q699" s="16"/>
      <c r="R699" s="16"/>
      <c r="S699" s="16"/>
      <c r="T699" s="16"/>
      <c r="U699" s="16"/>
      <c r="V699" s="16"/>
      <c r="W699" s="16"/>
      <c r="X699" s="16"/>
      <c r="Y699" s="16"/>
      <c r="Z699" s="16"/>
    </row>
    <row r="700" ht="71.25" customHeight="1">
      <c r="A700" s="10" t="s">
        <v>4526</v>
      </c>
      <c r="B700" s="10" t="s">
        <v>4527</v>
      </c>
      <c r="C700" s="13" t="s">
        <v>696</v>
      </c>
      <c r="D700" s="13" t="s">
        <v>27</v>
      </c>
      <c r="E700" s="13" t="s">
        <v>4528</v>
      </c>
      <c r="F700" s="13" t="s">
        <v>34</v>
      </c>
      <c r="G700" s="15">
        <v>2147.0</v>
      </c>
      <c r="H700" s="15">
        <v>3006.0</v>
      </c>
      <c r="I700" s="16"/>
      <c r="J700" s="16"/>
      <c r="K700" s="16"/>
      <c r="L700" s="16"/>
      <c r="M700" s="16"/>
      <c r="N700" s="16"/>
      <c r="O700" s="16"/>
      <c r="P700" s="16"/>
      <c r="Q700" s="16"/>
      <c r="R700" s="16"/>
      <c r="S700" s="16"/>
      <c r="T700" s="16"/>
      <c r="U700" s="16"/>
      <c r="V700" s="16"/>
      <c r="W700" s="16"/>
      <c r="X700" s="16"/>
      <c r="Y700" s="16"/>
      <c r="Z700" s="16"/>
    </row>
    <row r="701" ht="71.25" customHeight="1">
      <c r="A701" s="10" t="s">
        <v>4529</v>
      </c>
      <c r="B701" s="10" t="s">
        <v>4530</v>
      </c>
      <c r="C701" s="13" t="s">
        <v>696</v>
      </c>
      <c r="D701" s="13" t="s">
        <v>27</v>
      </c>
      <c r="E701" s="13" t="s">
        <v>4531</v>
      </c>
      <c r="F701" s="13" t="s">
        <v>34</v>
      </c>
      <c r="G701" s="15">
        <v>2221.0</v>
      </c>
      <c r="H701" s="15">
        <v>3109.0</v>
      </c>
      <c r="I701" s="16"/>
      <c r="J701" s="16"/>
      <c r="K701" s="16"/>
      <c r="L701" s="16"/>
      <c r="M701" s="16"/>
      <c r="N701" s="16"/>
      <c r="O701" s="16"/>
      <c r="P701" s="16"/>
      <c r="Q701" s="16"/>
      <c r="R701" s="16"/>
      <c r="S701" s="16"/>
      <c r="T701" s="16"/>
      <c r="U701" s="16"/>
      <c r="V701" s="16"/>
      <c r="W701" s="16"/>
      <c r="X701" s="16"/>
      <c r="Y701" s="16"/>
      <c r="Z701" s="16"/>
    </row>
    <row r="702" ht="71.25" customHeight="1">
      <c r="A702" s="10" t="s">
        <v>4532</v>
      </c>
      <c r="B702" s="10" t="s">
        <v>4533</v>
      </c>
      <c r="C702" s="13" t="s">
        <v>696</v>
      </c>
      <c r="D702" s="13" t="s">
        <v>27</v>
      </c>
      <c r="E702" s="13" t="s">
        <v>4534</v>
      </c>
      <c r="F702" s="13" t="s">
        <v>34</v>
      </c>
      <c r="G702" s="15">
        <v>2426.0</v>
      </c>
      <c r="H702" s="15">
        <v>3396.0</v>
      </c>
      <c r="I702" s="16"/>
      <c r="J702" s="16"/>
      <c r="K702" s="16"/>
      <c r="L702" s="16"/>
      <c r="M702" s="16"/>
      <c r="N702" s="16"/>
      <c r="O702" s="16"/>
      <c r="P702" s="16"/>
      <c r="Q702" s="16"/>
      <c r="R702" s="16"/>
      <c r="S702" s="16"/>
      <c r="T702" s="16"/>
      <c r="U702" s="16"/>
      <c r="V702" s="16"/>
      <c r="W702" s="16"/>
      <c r="X702" s="16"/>
      <c r="Y702" s="16"/>
      <c r="Z702" s="16"/>
    </row>
    <row r="703" ht="71.25" customHeight="1">
      <c r="A703" s="10" t="s">
        <v>4535</v>
      </c>
      <c r="B703" s="10" t="s">
        <v>4536</v>
      </c>
      <c r="C703" s="13" t="s">
        <v>696</v>
      </c>
      <c r="D703" s="13" t="s">
        <v>27</v>
      </c>
      <c r="E703" s="13" t="s">
        <v>4537</v>
      </c>
      <c r="F703" s="13" t="s">
        <v>34</v>
      </c>
      <c r="G703" s="15">
        <v>2384.0</v>
      </c>
      <c r="H703" s="15">
        <v>3338.0</v>
      </c>
      <c r="I703" s="16"/>
      <c r="J703" s="16"/>
      <c r="K703" s="16"/>
      <c r="L703" s="16"/>
      <c r="M703" s="16"/>
      <c r="N703" s="16"/>
      <c r="O703" s="16"/>
      <c r="P703" s="16"/>
      <c r="Q703" s="16"/>
      <c r="R703" s="16"/>
      <c r="S703" s="16"/>
      <c r="T703" s="16"/>
      <c r="U703" s="16"/>
      <c r="V703" s="16"/>
      <c r="W703" s="16"/>
      <c r="X703" s="16"/>
      <c r="Y703" s="16"/>
      <c r="Z703" s="16"/>
    </row>
    <row r="704" ht="71.25" customHeight="1">
      <c r="A704" s="10" t="s">
        <v>4538</v>
      </c>
      <c r="B704" s="10" t="s">
        <v>4539</v>
      </c>
      <c r="C704" s="13" t="s">
        <v>696</v>
      </c>
      <c r="D704" s="13" t="s">
        <v>27</v>
      </c>
      <c r="E704" s="13" t="s">
        <v>4540</v>
      </c>
      <c r="F704" s="13" t="s">
        <v>34</v>
      </c>
      <c r="G704" s="15">
        <v>2460.0</v>
      </c>
      <c r="H704" s="15">
        <v>3444.0</v>
      </c>
      <c r="I704" s="16"/>
      <c r="J704" s="16"/>
      <c r="K704" s="16"/>
      <c r="L704" s="16"/>
      <c r="M704" s="16"/>
      <c r="N704" s="16"/>
      <c r="O704" s="16"/>
      <c r="P704" s="16"/>
      <c r="Q704" s="16"/>
      <c r="R704" s="16"/>
      <c r="S704" s="16"/>
      <c r="T704" s="16"/>
      <c r="U704" s="16"/>
      <c r="V704" s="16"/>
      <c r="W704" s="16"/>
      <c r="X704" s="16"/>
      <c r="Y704" s="16"/>
      <c r="Z704" s="16"/>
    </row>
    <row r="705" ht="71.25" customHeight="1">
      <c r="A705" s="10" t="s">
        <v>4541</v>
      </c>
      <c r="B705" s="10" t="s">
        <v>4542</v>
      </c>
      <c r="C705" s="13" t="s">
        <v>696</v>
      </c>
      <c r="D705" s="13" t="s">
        <v>27</v>
      </c>
      <c r="E705" s="13" t="s">
        <v>4543</v>
      </c>
      <c r="F705" s="13" t="s">
        <v>34</v>
      </c>
      <c r="G705" s="15">
        <v>2501.0</v>
      </c>
      <c r="H705" s="15">
        <v>3501.0</v>
      </c>
      <c r="I705" s="16"/>
      <c r="J705" s="16"/>
      <c r="K705" s="16"/>
      <c r="L705" s="16"/>
      <c r="M705" s="16"/>
      <c r="N705" s="16"/>
      <c r="O705" s="16"/>
      <c r="P705" s="16"/>
      <c r="Q705" s="16"/>
      <c r="R705" s="16"/>
      <c r="S705" s="16"/>
      <c r="T705" s="16"/>
      <c r="U705" s="16"/>
      <c r="V705" s="16"/>
      <c r="W705" s="16"/>
      <c r="X705" s="16"/>
      <c r="Y705" s="16"/>
      <c r="Z705" s="16"/>
    </row>
    <row r="706" ht="71.25" customHeight="1">
      <c r="A706" s="10" t="s">
        <v>4544</v>
      </c>
      <c r="B706" s="10" t="s">
        <v>4545</v>
      </c>
      <c r="C706" s="13" t="s">
        <v>696</v>
      </c>
      <c r="D706" s="13" t="s">
        <v>27</v>
      </c>
      <c r="E706" s="13" t="s">
        <v>4546</v>
      </c>
      <c r="F706" s="13" t="s">
        <v>34</v>
      </c>
      <c r="G706" s="15">
        <v>1731.0</v>
      </c>
      <c r="H706" s="15">
        <v>2423.0</v>
      </c>
      <c r="I706" s="16"/>
      <c r="J706" s="16"/>
      <c r="K706" s="16"/>
      <c r="L706" s="16"/>
      <c r="M706" s="16"/>
      <c r="N706" s="16"/>
      <c r="O706" s="16"/>
      <c r="P706" s="16"/>
      <c r="Q706" s="16"/>
      <c r="R706" s="16"/>
      <c r="S706" s="16"/>
      <c r="T706" s="16"/>
      <c r="U706" s="16"/>
      <c r="V706" s="16"/>
      <c r="W706" s="16"/>
      <c r="X706" s="16"/>
      <c r="Y706" s="16"/>
      <c r="Z706" s="16"/>
    </row>
    <row r="707" ht="71.25" customHeight="1">
      <c r="A707" s="10" t="s">
        <v>4547</v>
      </c>
      <c r="B707" s="10" t="s">
        <v>4548</v>
      </c>
      <c r="C707" s="13" t="s">
        <v>696</v>
      </c>
      <c r="D707" s="13" t="s">
        <v>27</v>
      </c>
      <c r="E707" s="13" t="s">
        <v>4549</v>
      </c>
      <c r="F707" s="13" t="s">
        <v>34</v>
      </c>
      <c r="G707" s="15">
        <v>1810.0</v>
      </c>
      <c r="H707" s="15">
        <v>2534.0</v>
      </c>
      <c r="I707" s="16"/>
      <c r="J707" s="16"/>
      <c r="K707" s="16"/>
      <c r="L707" s="16"/>
      <c r="M707" s="16"/>
      <c r="N707" s="16"/>
      <c r="O707" s="16"/>
      <c r="P707" s="16"/>
      <c r="Q707" s="16"/>
      <c r="R707" s="16"/>
      <c r="S707" s="16"/>
      <c r="T707" s="16"/>
      <c r="U707" s="16"/>
      <c r="V707" s="16"/>
      <c r="W707" s="16"/>
      <c r="X707" s="16"/>
      <c r="Y707" s="16"/>
      <c r="Z707" s="16"/>
    </row>
    <row r="708" ht="71.25" customHeight="1">
      <c r="A708" s="10" t="s">
        <v>4550</v>
      </c>
      <c r="B708" s="10" t="s">
        <v>4551</v>
      </c>
      <c r="C708" s="13" t="s">
        <v>696</v>
      </c>
      <c r="D708" s="13" t="s">
        <v>27</v>
      </c>
      <c r="E708" s="13" t="s">
        <v>4552</v>
      </c>
      <c r="F708" s="13" t="s">
        <v>34</v>
      </c>
      <c r="G708" s="15">
        <v>1678.0</v>
      </c>
      <c r="H708" s="15">
        <v>2349.0</v>
      </c>
      <c r="I708" s="16"/>
      <c r="J708" s="16"/>
      <c r="K708" s="16"/>
      <c r="L708" s="16"/>
      <c r="M708" s="16"/>
      <c r="N708" s="16"/>
      <c r="O708" s="16"/>
      <c r="P708" s="16"/>
      <c r="Q708" s="16"/>
      <c r="R708" s="16"/>
      <c r="S708" s="16"/>
      <c r="T708" s="16"/>
      <c r="U708" s="16"/>
      <c r="V708" s="16"/>
      <c r="W708" s="16"/>
      <c r="X708" s="16"/>
      <c r="Y708" s="16"/>
      <c r="Z708" s="16"/>
    </row>
    <row r="709" ht="71.25" customHeight="1">
      <c r="A709" s="10" t="s">
        <v>4553</v>
      </c>
      <c r="B709" s="10" t="s">
        <v>4554</v>
      </c>
      <c r="C709" s="13" t="s">
        <v>696</v>
      </c>
      <c r="D709" s="13" t="s">
        <v>27</v>
      </c>
      <c r="E709" s="13" t="s">
        <v>4555</v>
      </c>
      <c r="F709" s="13" t="s">
        <v>34</v>
      </c>
      <c r="G709" s="15">
        <v>1793.0</v>
      </c>
      <c r="H709" s="15">
        <v>2510.0</v>
      </c>
      <c r="I709" s="16"/>
      <c r="J709" s="16"/>
      <c r="K709" s="16"/>
      <c r="L709" s="16"/>
      <c r="M709" s="16"/>
      <c r="N709" s="16"/>
      <c r="O709" s="16"/>
      <c r="P709" s="16"/>
      <c r="Q709" s="16"/>
      <c r="R709" s="16"/>
      <c r="S709" s="16"/>
      <c r="T709" s="16"/>
      <c r="U709" s="16"/>
      <c r="V709" s="16"/>
      <c r="W709" s="16"/>
      <c r="X709" s="16"/>
      <c r="Y709" s="16"/>
      <c r="Z709" s="16"/>
    </row>
    <row r="710" ht="71.25" customHeight="1">
      <c r="A710" s="10" t="s">
        <v>4556</v>
      </c>
      <c r="B710" s="10" t="s">
        <v>4557</v>
      </c>
      <c r="C710" s="13" t="s">
        <v>696</v>
      </c>
      <c r="D710" s="13" t="s">
        <v>27</v>
      </c>
      <c r="E710" s="13" t="s">
        <v>4558</v>
      </c>
      <c r="F710" s="13" t="s">
        <v>34</v>
      </c>
      <c r="G710" s="15">
        <v>1911.0</v>
      </c>
      <c r="H710" s="15">
        <v>2675.0</v>
      </c>
      <c r="I710" s="16"/>
      <c r="J710" s="16"/>
      <c r="K710" s="16"/>
      <c r="L710" s="16"/>
      <c r="M710" s="16"/>
      <c r="N710" s="16"/>
      <c r="O710" s="16"/>
      <c r="P710" s="16"/>
      <c r="Q710" s="16"/>
      <c r="R710" s="16"/>
      <c r="S710" s="16"/>
      <c r="T710" s="16"/>
      <c r="U710" s="16"/>
      <c r="V710" s="16"/>
      <c r="W710" s="16"/>
      <c r="X710" s="16"/>
      <c r="Y710" s="16"/>
      <c r="Z710" s="16"/>
    </row>
    <row r="711" ht="71.25" customHeight="1">
      <c r="A711" s="10" t="s">
        <v>4559</v>
      </c>
      <c r="B711" s="10" t="s">
        <v>4560</v>
      </c>
      <c r="C711" s="13" t="s">
        <v>696</v>
      </c>
      <c r="D711" s="13" t="s">
        <v>27</v>
      </c>
      <c r="E711" s="13" t="s">
        <v>4561</v>
      </c>
      <c r="F711" s="13" t="s">
        <v>34</v>
      </c>
      <c r="G711" s="15">
        <v>1732.0</v>
      </c>
      <c r="H711" s="15">
        <v>2425.0</v>
      </c>
      <c r="I711" s="16"/>
      <c r="J711" s="16"/>
      <c r="K711" s="16"/>
      <c r="L711" s="16"/>
      <c r="M711" s="16"/>
      <c r="N711" s="16"/>
      <c r="O711" s="16"/>
      <c r="P711" s="16"/>
      <c r="Q711" s="16"/>
      <c r="R711" s="16"/>
      <c r="S711" s="16"/>
      <c r="T711" s="16"/>
      <c r="U711" s="16"/>
      <c r="V711" s="16"/>
      <c r="W711" s="16"/>
      <c r="X711" s="16"/>
      <c r="Y711" s="16"/>
      <c r="Z711" s="16"/>
    </row>
    <row r="712" ht="71.25" customHeight="1">
      <c r="A712" s="10" t="s">
        <v>4562</v>
      </c>
      <c r="B712" s="10" t="s">
        <v>4563</v>
      </c>
      <c r="C712" s="13" t="s">
        <v>696</v>
      </c>
      <c r="D712" s="13" t="s">
        <v>27</v>
      </c>
      <c r="E712" s="13" t="s">
        <v>4564</v>
      </c>
      <c r="F712" s="13" t="s">
        <v>34</v>
      </c>
      <c r="G712" s="15">
        <v>1879.0</v>
      </c>
      <c r="H712" s="15">
        <v>2631.0</v>
      </c>
      <c r="I712" s="16"/>
      <c r="J712" s="16"/>
      <c r="K712" s="16"/>
      <c r="L712" s="16"/>
      <c r="M712" s="16"/>
      <c r="N712" s="16"/>
      <c r="O712" s="16"/>
      <c r="P712" s="16"/>
      <c r="Q712" s="16"/>
      <c r="R712" s="16"/>
      <c r="S712" s="16"/>
      <c r="T712" s="16"/>
      <c r="U712" s="16"/>
      <c r="V712" s="16"/>
      <c r="W712" s="16"/>
      <c r="X712" s="16"/>
      <c r="Y712" s="16"/>
      <c r="Z712" s="16"/>
    </row>
    <row r="713" ht="71.25" customHeight="1">
      <c r="A713" s="10" t="s">
        <v>4565</v>
      </c>
      <c r="B713" s="10" t="s">
        <v>4566</v>
      </c>
      <c r="C713" s="13" t="s">
        <v>696</v>
      </c>
      <c r="D713" s="13" t="s">
        <v>27</v>
      </c>
      <c r="E713" s="13" t="s">
        <v>4567</v>
      </c>
      <c r="F713" s="13" t="s">
        <v>34</v>
      </c>
      <c r="G713" s="15">
        <v>1784.0</v>
      </c>
      <c r="H713" s="15">
        <v>2498.0</v>
      </c>
      <c r="I713" s="16"/>
      <c r="J713" s="16"/>
      <c r="K713" s="16"/>
      <c r="L713" s="16"/>
      <c r="M713" s="16"/>
      <c r="N713" s="16"/>
      <c r="O713" s="16"/>
      <c r="P713" s="16"/>
      <c r="Q713" s="16"/>
      <c r="R713" s="16"/>
      <c r="S713" s="16"/>
      <c r="T713" s="16"/>
      <c r="U713" s="16"/>
      <c r="V713" s="16"/>
      <c r="W713" s="16"/>
      <c r="X713" s="16"/>
      <c r="Y713" s="16"/>
      <c r="Z713" s="16"/>
    </row>
    <row r="714" ht="71.25" customHeight="1">
      <c r="A714" s="10" t="s">
        <v>4568</v>
      </c>
      <c r="B714" s="10" t="s">
        <v>4569</v>
      </c>
      <c r="C714" s="13" t="s">
        <v>696</v>
      </c>
      <c r="D714" s="13" t="s">
        <v>27</v>
      </c>
      <c r="E714" s="13" t="s">
        <v>4570</v>
      </c>
      <c r="F714" s="13" t="s">
        <v>34</v>
      </c>
      <c r="G714" s="15">
        <v>2215.0</v>
      </c>
      <c r="H714" s="15">
        <v>3101.0</v>
      </c>
      <c r="I714" s="16"/>
      <c r="J714" s="16"/>
      <c r="K714" s="16"/>
      <c r="L714" s="16"/>
      <c r="M714" s="16"/>
      <c r="N714" s="16"/>
      <c r="O714" s="16"/>
      <c r="P714" s="16"/>
      <c r="Q714" s="16"/>
      <c r="R714" s="16"/>
      <c r="S714" s="16"/>
      <c r="T714" s="16"/>
      <c r="U714" s="16"/>
      <c r="V714" s="16"/>
      <c r="W714" s="16"/>
      <c r="X714" s="16"/>
      <c r="Y714" s="16"/>
      <c r="Z714" s="16"/>
    </row>
    <row r="715" ht="71.25" customHeight="1">
      <c r="A715" s="10" t="s">
        <v>4571</v>
      </c>
      <c r="B715" s="10" t="s">
        <v>4572</v>
      </c>
      <c r="C715" s="13" t="s">
        <v>696</v>
      </c>
      <c r="D715" s="13" t="s">
        <v>27</v>
      </c>
      <c r="E715" s="13" t="s">
        <v>4573</v>
      </c>
      <c r="F715" s="13" t="s">
        <v>34</v>
      </c>
      <c r="G715" s="15">
        <v>2134.0</v>
      </c>
      <c r="H715" s="15">
        <v>2988.0</v>
      </c>
      <c r="I715" s="16"/>
      <c r="J715" s="16"/>
      <c r="K715" s="16"/>
      <c r="L715" s="16"/>
      <c r="M715" s="16"/>
      <c r="N715" s="16"/>
      <c r="O715" s="16"/>
      <c r="P715" s="16"/>
      <c r="Q715" s="16"/>
      <c r="R715" s="16"/>
      <c r="S715" s="16"/>
      <c r="T715" s="16"/>
      <c r="U715" s="16"/>
      <c r="V715" s="16"/>
      <c r="W715" s="16"/>
      <c r="X715" s="16"/>
      <c r="Y715" s="16"/>
      <c r="Z715" s="16"/>
    </row>
    <row r="716" ht="71.25" customHeight="1">
      <c r="A716" s="10" t="s">
        <v>4574</v>
      </c>
      <c r="B716" s="10" t="s">
        <v>4575</v>
      </c>
      <c r="C716" s="13" t="s">
        <v>696</v>
      </c>
      <c r="D716" s="13" t="s">
        <v>27</v>
      </c>
      <c r="E716" s="13" t="s">
        <v>4576</v>
      </c>
      <c r="F716" s="13" t="s">
        <v>34</v>
      </c>
      <c r="G716" s="15">
        <v>2029.0</v>
      </c>
      <c r="H716" s="15">
        <v>2841.0</v>
      </c>
      <c r="I716" s="16"/>
      <c r="J716" s="16"/>
      <c r="K716" s="16"/>
      <c r="L716" s="16"/>
      <c r="M716" s="16"/>
      <c r="N716" s="16"/>
      <c r="O716" s="16"/>
      <c r="P716" s="16"/>
      <c r="Q716" s="16"/>
      <c r="R716" s="16"/>
      <c r="S716" s="16"/>
      <c r="T716" s="16"/>
      <c r="U716" s="16"/>
      <c r="V716" s="16"/>
      <c r="W716" s="16"/>
      <c r="X716" s="16"/>
      <c r="Y716" s="16"/>
      <c r="Z716" s="16"/>
    </row>
    <row r="717" ht="71.25" customHeight="1">
      <c r="A717" s="10" t="s">
        <v>4577</v>
      </c>
      <c r="B717" s="10" t="s">
        <v>4578</v>
      </c>
      <c r="C717" s="13" t="s">
        <v>696</v>
      </c>
      <c r="D717" s="13" t="s">
        <v>27</v>
      </c>
      <c r="E717" s="13" t="s">
        <v>4579</v>
      </c>
      <c r="F717" s="13" t="s">
        <v>34</v>
      </c>
      <c r="G717" s="15">
        <v>1691.0</v>
      </c>
      <c r="H717" s="15">
        <v>2367.0</v>
      </c>
      <c r="I717" s="16"/>
      <c r="J717" s="16"/>
      <c r="K717" s="16"/>
      <c r="L717" s="16"/>
      <c r="M717" s="16"/>
      <c r="N717" s="16"/>
      <c r="O717" s="16"/>
      <c r="P717" s="16"/>
      <c r="Q717" s="16"/>
      <c r="R717" s="16"/>
      <c r="S717" s="16"/>
      <c r="T717" s="16"/>
      <c r="U717" s="16"/>
      <c r="V717" s="16"/>
      <c r="W717" s="16"/>
      <c r="X717" s="16"/>
      <c r="Y717" s="16"/>
      <c r="Z717" s="16"/>
    </row>
    <row r="718" ht="71.25" customHeight="1">
      <c r="A718" s="10" t="s">
        <v>4580</v>
      </c>
      <c r="B718" s="10" t="s">
        <v>4581</v>
      </c>
      <c r="C718" s="13" t="s">
        <v>696</v>
      </c>
      <c r="D718" s="13" t="s">
        <v>27</v>
      </c>
      <c r="E718" s="13" t="s">
        <v>4582</v>
      </c>
      <c r="F718" s="13" t="s">
        <v>34</v>
      </c>
      <c r="G718" s="15">
        <v>1074.0</v>
      </c>
      <c r="H718" s="15">
        <v>1504.0</v>
      </c>
      <c r="I718" s="16"/>
      <c r="J718" s="16"/>
      <c r="K718" s="16"/>
      <c r="L718" s="16"/>
      <c r="M718" s="16"/>
      <c r="N718" s="16"/>
      <c r="O718" s="16"/>
      <c r="P718" s="16"/>
      <c r="Q718" s="16"/>
      <c r="R718" s="16"/>
      <c r="S718" s="16"/>
      <c r="T718" s="16"/>
      <c r="U718" s="16"/>
      <c r="V718" s="16"/>
      <c r="W718" s="16"/>
      <c r="X718" s="16"/>
      <c r="Y718" s="16"/>
      <c r="Z718" s="16"/>
    </row>
    <row r="719" ht="71.25" customHeight="1">
      <c r="A719" s="10" t="s">
        <v>4583</v>
      </c>
      <c r="B719" s="10" t="s">
        <v>4584</v>
      </c>
      <c r="C719" s="13" t="s">
        <v>696</v>
      </c>
      <c r="D719" s="13" t="s">
        <v>27</v>
      </c>
      <c r="E719" s="13" t="s">
        <v>4585</v>
      </c>
      <c r="F719" s="13" t="s">
        <v>34</v>
      </c>
      <c r="G719" s="15">
        <v>1384.0</v>
      </c>
      <c r="H719" s="15">
        <v>1938.0</v>
      </c>
      <c r="I719" s="16"/>
      <c r="J719" s="16"/>
      <c r="K719" s="16"/>
      <c r="L719" s="16"/>
      <c r="M719" s="16"/>
      <c r="N719" s="16"/>
      <c r="O719" s="16"/>
      <c r="P719" s="16"/>
      <c r="Q719" s="16"/>
      <c r="R719" s="16"/>
      <c r="S719" s="16"/>
      <c r="T719" s="16"/>
      <c r="U719" s="16"/>
      <c r="V719" s="16"/>
      <c r="W719" s="16"/>
      <c r="X719" s="16"/>
      <c r="Y719" s="16"/>
      <c r="Z719" s="16"/>
    </row>
    <row r="720" ht="71.25" customHeight="1">
      <c r="A720" s="10" t="s">
        <v>4586</v>
      </c>
      <c r="B720" s="10" t="s">
        <v>4587</v>
      </c>
      <c r="C720" s="13" t="s">
        <v>696</v>
      </c>
      <c r="D720" s="13" t="s">
        <v>27</v>
      </c>
      <c r="E720" s="13" t="s">
        <v>4588</v>
      </c>
      <c r="F720" s="13" t="s">
        <v>34</v>
      </c>
      <c r="G720" s="15">
        <v>1068.0</v>
      </c>
      <c r="H720" s="15">
        <v>1495.0</v>
      </c>
      <c r="I720" s="16"/>
      <c r="J720" s="16"/>
      <c r="K720" s="16"/>
      <c r="L720" s="16"/>
      <c r="M720" s="16"/>
      <c r="N720" s="16"/>
      <c r="O720" s="16"/>
      <c r="P720" s="16"/>
      <c r="Q720" s="16"/>
      <c r="R720" s="16"/>
      <c r="S720" s="16"/>
      <c r="T720" s="16"/>
      <c r="U720" s="16"/>
      <c r="V720" s="16"/>
      <c r="W720" s="16"/>
      <c r="X720" s="16"/>
      <c r="Y720" s="16"/>
      <c r="Z720" s="16"/>
    </row>
    <row r="721" ht="71.25" customHeight="1">
      <c r="A721" s="10" t="s">
        <v>4589</v>
      </c>
      <c r="B721" s="10" t="s">
        <v>4590</v>
      </c>
      <c r="C721" s="13" t="s">
        <v>696</v>
      </c>
      <c r="D721" s="13" t="s">
        <v>27</v>
      </c>
      <c r="E721" s="13" t="s">
        <v>4591</v>
      </c>
      <c r="F721" s="13" t="s">
        <v>34</v>
      </c>
      <c r="G721" s="15">
        <v>1355.0</v>
      </c>
      <c r="H721" s="15">
        <v>1897.0</v>
      </c>
      <c r="I721" s="16"/>
      <c r="J721" s="16"/>
      <c r="K721" s="16"/>
      <c r="L721" s="16"/>
      <c r="M721" s="16"/>
      <c r="N721" s="16"/>
      <c r="O721" s="16"/>
      <c r="P721" s="16"/>
      <c r="Q721" s="16"/>
      <c r="R721" s="16"/>
      <c r="S721" s="16"/>
      <c r="T721" s="16"/>
      <c r="U721" s="16"/>
      <c r="V721" s="16"/>
      <c r="W721" s="16"/>
      <c r="X721" s="16"/>
      <c r="Y721" s="16"/>
      <c r="Z721" s="16"/>
    </row>
    <row r="722" ht="71.25" customHeight="1">
      <c r="A722" s="10" t="s">
        <v>4592</v>
      </c>
      <c r="B722" s="10" t="s">
        <v>4593</v>
      </c>
      <c r="C722" s="13" t="s">
        <v>696</v>
      </c>
      <c r="D722" s="13" t="s">
        <v>27</v>
      </c>
      <c r="E722" s="13" t="s">
        <v>4594</v>
      </c>
      <c r="F722" s="13" t="s">
        <v>34</v>
      </c>
      <c r="G722" s="15">
        <v>1181.0</v>
      </c>
      <c r="H722" s="15">
        <v>1653.0</v>
      </c>
      <c r="I722" s="16"/>
      <c r="J722" s="16"/>
      <c r="K722" s="16"/>
      <c r="L722" s="16"/>
      <c r="M722" s="16"/>
      <c r="N722" s="16"/>
      <c r="O722" s="16"/>
      <c r="P722" s="16"/>
      <c r="Q722" s="16"/>
      <c r="R722" s="16"/>
      <c r="S722" s="16"/>
      <c r="T722" s="16"/>
      <c r="U722" s="16"/>
      <c r="V722" s="16"/>
      <c r="W722" s="16"/>
      <c r="X722" s="16"/>
      <c r="Y722" s="16"/>
      <c r="Z722" s="16"/>
    </row>
    <row r="723" ht="71.25" customHeight="1">
      <c r="A723" s="10" t="s">
        <v>4595</v>
      </c>
      <c r="B723" s="10" t="s">
        <v>4596</v>
      </c>
      <c r="C723" s="13" t="s">
        <v>696</v>
      </c>
      <c r="D723" s="13" t="s">
        <v>27</v>
      </c>
      <c r="E723" s="13" t="s">
        <v>4597</v>
      </c>
      <c r="F723" s="13" t="s">
        <v>34</v>
      </c>
      <c r="G723" s="15">
        <v>1030.0</v>
      </c>
      <c r="H723" s="15">
        <v>1442.0</v>
      </c>
      <c r="I723" s="16"/>
      <c r="J723" s="16"/>
      <c r="K723" s="16"/>
      <c r="L723" s="16"/>
      <c r="M723" s="16"/>
      <c r="N723" s="16"/>
      <c r="O723" s="16"/>
      <c r="P723" s="16"/>
      <c r="Q723" s="16"/>
      <c r="R723" s="16"/>
      <c r="S723" s="16"/>
      <c r="T723" s="16"/>
      <c r="U723" s="16"/>
      <c r="V723" s="16"/>
      <c r="W723" s="16"/>
      <c r="X723" s="16"/>
      <c r="Y723" s="16"/>
      <c r="Z723" s="16"/>
    </row>
    <row r="724" ht="71.25" customHeight="1">
      <c r="A724" s="10" t="s">
        <v>4598</v>
      </c>
      <c r="B724" s="10" t="s">
        <v>4599</v>
      </c>
      <c r="C724" s="13" t="s">
        <v>696</v>
      </c>
      <c r="D724" s="13" t="s">
        <v>27</v>
      </c>
      <c r="E724" s="13" t="s">
        <v>4600</v>
      </c>
      <c r="F724" s="13" t="s">
        <v>34</v>
      </c>
      <c r="G724" s="15">
        <v>1577.0</v>
      </c>
      <c r="H724" s="15">
        <v>2208.0</v>
      </c>
      <c r="I724" s="16"/>
      <c r="J724" s="16"/>
      <c r="K724" s="16"/>
      <c r="L724" s="16"/>
      <c r="M724" s="16"/>
      <c r="N724" s="16"/>
      <c r="O724" s="16"/>
      <c r="P724" s="16"/>
      <c r="Q724" s="16"/>
      <c r="R724" s="16"/>
      <c r="S724" s="16"/>
      <c r="T724" s="16"/>
      <c r="U724" s="16"/>
      <c r="V724" s="16"/>
      <c r="W724" s="16"/>
      <c r="X724" s="16"/>
      <c r="Y724" s="16"/>
      <c r="Z724" s="16"/>
    </row>
    <row r="725" ht="71.25" customHeight="1">
      <c r="A725" s="10" t="s">
        <v>4601</v>
      </c>
      <c r="B725" s="10" t="s">
        <v>4602</v>
      </c>
      <c r="C725" s="13" t="s">
        <v>696</v>
      </c>
      <c r="D725" s="13" t="s">
        <v>27</v>
      </c>
      <c r="E725" s="13" t="s">
        <v>4603</v>
      </c>
      <c r="F725" s="13" t="s">
        <v>34</v>
      </c>
      <c r="G725" s="15">
        <v>1120.0</v>
      </c>
      <c r="H725" s="15">
        <v>1568.0</v>
      </c>
      <c r="I725" s="16"/>
      <c r="J725" s="16"/>
      <c r="K725" s="16"/>
      <c r="L725" s="16"/>
      <c r="M725" s="16"/>
      <c r="N725" s="16"/>
      <c r="O725" s="16"/>
      <c r="P725" s="16"/>
      <c r="Q725" s="16"/>
      <c r="R725" s="16"/>
      <c r="S725" s="16"/>
      <c r="T725" s="16"/>
      <c r="U725" s="16"/>
      <c r="V725" s="16"/>
      <c r="W725" s="16"/>
      <c r="X725" s="16"/>
      <c r="Y725" s="16"/>
      <c r="Z725" s="16"/>
    </row>
    <row r="726" ht="71.25" customHeight="1">
      <c r="A726" s="10" t="s">
        <v>4604</v>
      </c>
      <c r="B726" s="10" t="s">
        <v>4605</v>
      </c>
      <c r="C726" s="13" t="s">
        <v>696</v>
      </c>
      <c r="D726" s="13" t="s">
        <v>27</v>
      </c>
      <c r="E726" s="13" t="s">
        <v>4606</v>
      </c>
      <c r="F726" s="13" t="s">
        <v>34</v>
      </c>
      <c r="G726" s="15">
        <v>1509.0</v>
      </c>
      <c r="H726" s="15">
        <v>2113.0</v>
      </c>
      <c r="I726" s="16"/>
      <c r="J726" s="16"/>
      <c r="K726" s="16"/>
      <c r="L726" s="16"/>
      <c r="M726" s="16"/>
      <c r="N726" s="16"/>
      <c r="O726" s="16"/>
      <c r="P726" s="16"/>
      <c r="Q726" s="16"/>
      <c r="R726" s="16"/>
      <c r="S726" s="16"/>
      <c r="T726" s="16"/>
      <c r="U726" s="16"/>
      <c r="V726" s="16"/>
      <c r="W726" s="16"/>
      <c r="X726" s="16"/>
      <c r="Y726" s="16"/>
      <c r="Z726" s="16"/>
    </row>
    <row r="727" ht="71.25" customHeight="1">
      <c r="A727" s="10" t="s">
        <v>4607</v>
      </c>
      <c r="B727" s="10" t="s">
        <v>4608</v>
      </c>
      <c r="C727" s="13" t="s">
        <v>696</v>
      </c>
      <c r="D727" s="13" t="s">
        <v>27</v>
      </c>
      <c r="E727" s="13" t="s">
        <v>4609</v>
      </c>
      <c r="F727" s="13" t="s">
        <v>34</v>
      </c>
      <c r="G727" s="15">
        <v>1335.0</v>
      </c>
      <c r="H727" s="15">
        <v>1869.0</v>
      </c>
      <c r="I727" s="16"/>
      <c r="J727" s="16"/>
      <c r="K727" s="16"/>
      <c r="L727" s="16"/>
      <c r="M727" s="16"/>
      <c r="N727" s="16"/>
      <c r="O727" s="16"/>
      <c r="P727" s="16"/>
      <c r="Q727" s="16"/>
      <c r="R727" s="16"/>
      <c r="S727" s="16"/>
      <c r="T727" s="16"/>
      <c r="U727" s="16"/>
      <c r="V727" s="16"/>
      <c r="W727" s="16"/>
      <c r="X727" s="16"/>
      <c r="Y727" s="16"/>
      <c r="Z727" s="16"/>
    </row>
    <row r="728" ht="71.25" customHeight="1">
      <c r="A728" s="10" t="s">
        <v>4610</v>
      </c>
      <c r="B728" s="10" t="s">
        <v>4611</v>
      </c>
      <c r="C728" s="13" t="s">
        <v>696</v>
      </c>
      <c r="D728" s="13" t="s">
        <v>27</v>
      </c>
      <c r="E728" s="13" t="s">
        <v>4612</v>
      </c>
      <c r="F728" s="13" t="s">
        <v>34</v>
      </c>
      <c r="G728" s="15">
        <v>1443.0</v>
      </c>
      <c r="H728" s="15">
        <v>2020.0</v>
      </c>
      <c r="I728" s="16"/>
      <c r="J728" s="16"/>
      <c r="K728" s="16"/>
      <c r="L728" s="16"/>
      <c r="M728" s="16"/>
      <c r="N728" s="16"/>
      <c r="O728" s="16"/>
      <c r="P728" s="16"/>
      <c r="Q728" s="16"/>
      <c r="R728" s="16"/>
      <c r="S728" s="16"/>
      <c r="T728" s="16"/>
      <c r="U728" s="16"/>
      <c r="V728" s="16"/>
      <c r="W728" s="16"/>
      <c r="X728" s="16"/>
      <c r="Y728" s="16"/>
      <c r="Z728" s="16"/>
    </row>
    <row r="729" ht="71.25" customHeight="1">
      <c r="A729" s="10" t="s">
        <v>4613</v>
      </c>
      <c r="B729" s="10" t="s">
        <v>4614</v>
      </c>
      <c r="C729" s="13" t="s">
        <v>696</v>
      </c>
      <c r="D729" s="13" t="s">
        <v>27</v>
      </c>
      <c r="E729" s="13" t="s">
        <v>4615</v>
      </c>
      <c r="F729" s="13" t="s">
        <v>34</v>
      </c>
      <c r="G729" s="15">
        <v>1222.0</v>
      </c>
      <c r="H729" s="15">
        <v>1711.0</v>
      </c>
      <c r="I729" s="16"/>
      <c r="J729" s="16"/>
      <c r="K729" s="16"/>
      <c r="L729" s="16"/>
      <c r="M729" s="16"/>
      <c r="N729" s="16"/>
      <c r="O729" s="16"/>
      <c r="P729" s="16"/>
      <c r="Q729" s="16"/>
      <c r="R729" s="16"/>
      <c r="S729" s="16"/>
      <c r="T729" s="16"/>
      <c r="U729" s="16"/>
      <c r="V729" s="16"/>
      <c r="W729" s="16"/>
      <c r="X729" s="16"/>
      <c r="Y729" s="16"/>
      <c r="Z729" s="16"/>
    </row>
    <row r="730" ht="71.25" customHeight="1">
      <c r="A730" s="10" t="s">
        <v>4616</v>
      </c>
      <c r="B730" s="10" t="s">
        <v>4617</v>
      </c>
      <c r="C730" s="13" t="s">
        <v>696</v>
      </c>
      <c r="D730" s="13" t="s">
        <v>27</v>
      </c>
      <c r="E730" s="13" t="s">
        <v>4618</v>
      </c>
      <c r="F730" s="13" t="s">
        <v>16</v>
      </c>
      <c r="G730" s="15">
        <v>2642.0</v>
      </c>
      <c r="H730" s="15">
        <v>3699.0</v>
      </c>
      <c r="I730" s="16"/>
      <c r="J730" s="16"/>
      <c r="K730" s="16"/>
      <c r="L730" s="16"/>
      <c r="M730" s="16"/>
      <c r="N730" s="16"/>
      <c r="O730" s="16"/>
      <c r="P730" s="16"/>
      <c r="Q730" s="16"/>
      <c r="R730" s="16"/>
      <c r="S730" s="16"/>
      <c r="T730" s="16"/>
      <c r="U730" s="16"/>
      <c r="V730" s="16"/>
      <c r="W730" s="16"/>
      <c r="X730" s="16"/>
      <c r="Y730" s="16"/>
      <c r="Z730" s="16"/>
    </row>
    <row r="731" ht="71.25" customHeight="1">
      <c r="A731" s="10" t="s">
        <v>4619</v>
      </c>
      <c r="B731" s="10" t="s">
        <v>4620</v>
      </c>
      <c r="C731" s="13" t="s">
        <v>696</v>
      </c>
      <c r="D731" s="13" t="s">
        <v>27</v>
      </c>
      <c r="E731" s="13" t="s">
        <v>4621</v>
      </c>
      <c r="F731" s="13" t="s">
        <v>16</v>
      </c>
      <c r="G731" s="15">
        <v>2466.0</v>
      </c>
      <c r="H731" s="15">
        <v>3452.0</v>
      </c>
      <c r="I731" s="16"/>
      <c r="J731" s="16"/>
      <c r="K731" s="16"/>
      <c r="L731" s="16"/>
      <c r="M731" s="16"/>
      <c r="N731" s="16"/>
      <c r="O731" s="16"/>
      <c r="P731" s="16"/>
      <c r="Q731" s="16"/>
      <c r="R731" s="16"/>
      <c r="S731" s="16"/>
      <c r="T731" s="16"/>
      <c r="U731" s="16"/>
      <c r="V731" s="16"/>
      <c r="W731" s="16"/>
      <c r="X731" s="16"/>
      <c r="Y731" s="16"/>
      <c r="Z731" s="16"/>
    </row>
    <row r="732" ht="71.25" customHeight="1">
      <c r="A732" s="10" t="s">
        <v>4622</v>
      </c>
      <c r="B732" s="10" t="s">
        <v>4623</v>
      </c>
      <c r="C732" s="13" t="s">
        <v>696</v>
      </c>
      <c r="D732" s="13" t="s">
        <v>27</v>
      </c>
      <c r="E732" s="13" t="s">
        <v>4624</v>
      </c>
      <c r="F732" s="13" t="s">
        <v>16</v>
      </c>
      <c r="G732" s="15">
        <v>3001.0</v>
      </c>
      <c r="H732" s="15">
        <v>4201.0</v>
      </c>
      <c r="I732" s="16"/>
      <c r="J732" s="16"/>
      <c r="K732" s="16"/>
      <c r="L732" s="16"/>
      <c r="M732" s="16"/>
      <c r="N732" s="16"/>
      <c r="O732" s="16"/>
      <c r="P732" s="16"/>
      <c r="Q732" s="16"/>
      <c r="R732" s="16"/>
      <c r="S732" s="16"/>
      <c r="T732" s="16"/>
      <c r="U732" s="16"/>
      <c r="V732" s="16"/>
      <c r="W732" s="16"/>
      <c r="X732" s="16"/>
      <c r="Y732" s="16"/>
      <c r="Z732" s="16"/>
    </row>
    <row r="733" ht="71.25" customHeight="1">
      <c r="A733" s="10" t="s">
        <v>4625</v>
      </c>
      <c r="B733" s="10" t="s">
        <v>4626</v>
      </c>
      <c r="C733" s="13" t="s">
        <v>696</v>
      </c>
      <c r="D733" s="13" t="s">
        <v>27</v>
      </c>
      <c r="E733" s="13" t="s">
        <v>4627</v>
      </c>
      <c r="F733" s="13" t="s">
        <v>16</v>
      </c>
      <c r="G733" s="15">
        <v>2304.0</v>
      </c>
      <c r="H733" s="15">
        <v>3226.0</v>
      </c>
      <c r="I733" s="16"/>
      <c r="J733" s="16"/>
      <c r="K733" s="16"/>
      <c r="L733" s="16"/>
      <c r="M733" s="16"/>
      <c r="N733" s="16"/>
      <c r="O733" s="16"/>
      <c r="P733" s="16"/>
      <c r="Q733" s="16"/>
      <c r="R733" s="16"/>
      <c r="S733" s="16"/>
      <c r="T733" s="16"/>
      <c r="U733" s="16"/>
      <c r="V733" s="16"/>
      <c r="W733" s="16"/>
      <c r="X733" s="16"/>
      <c r="Y733" s="16"/>
      <c r="Z733" s="16"/>
    </row>
    <row r="734" ht="71.25" customHeight="1">
      <c r="A734" s="10" t="s">
        <v>4628</v>
      </c>
      <c r="B734" s="10" t="s">
        <v>4629</v>
      </c>
      <c r="C734" s="13" t="s">
        <v>696</v>
      </c>
      <c r="D734" s="13" t="s">
        <v>27</v>
      </c>
      <c r="E734" s="13" t="s">
        <v>4630</v>
      </c>
      <c r="F734" s="13" t="s">
        <v>16</v>
      </c>
      <c r="G734" s="15">
        <v>2411.0</v>
      </c>
      <c r="H734" s="15">
        <v>3375.0</v>
      </c>
      <c r="I734" s="16"/>
      <c r="J734" s="16"/>
      <c r="K734" s="16"/>
      <c r="L734" s="16"/>
      <c r="M734" s="16"/>
      <c r="N734" s="16"/>
      <c r="O734" s="16"/>
      <c r="P734" s="16"/>
      <c r="Q734" s="16"/>
      <c r="R734" s="16"/>
      <c r="S734" s="16"/>
      <c r="T734" s="16"/>
      <c r="U734" s="16"/>
      <c r="V734" s="16"/>
      <c r="W734" s="16"/>
      <c r="X734" s="16"/>
      <c r="Y734" s="16"/>
      <c r="Z734" s="16"/>
    </row>
    <row r="735" ht="71.25" customHeight="1">
      <c r="A735" s="10" t="s">
        <v>4631</v>
      </c>
      <c r="B735" s="10" t="s">
        <v>4632</v>
      </c>
      <c r="C735" s="13" t="s">
        <v>696</v>
      </c>
      <c r="D735" s="13" t="s">
        <v>27</v>
      </c>
      <c r="E735" s="13" t="s">
        <v>4633</v>
      </c>
      <c r="F735" s="13" t="s">
        <v>16</v>
      </c>
      <c r="G735" s="15">
        <v>2497.0</v>
      </c>
      <c r="H735" s="15">
        <v>3496.0</v>
      </c>
      <c r="I735" s="16"/>
      <c r="J735" s="16"/>
      <c r="K735" s="16"/>
      <c r="L735" s="16"/>
      <c r="M735" s="16"/>
      <c r="N735" s="16"/>
      <c r="O735" s="16"/>
      <c r="P735" s="16"/>
      <c r="Q735" s="16"/>
      <c r="R735" s="16"/>
      <c r="S735" s="16"/>
      <c r="T735" s="16"/>
      <c r="U735" s="16"/>
      <c r="V735" s="16"/>
      <c r="W735" s="16"/>
      <c r="X735" s="16"/>
      <c r="Y735" s="16"/>
      <c r="Z735" s="16"/>
    </row>
    <row r="736" ht="71.25" customHeight="1">
      <c r="A736" s="10" t="s">
        <v>4634</v>
      </c>
      <c r="B736" s="10" t="s">
        <v>4635</v>
      </c>
      <c r="C736" s="13" t="s">
        <v>696</v>
      </c>
      <c r="D736" s="13" t="s">
        <v>27</v>
      </c>
      <c r="E736" s="13" t="s">
        <v>4636</v>
      </c>
      <c r="F736" s="13" t="s">
        <v>16</v>
      </c>
      <c r="G736" s="15">
        <v>2744.0</v>
      </c>
      <c r="H736" s="15">
        <v>3842.0</v>
      </c>
      <c r="I736" s="16"/>
      <c r="J736" s="16"/>
      <c r="K736" s="16"/>
      <c r="L736" s="16"/>
      <c r="M736" s="16"/>
      <c r="N736" s="16"/>
      <c r="O736" s="16"/>
      <c r="P736" s="16"/>
      <c r="Q736" s="16"/>
      <c r="R736" s="16"/>
      <c r="S736" s="16"/>
      <c r="T736" s="16"/>
      <c r="U736" s="16"/>
      <c r="V736" s="16"/>
      <c r="W736" s="16"/>
      <c r="X736" s="16"/>
      <c r="Y736" s="16"/>
      <c r="Z736" s="16"/>
    </row>
    <row r="737" ht="71.25" customHeight="1">
      <c r="A737" s="10" t="s">
        <v>4637</v>
      </c>
      <c r="B737" s="10" t="s">
        <v>4638</v>
      </c>
      <c r="C737" s="13" t="s">
        <v>696</v>
      </c>
      <c r="D737" s="13" t="s">
        <v>27</v>
      </c>
      <c r="E737" s="13" t="s">
        <v>4639</v>
      </c>
      <c r="F737" s="13" t="s">
        <v>16</v>
      </c>
      <c r="G737" s="15">
        <v>2713.0</v>
      </c>
      <c r="H737" s="15">
        <v>3798.0</v>
      </c>
      <c r="I737" s="16"/>
      <c r="J737" s="16"/>
      <c r="K737" s="16"/>
      <c r="L737" s="16"/>
      <c r="M737" s="16"/>
      <c r="N737" s="16"/>
      <c r="O737" s="16"/>
      <c r="P737" s="16"/>
      <c r="Q737" s="16"/>
      <c r="R737" s="16"/>
      <c r="S737" s="16"/>
      <c r="T737" s="16"/>
      <c r="U737" s="16"/>
      <c r="V737" s="16"/>
      <c r="W737" s="16"/>
      <c r="X737" s="16"/>
      <c r="Y737" s="16"/>
      <c r="Z737" s="16"/>
    </row>
    <row r="738" ht="71.25" customHeight="1">
      <c r="A738" s="10" t="s">
        <v>4640</v>
      </c>
      <c r="B738" s="10" t="s">
        <v>4641</v>
      </c>
      <c r="C738" s="13" t="s">
        <v>696</v>
      </c>
      <c r="D738" s="13" t="s">
        <v>27</v>
      </c>
      <c r="E738" s="13" t="s">
        <v>4642</v>
      </c>
      <c r="F738" s="13" t="s">
        <v>16</v>
      </c>
      <c r="G738" s="15">
        <v>2781.0</v>
      </c>
      <c r="H738" s="15">
        <v>3893.0</v>
      </c>
      <c r="I738" s="16"/>
      <c r="J738" s="16"/>
      <c r="K738" s="16"/>
      <c r="L738" s="16"/>
      <c r="M738" s="16"/>
      <c r="N738" s="16"/>
      <c r="O738" s="16"/>
      <c r="P738" s="16"/>
      <c r="Q738" s="16"/>
      <c r="R738" s="16"/>
      <c r="S738" s="16"/>
      <c r="T738" s="16"/>
      <c r="U738" s="16"/>
      <c r="V738" s="16"/>
      <c r="W738" s="16"/>
      <c r="X738" s="16"/>
      <c r="Y738" s="16"/>
      <c r="Z738" s="16"/>
    </row>
    <row r="739" ht="71.25" customHeight="1">
      <c r="A739" s="10" t="s">
        <v>4643</v>
      </c>
      <c r="B739" s="10" t="s">
        <v>4644</v>
      </c>
      <c r="C739" s="13" t="s">
        <v>696</v>
      </c>
      <c r="D739" s="13" t="s">
        <v>27</v>
      </c>
      <c r="E739" s="13" t="s">
        <v>4645</v>
      </c>
      <c r="F739" s="13" t="s">
        <v>16</v>
      </c>
      <c r="G739" s="15">
        <v>2383.0</v>
      </c>
      <c r="H739" s="15">
        <v>3336.0</v>
      </c>
      <c r="I739" s="16"/>
      <c r="J739" s="16"/>
      <c r="K739" s="16"/>
      <c r="L739" s="16"/>
      <c r="M739" s="16"/>
      <c r="N739" s="16"/>
      <c r="O739" s="16"/>
      <c r="P739" s="16"/>
      <c r="Q739" s="16"/>
      <c r="R739" s="16"/>
      <c r="S739" s="16"/>
      <c r="T739" s="16"/>
      <c r="U739" s="16"/>
      <c r="V739" s="16"/>
      <c r="W739" s="16"/>
      <c r="X739" s="16"/>
      <c r="Y739" s="16"/>
      <c r="Z739" s="16"/>
    </row>
    <row r="740" ht="71.25" customHeight="1">
      <c r="A740" s="10" t="s">
        <v>4646</v>
      </c>
      <c r="B740" s="10" t="s">
        <v>4647</v>
      </c>
      <c r="C740" s="13" t="s">
        <v>696</v>
      </c>
      <c r="D740" s="13" t="s">
        <v>27</v>
      </c>
      <c r="E740" s="13" t="s">
        <v>4648</v>
      </c>
      <c r="F740" s="13" t="s">
        <v>16</v>
      </c>
      <c r="G740" s="15">
        <v>2168.0</v>
      </c>
      <c r="H740" s="15">
        <v>3035.0</v>
      </c>
      <c r="I740" s="16"/>
      <c r="J740" s="16"/>
      <c r="K740" s="16"/>
      <c r="L740" s="16"/>
      <c r="M740" s="16"/>
      <c r="N740" s="16"/>
      <c r="O740" s="16"/>
      <c r="P740" s="16"/>
      <c r="Q740" s="16"/>
      <c r="R740" s="16"/>
      <c r="S740" s="16"/>
      <c r="T740" s="16"/>
      <c r="U740" s="16"/>
      <c r="V740" s="16"/>
      <c r="W740" s="16"/>
      <c r="X740" s="16"/>
      <c r="Y740" s="16"/>
      <c r="Z740" s="16"/>
    </row>
    <row r="741" ht="71.25" customHeight="1">
      <c r="A741" s="10" t="s">
        <v>4649</v>
      </c>
      <c r="B741" s="10" t="s">
        <v>4650</v>
      </c>
      <c r="C741" s="13" t="s">
        <v>696</v>
      </c>
      <c r="D741" s="13" t="s">
        <v>27</v>
      </c>
      <c r="E741" s="13" t="s">
        <v>4651</v>
      </c>
      <c r="F741" s="13" t="s">
        <v>16</v>
      </c>
      <c r="G741" s="15">
        <v>1908.0</v>
      </c>
      <c r="H741" s="15">
        <v>2671.0</v>
      </c>
      <c r="I741" s="16"/>
      <c r="J741" s="16"/>
      <c r="K741" s="16"/>
      <c r="L741" s="16"/>
      <c r="M741" s="16"/>
      <c r="N741" s="16"/>
      <c r="O741" s="16"/>
      <c r="P741" s="16"/>
      <c r="Q741" s="16"/>
      <c r="R741" s="16"/>
      <c r="S741" s="16"/>
      <c r="T741" s="16"/>
      <c r="U741" s="16"/>
      <c r="V741" s="16"/>
      <c r="W741" s="16"/>
      <c r="X741" s="16"/>
      <c r="Y741" s="16"/>
      <c r="Z741" s="16"/>
    </row>
    <row r="742" ht="71.25" customHeight="1">
      <c r="A742" s="10" t="s">
        <v>4652</v>
      </c>
      <c r="B742" s="10" t="s">
        <v>4653</v>
      </c>
      <c r="C742" s="13" t="s">
        <v>696</v>
      </c>
      <c r="D742" s="13" t="s">
        <v>27</v>
      </c>
      <c r="E742" s="13" t="s">
        <v>4654</v>
      </c>
      <c r="F742" s="13" t="s">
        <v>16</v>
      </c>
      <c r="G742" s="15">
        <v>1725.0</v>
      </c>
      <c r="H742" s="15">
        <v>2415.0</v>
      </c>
      <c r="I742" s="16"/>
      <c r="J742" s="16"/>
      <c r="K742" s="16"/>
      <c r="L742" s="16"/>
      <c r="M742" s="16"/>
      <c r="N742" s="16"/>
      <c r="O742" s="16"/>
      <c r="P742" s="16"/>
      <c r="Q742" s="16"/>
      <c r="R742" s="16"/>
      <c r="S742" s="16"/>
      <c r="T742" s="16"/>
      <c r="U742" s="16"/>
      <c r="V742" s="16"/>
      <c r="W742" s="16"/>
      <c r="X742" s="16"/>
      <c r="Y742" s="16"/>
      <c r="Z742" s="16"/>
    </row>
    <row r="743" ht="71.25" customHeight="1">
      <c r="A743" s="10" t="s">
        <v>4655</v>
      </c>
      <c r="B743" s="10" t="s">
        <v>4656</v>
      </c>
      <c r="C743" s="13" t="s">
        <v>696</v>
      </c>
      <c r="D743" s="13" t="s">
        <v>27</v>
      </c>
      <c r="E743" s="13" t="s">
        <v>4657</v>
      </c>
      <c r="F743" s="13" t="s">
        <v>16</v>
      </c>
      <c r="G743" s="15">
        <v>1811.0</v>
      </c>
      <c r="H743" s="15">
        <v>2535.0</v>
      </c>
      <c r="I743" s="16"/>
      <c r="J743" s="16"/>
      <c r="K743" s="16"/>
      <c r="L743" s="16"/>
      <c r="M743" s="16"/>
      <c r="N743" s="16"/>
      <c r="O743" s="16"/>
      <c r="P743" s="16"/>
      <c r="Q743" s="16"/>
      <c r="R743" s="16"/>
      <c r="S743" s="16"/>
      <c r="T743" s="16"/>
      <c r="U743" s="16"/>
      <c r="V743" s="16"/>
      <c r="W743" s="16"/>
      <c r="X743" s="16"/>
      <c r="Y743" s="16"/>
      <c r="Z743" s="16"/>
    </row>
    <row r="744" ht="71.25" customHeight="1">
      <c r="A744" s="10" t="s">
        <v>4658</v>
      </c>
      <c r="B744" s="10" t="s">
        <v>4659</v>
      </c>
      <c r="C744" s="13" t="s">
        <v>696</v>
      </c>
      <c r="D744" s="13" t="s">
        <v>27</v>
      </c>
      <c r="E744" s="13" t="s">
        <v>4660</v>
      </c>
      <c r="F744" s="13" t="s">
        <v>16</v>
      </c>
      <c r="G744" s="15">
        <v>1949.0</v>
      </c>
      <c r="H744" s="15">
        <v>2729.0</v>
      </c>
      <c r="I744" s="16"/>
      <c r="J744" s="16"/>
      <c r="K744" s="16"/>
      <c r="L744" s="16"/>
      <c r="M744" s="16"/>
      <c r="N744" s="16"/>
      <c r="O744" s="16"/>
      <c r="P744" s="16"/>
      <c r="Q744" s="16"/>
      <c r="R744" s="16"/>
      <c r="S744" s="16"/>
      <c r="T744" s="16"/>
      <c r="U744" s="16"/>
      <c r="V744" s="16"/>
      <c r="W744" s="16"/>
      <c r="X744" s="16"/>
      <c r="Y744" s="16"/>
      <c r="Z744" s="16"/>
    </row>
    <row r="745" ht="71.25" customHeight="1">
      <c r="A745" s="10" t="s">
        <v>4661</v>
      </c>
      <c r="B745" s="10" t="s">
        <v>4662</v>
      </c>
      <c r="C745" s="13" t="s">
        <v>696</v>
      </c>
      <c r="D745" s="13" t="s">
        <v>27</v>
      </c>
      <c r="E745" s="13" t="s">
        <v>4663</v>
      </c>
      <c r="F745" s="13" t="s">
        <v>16</v>
      </c>
      <c r="G745" s="15">
        <v>1842.0</v>
      </c>
      <c r="H745" s="15">
        <v>2579.0</v>
      </c>
      <c r="I745" s="16"/>
      <c r="J745" s="16"/>
      <c r="K745" s="16"/>
      <c r="L745" s="16"/>
      <c r="M745" s="16"/>
      <c r="N745" s="16"/>
      <c r="O745" s="16"/>
      <c r="P745" s="16"/>
      <c r="Q745" s="16"/>
      <c r="R745" s="16"/>
      <c r="S745" s="16"/>
      <c r="T745" s="16"/>
      <c r="U745" s="16"/>
      <c r="V745" s="16"/>
      <c r="W745" s="16"/>
      <c r="X745" s="16"/>
      <c r="Y745" s="16"/>
      <c r="Z745" s="16"/>
    </row>
    <row r="746" ht="71.25" customHeight="1">
      <c r="A746" s="10" t="s">
        <v>4664</v>
      </c>
      <c r="B746" s="10" t="s">
        <v>4665</v>
      </c>
      <c r="C746" s="13" t="s">
        <v>696</v>
      </c>
      <c r="D746" s="13" t="s">
        <v>27</v>
      </c>
      <c r="E746" s="13" t="s">
        <v>4666</v>
      </c>
      <c r="F746" s="13" t="s">
        <v>16</v>
      </c>
      <c r="G746" s="15">
        <v>1787.0</v>
      </c>
      <c r="H746" s="15">
        <v>2502.0</v>
      </c>
      <c r="I746" s="16"/>
      <c r="J746" s="16"/>
      <c r="K746" s="16"/>
      <c r="L746" s="16"/>
      <c r="M746" s="16"/>
      <c r="N746" s="16"/>
      <c r="O746" s="16"/>
      <c r="P746" s="16"/>
      <c r="Q746" s="16"/>
      <c r="R746" s="16"/>
      <c r="S746" s="16"/>
      <c r="T746" s="16"/>
      <c r="U746" s="16"/>
      <c r="V746" s="16"/>
      <c r="W746" s="16"/>
      <c r="X746" s="16"/>
      <c r="Y746" s="16"/>
      <c r="Z746" s="16"/>
    </row>
    <row r="747" ht="71.25" customHeight="1">
      <c r="A747" s="10" t="s">
        <v>4667</v>
      </c>
      <c r="B747" s="10" t="s">
        <v>4668</v>
      </c>
      <c r="C747" s="13" t="s">
        <v>696</v>
      </c>
      <c r="D747" s="13" t="s">
        <v>27</v>
      </c>
      <c r="E747" s="13" t="s">
        <v>4669</v>
      </c>
      <c r="F747" s="13" t="s">
        <v>16</v>
      </c>
      <c r="G747" s="15">
        <v>2059.0</v>
      </c>
      <c r="H747" s="15">
        <v>2883.0</v>
      </c>
      <c r="I747" s="16"/>
      <c r="J747" s="16"/>
      <c r="K747" s="16"/>
      <c r="L747" s="16"/>
      <c r="M747" s="16"/>
      <c r="N747" s="16"/>
      <c r="O747" s="16"/>
      <c r="P747" s="16"/>
      <c r="Q747" s="16"/>
      <c r="R747" s="16"/>
      <c r="S747" s="16"/>
      <c r="T747" s="16"/>
      <c r="U747" s="16"/>
      <c r="V747" s="16"/>
      <c r="W747" s="16"/>
      <c r="X747" s="16"/>
      <c r="Y747" s="16"/>
      <c r="Z747" s="16"/>
    </row>
    <row r="748" ht="71.25" customHeight="1">
      <c r="A748" s="10" t="s">
        <v>4670</v>
      </c>
      <c r="B748" s="10" t="s">
        <v>4671</v>
      </c>
      <c r="C748" s="13" t="s">
        <v>696</v>
      </c>
      <c r="D748" s="13" t="s">
        <v>27</v>
      </c>
      <c r="E748" s="13" t="s">
        <v>4672</v>
      </c>
      <c r="F748" s="13" t="s">
        <v>16</v>
      </c>
      <c r="G748" s="15">
        <v>2009.0</v>
      </c>
      <c r="H748" s="15">
        <v>2813.0</v>
      </c>
      <c r="I748" s="16"/>
      <c r="J748" s="16"/>
      <c r="K748" s="16"/>
      <c r="L748" s="16"/>
      <c r="M748" s="16"/>
      <c r="N748" s="16"/>
      <c r="O748" s="16"/>
      <c r="P748" s="16"/>
      <c r="Q748" s="16"/>
      <c r="R748" s="16"/>
      <c r="S748" s="16"/>
      <c r="T748" s="16"/>
      <c r="U748" s="16"/>
      <c r="V748" s="16"/>
      <c r="W748" s="16"/>
      <c r="X748" s="16"/>
      <c r="Y748" s="16"/>
      <c r="Z748" s="16"/>
    </row>
    <row r="749" ht="71.25" customHeight="1">
      <c r="A749" s="10" t="s">
        <v>4673</v>
      </c>
      <c r="B749" s="10" t="s">
        <v>4674</v>
      </c>
      <c r="C749" s="13" t="s">
        <v>696</v>
      </c>
      <c r="D749" s="13" t="s">
        <v>27</v>
      </c>
      <c r="E749" s="13" t="s">
        <v>4675</v>
      </c>
      <c r="F749" s="13" t="s">
        <v>16</v>
      </c>
      <c r="G749" s="15">
        <v>2123.0</v>
      </c>
      <c r="H749" s="15">
        <v>2972.0</v>
      </c>
      <c r="I749" s="16"/>
      <c r="J749" s="16"/>
      <c r="K749" s="16"/>
      <c r="L749" s="16"/>
      <c r="M749" s="16"/>
      <c r="N749" s="16"/>
      <c r="O749" s="16"/>
      <c r="P749" s="16"/>
      <c r="Q749" s="16"/>
      <c r="R749" s="16"/>
      <c r="S749" s="16"/>
      <c r="T749" s="16"/>
      <c r="U749" s="16"/>
      <c r="V749" s="16"/>
      <c r="W749" s="16"/>
      <c r="X749" s="16"/>
      <c r="Y749" s="16"/>
      <c r="Z749" s="16"/>
    </row>
    <row r="750" ht="71.25" customHeight="1">
      <c r="A750" s="10" t="s">
        <v>4676</v>
      </c>
      <c r="B750" s="10" t="s">
        <v>4677</v>
      </c>
      <c r="C750" s="13" t="s">
        <v>696</v>
      </c>
      <c r="D750" s="13" t="s">
        <v>27</v>
      </c>
      <c r="E750" s="13" t="s">
        <v>4678</v>
      </c>
      <c r="F750" s="13" t="s">
        <v>16</v>
      </c>
      <c r="G750" s="15">
        <v>2134.0</v>
      </c>
      <c r="H750" s="15">
        <v>2988.0</v>
      </c>
      <c r="I750" s="16"/>
      <c r="J750" s="16"/>
      <c r="K750" s="16"/>
      <c r="L750" s="16"/>
      <c r="M750" s="16"/>
      <c r="N750" s="16"/>
      <c r="O750" s="16"/>
      <c r="P750" s="16"/>
      <c r="Q750" s="16"/>
      <c r="R750" s="16"/>
      <c r="S750" s="16"/>
      <c r="T750" s="16"/>
      <c r="U750" s="16"/>
      <c r="V750" s="16"/>
      <c r="W750" s="16"/>
      <c r="X750" s="16"/>
      <c r="Y750" s="16"/>
      <c r="Z750" s="16"/>
    </row>
    <row r="751" ht="71.25" customHeight="1">
      <c r="A751" s="10" t="s">
        <v>4679</v>
      </c>
      <c r="B751" s="10" t="s">
        <v>4680</v>
      </c>
      <c r="C751" s="13" t="s">
        <v>696</v>
      </c>
      <c r="D751" s="13" t="s">
        <v>27</v>
      </c>
      <c r="E751" s="13" t="s">
        <v>4681</v>
      </c>
      <c r="F751" s="13" t="s">
        <v>16</v>
      </c>
      <c r="G751" s="15">
        <v>1685.0</v>
      </c>
      <c r="H751" s="15">
        <v>2359.0</v>
      </c>
      <c r="I751" s="16"/>
      <c r="J751" s="16"/>
      <c r="K751" s="16"/>
      <c r="L751" s="16"/>
      <c r="M751" s="16"/>
      <c r="N751" s="16"/>
      <c r="O751" s="16"/>
      <c r="P751" s="16"/>
      <c r="Q751" s="16"/>
      <c r="R751" s="16"/>
      <c r="S751" s="16"/>
      <c r="T751" s="16"/>
      <c r="U751" s="16"/>
      <c r="V751" s="16"/>
      <c r="W751" s="16"/>
      <c r="X751" s="16"/>
      <c r="Y751" s="16"/>
      <c r="Z751" s="16"/>
    </row>
    <row r="752" ht="71.25" customHeight="1">
      <c r="A752" s="10" t="s">
        <v>4682</v>
      </c>
      <c r="B752" s="10" t="s">
        <v>4683</v>
      </c>
      <c r="C752" s="13" t="s">
        <v>696</v>
      </c>
      <c r="D752" s="13" t="s">
        <v>27</v>
      </c>
      <c r="E752" s="13" t="s">
        <v>4684</v>
      </c>
      <c r="F752" s="13" t="s">
        <v>16</v>
      </c>
      <c r="G752" s="15">
        <v>1709.0</v>
      </c>
      <c r="H752" s="15">
        <v>2393.0</v>
      </c>
      <c r="I752" s="16"/>
      <c r="J752" s="16"/>
      <c r="K752" s="16"/>
      <c r="L752" s="16"/>
      <c r="M752" s="16"/>
      <c r="N752" s="16"/>
      <c r="O752" s="16"/>
      <c r="P752" s="16"/>
      <c r="Q752" s="16"/>
      <c r="R752" s="16"/>
      <c r="S752" s="16"/>
      <c r="T752" s="16"/>
      <c r="U752" s="16"/>
      <c r="V752" s="16"/>
      <c r="W752" s="16"/>
      <c r="X752" s="16"/>
      <c r="Y752" s="16"/>
      <c r="Z752" s="16"/>
    </row>
    <row r="753" ht="71.25" customHeight="1">
      <c r="A753" s="10" t="s">
        <v>4685</v>
      </c>
      <c r="B753" s="10" t="s">
        <v>4686</v>
      </c>
      <c r="C753" s="13" t="s">
        <v>696</v>
      </c>
      <c r="D753" s="13" t="s">
        <v>27</v>
      </c>
      <c r="E753" s="13" t="s">
        <v>4687</v>
      </c>
      <c r="F753" s="13" t="s">
        <v>16</v>
      </c>
      <c r="G753" s="15">
        <v>1517.0</v>
      </c>
      <c r="H753" s="15">
        <v>2124.0</v>
      </c>
      <c r="I753" s="16"/>
      <c r="J753" s="16"/>
      <c r="K753" s="16"/>
      <c r="L753" s="16"/>
      <c r="M753" s="16"/>
      <c r="N753" s="16"/>
      <c r="O753" s="16"/>
      <c r="P753" s="16"/>
      <c r="Q753" s="16"/>
      <c r="R753" s="16"/>
      <c r="S753" s="16"/>
      <c r="T753" s="16"/>
      <c r="U753" s="16"/>
      <c r="V753" s="16"/>
      <c r="W753" s="16"/>
      <c r="X753" s="16"/>
      <c r="Y753" s="16"/>
      <c r="Z753" s="16"/>
    </row>
    <row r="754" ht="71.25" customHeight="1">
      <c r="A754" s="10" t="s">
        <v>4688</v>
      </c>
      <c r="B754" s="10" t="s">
        <v>4689</v>
      </c>
      <c r="C754" s="13" t="s">
        <v>696</v>
      </c>
      <c r="D754" s="13" t="s">
        <v>27</v>
      </c>
      <c r="E754" s="13" t="s">
        <v>4690</v>
      </c>
      <c r="F754" s="13" t="s">
        <v>16</v>
      </c>
      <c r="G754" s="15">
        <v>1295.0</v>
      </c>
      <c r="H754" s="15">
        <v>1813.0</v>
      </c>
      <c r="I754" s="16"/>
      <c r="J754" s="16"/>
      <c r="K754" s="16"/>
      <c r="L754" s="16"/>
      <c r="M754" s="16"/>
      <c r="N754" s="16"/>
      <c r="O754" s="16"/>
      <c r="P754" s="16"/>
      <c r="Q754" s="16"/>
      <c r="R754" s="16"/>
      <c r="S754" s="16"/>
      <c r="T754" s="16"/>
      <c r="U754" s="16"/>
      <c r="V754" s="16"/>
      <c r="W754" s="16"/>
      <c r="X754" s="16"/>
      <c r="Y754" s="16"/>
      <c r="Z754" s="16"/>
    </row>
    <row r="755" ht="71.25" customHeight="1">
      <c r="A755" s="10" t="s">
        <v>4691</v>
      </c>
      <c r="B755" s="10" t="s">
        <v>4692</v>
      </c>
      <c r="C755" s="13" t="s">
        <v>696</v>
      </c>
      <c r="D755" s="13" t="s">
        <v>27</v>
      </c>
      <c r="E755" s="13" t="s">
        <v>4693</v>
      </c>
      <c r="F755" s="13" t="s">
        <v>16</v>
      </c>
      <c r="G755" s="15">
        <v>1388.0</v>
      </c>
      <c r="H755" s="15">
        <v>1943.0</v>
      </c>
      <c r="I755" s="16"/>
      <c r="J755" s="16"/>
      <c r="K755" s="16"/>
      <c r="L755" s="16"/>
      <c r="M755" s="16"/>
      <c r="N755" s="16"/>
      <c r="O755" s="16"/>
      <c r="P755" s="16"/>
      <c r="Q755" s="16"/>
      <c r="R755" s="16"/>
      <c r="S755" s="16"/>
      <c r="T755" s="16"/>
      <c r="U755" s="16"/>
      <c r="V755" s="16"/>
      <c r="W755" s="16"/>
      <c r="X755" s="16"/>
      <c r="Y755" s="16"/>
      <c r="Z755" s="16"/>
    </row>
    <row r="756" ht="71.25" customHeight="1">
      <c r="A756" s="10" t="s">
        <v>4694</v>
      </c>
      <c r="B756" s="10" t="s">
        <v>4695</v>
      </c>
      <c r="C756" s="13" t="s">
        <v>696</v>
      </c>
      <c r="D756" s="13" t="s">
        <v>27</v>
      </c>
      <c r="E756" s="13" t="s">
        <v>4696</v>
      </c>
      <c r="F756" s="13" t="s">
        <v>16</v>
      </c>
      <c r="G756" s="15">
        <v>1073.0</v>
      </c>
      <c r="H756" s="15">
        <v>1502.0</v>
      </c>
      <c r="I756" s="16"/>
      <c r="J756" s="16"/>
      <c r="K756" s="16"/>
      <c r="L756" s="16"/>
      <c r="M756" s="16"/>
      <c r="N756" s="16"/>
      <c r="O756" s="16"/>
      <c r="P756" s="16"/>
      <c r="Q756" s="16"/>
      <c r="R756" s="16"/>
      <c r="S756" s="16"/>
      <c r="T756" s="16"/>
      <c r="U756" s="16"/>
      <c r="V756" s="16"/>
      <c r="W756" s="16"/>
      <c r="X756" s="16"/>
      <c r="Y756" s="16"/>
      <c r="Z756" s="16"/>
    </row>
    <row r="757" ht="71.25" customHeight="1">
      <c r="A757" s="10" t="s">
        <v>4697</v>
      </c>
      <c r="B757" s="10" t="s">
        <v>4698</v>
      </c>
      <c r="C757" s="13" t="s">
        <v>696</v>
      </c>
      <c r="D757" s="13" t="s">
        <v>27</v>
      </c>
      <c r="E757" s="13" t="s">
        <v>4699</v>
      </c>
      <c r="F757" s="13" t="s">
        <v>16</v>
      </c>
      <c r="G757" s="15">
        <v>1443.0</v>
      </c>
      <c r="H757" s="15">
        <v>2020.0</v>
      </c>
      <c r="I757" s="16"/>
      <c r="J757" s="16"/>
      <c r="K757" s="16"/>
      <c r="L757" s="16"/>
      <c r="M757" s="16"/>
      <c r="N757" s="16"/>
      <c r="O757" s="16"/>
      <c r="P757" s="16"/>
      <c r="Q757" s="16"/>
      <c r="R757" s="16"/>
      <c r="S757" s="16"/>
      <c r="T757" s="16"/>
      <c r="U757" s="16"/>
      <c r="V757" s="16"/>
      <c r="W757" s="16"/>
      <c r="X757" s="16"/>
      <c r="Y757" s="16"/>
      <c r="Z757" s="16"/>
    </row>
    <row r="758" ht="71.25" customHeight="1">
      <c r="A758" s="10" t="s">
        <v>4700</v>
      </c>
      <c r="B758" s="10" t="s">
        <v>4701</v>
      </c>
      <c r="C758" s="13" t="s">
        <v>696</v>
      </c>
      <c r="D758" s="13" t="s">
        <v>27</v>
      </c>
      <c r="E758" s="13" t="s">
        <v>4702</v>
      </c>
      <c r="F758" s="13" t="s">
        <v>16</v>
      </c>
      <c r="G758" s="15">
        <v>1375.0</v>
      </c>
      <c r="H758" s="15">
        <v>1925.0</v>
      </c>
      <c r="I758" s="16"/>
      <c r="J758" s="16"/>
      <c r="K758" s="16"/>
      <c r="L758" s="16"/>
      <c r="M758" s="16"/>
      <c r="N758" s="16"/>
      <c r="O758" s="16"/>
      <c r="P758" s="16"/>
      <c r="Q758" s="16"/>
      <c r="R758" s="16"/>
      <c r="S758" s="16"/>
      <c r="T758" s="16"/>
      <c r="U758" s="16"/>
      <c r="V758" s="16"/>
      <c r="W758" s="16"/>
      <c r="X758" s="16"/>
      <c r="Y758" s="16"/>
      <c r="Z758" s="16"/>
    </row>
    <row r="759" ht="71.25" customHeight="1">
      <c r="A759" s="10" t="s">
        <v>4703</v>
      </c>
      <c r="B759" s="10" t="s">
        <v>4704</v>
      </c>
      <c r="C759" s="13" t="s">
        <v>696</v>
      </c>
      <c r="D759" s="13" t="s">
        <v>27</v>
      </c>
      <c r="E759" s="13" t="s">
        <v>4705</v>
      </c>
      <c r="F759" s="13" t="s">
        <v>16</v>
      </c>
      <c r="G759" s="15">
        <v>1239.0</v>
      </c>
      <c r="H759" s="15">
        <v>1735.0</v>
      </c>
      <c r="I759" s="16"/>
      <c r="J759" s="16"/>
      <c r="K759" s="16"/>
      <c r="L759" s="16"/>
      <c r="M759" s="16"/>
      <c r="N759" s="16"/>
      <c r="O759" s="16"/>
      <c r="P759" s="16"/>
      <c r="Q759" s="16"/>
      <c r="R759" s="16"/>
      <c r="S759" s="16"/>
      <c r="T759" s="16"/>
      <c r="U759" s="16"/>
      <c r="V759" s="16"/>
      <c r="W759" s="16"/>
      <c r="X759" s="16"/>
      <c r="Y759" s="16"/>
      <c r="Z759" s="16"/>
    </row>
    <row r="760" ht="71.25" customHeight="1">
      <c r="A760" s="10" t="s">
        <v>4706</v>
      </c>
      <c r="B760" s="10" t="s">
        <v>4707</v>
      </c>
      <c r="C760" s="13" t="s">
        <v>696</v>
      </c>
      <c r="D760" s="13" t="s">
        <v>27</v>
      </c>
      <c r="E760" s="13" t="s">
        <v>4708</v>
      </c>
      <c r="F760" s="13" t="s">
        <v>16</v>
      </c>
      <c r="G760" s="15">
        <v>1273.0</v>
      </c>
      <c r="H760" s="15">
        <v>1782.0</v>
      </c>
      <c r="I760" s="16"/>
      <c r="J760" s="16"/>
      <c r="K760" s="16"/>
      <c r="L760" s="16"/>
      <c r="M760" s="16"/>
      <c r="N760" s="16"/>
      <c r="O760" s="16"/>
      <c r="P760" s="16"/>
      <c r="Q760" s="16"/>
      <c r="R760" s="16"/>
      <c r="S760" s="16"/>
      <c r="T760" s="16"/>
      <c r="U760" s="16"/>
      <c r="V760" s="16"/>
      <c r="W760" s="16"/>
      <c r="X760" s="16"/>
      <c r="Y760" s="16"/>
      <c r="Z760" s="16"/>
    </row>
    <row r="761" ht="71.25" customHeight="1">
      <c r="A761" s="10" t="s">
        <v>4709</v>
      </c>
      <c r="B761" s="10" t="s">
        <v>4710</v>
      </c>
      <c r="C761" s="13" t="s">
        <v>696</v>
      </c>
      <c r="D761" s="13" t="s">
        <v>27</v>
      </c>
      <c r="E761" s="13" t="s">
        <v>4711</v>
      </c>
      <c r="F761" s="13" t="s">
        <v>16</v>
      </c>
      <c r="G761" s="15">
        <v>1325.0</v>
      </c>
      <c r="H761" s="15">
        <v>1855.0</v>
      </c>
      <c r="I761" s="16"/>
      <c r="J761" s="16"/>
      <c r="K761" s="16"/>
      <c r="L761" s="16"/>
      <c r="M761" s="16"/>
      <c r="N761" s="16"/>
      <c r="O761" s="16"/>
      <c r="P761" s="16"/>
      <c r="Q761" s="16"/>
      <c r="R761" s="16"/>
      <c r="S761" s="16"/>
      <c r="T761" s="16"/>
      <c r="U761" s="16"/>
      <c r="V761" s="16"/>
      <c r="W761" s="16"/>
      <c r="X761" s="16"/>
      <c r="Y761" s="16"/>
      <c r="Z761" s="16"/>
    </row>
    <row r="762" ht="71.25" customHeight="1">
      <c r="A762" s="10" t="s">
        <v>4712</v>
      </c>
      <c r="B762" s="10" t="s">
        <v>4713</v>
      </c>
      <c r="C762" s="13" t="s">
        <v>696</v>
      </c>
      <c r="D762" s="13" t="s">
        <v>27</v>
      </c>
      <c r="E762" s="13" t="s">
        <v>4714</v>
      </c>
      <c r="F762" s="13" t="s">
        <v>16</v>
      </c>
      <c r="G762" s="15">
        <v>1208.0</v>
      </c>
      <c r="H762" s="15">
        <v>1691.0</v>
      </c>
      <c r="I762" s="16"/>
      <c r="J762" s="16"/>
      <c r="K762" s="16"/>
      <c r="L762" s="16"/>
      <c r="M762" s="16"/>
      <c r="N762" s="16"/>
      <c r="O762" s="16"/>
      <c r="P762" s="16"/>
      <c r="Q762" s="16"/>
      <c r="R762" s="16"/>
      <c r="S762" s="16"/>
      <c r="T762" s="16"/>
      <c r="U762" s="16"/>
      <c r="V762" s="16"/>
      <c r="W762" s="16"/>
      <c r="X762" s="16"/>
      <c r="Y762" s="16"/>
      <c r="Z762" s="16"/>
    </row>
    <row r="763" ht="71.25" customHeight="1">
      <c r="A763" s="10" t="s">
        <v>4715</v>
      </c>
      <c r="B763" s="10" t="s">
        <v>4716</v>
      </c>
      <c r="C763" s="13" t="s">
        <v>696</v>
      </c>
      <c r="D763" s="13" t="s">
        <v>27</v>
      </c>
      <c r="E763" s="13" t="s">
        <v>4717</v>
      </c>
      <c r="F763" s="13" t="s">
        <v>16</v>
      </c>
      <c r="G763" s="15">
        <v>1612.0</v>
      </c>
      <c r="H763" s="15">
        <v>2257.0</v>
      </c>
      <c r="I763" s="16"/>
      <c r="J763" s="16"/>
      <c r="K763" s="16"/>
      <c r="L763" s="16"/>
      <c r="M763" s="16"/>
      <c r="N763" s="16"/>
      <c r="O763" s="16"/>
      <c r="P763" s="16"/>
      <c r="Q763" s="16"/>
      <c r="R763" s="16"/>
      <c r="S763" s="16"/>
      <c r="T763" s="16"/>
      <c r="U763" s="16"/>
      <c r="V763" s="16"/>
      <c r="W763" s="16"/>
      <c r="X763" s="16"/>
      <c r="Y763" s="16"/>
      <c r="Z763" s="16"/>
    </row>
    <row r="764" ht="71.25" customHeight="1">
      <c r="A764" s="10" t="s">
        <v>4718</v>
      </c>
      <c r="B764" s="10" t="s">
        <v>4719</v>
      </c>
      <c r="C764" s="13" t="s">
        <v>1362</v>
      </c>
      <c r="D764" s="13" t="s">
        <v>29</v>
      </c>
      <c r="E764" s="13" t="s">
        <v>4720</v>
      </c>
      <c r="F764" s="13" t="s">
        <v>34</v>
      </c>
      <c r="G764" s="15">
        <v>2648.0</v>
      </c>
      <c r="H764" s="15">
        <v>3707.0</v>
      </c>
      <c r="I764" s="16"/>
      <c r="J764" s="16"/>
      <c r="K764" s="16"/>
      <c r="L764" s="16"/>
      <c r="M764" s="16"/>
      <c r="N764" s="16"/>
      <c r="O764" s="16"/>
      <c r="P764" s="16"/>
      <c r="Q764" s="16"/>
      <c r="R764" s="16"/>
      <c r="S764" s="16"/>
      <c r="T764" s="16"/>
      <c r="U764" s="16"/>
      <c r="V764" s="16"/>
      <c r="W764" s="16"/>
      <c r="X764" s="16"/>
      <c r="Y764" s="16"/>
      <c r="Z764" s="16"/>
    </row>
    <row r="765" ht="71.25" customHeight="1">
      <c r="A765" s="10" t="s">
        <v>4721</v>
      </c>
      <c r="B765" s="10" t="s">
        <v>4722</v>
      </c>
      <c r="C765" s="13" t="s">
        <v>1362</v>
      </c>
      <c r="D765" s="13" t="s">
        <v>29</v>
      </c>
      <c r="E765" s="13" t="s">
        <v>4723</v>
      </c>
      <c r="F765" s="13" t="s">
        <v>34</v>
      </c>
      <c r="G765" s="15">
        <v>2919.0</v>
      </c>
      <c r="H765" s="15">
        <v>4087.0</v>
      </c>
      <c r="I765" s="16"/>
      <c r="J765" s="16"/>
      <c r="K765" s="16"/>
      <c r="L765" s="16"/>
      <c r="M765" s="16"/>
      <c r="N765" s="16"/>
      <c r="O765" s="16"/>
      <c r="P765" s="16"/>
      <c r="Q765" s="16"/>
      <c r="R765" s="16"/>
      <c r="S765" s="16"/>
      <c r="T765" s="16"/>
      <c r="U765" s="16"/>
      <c r="V765" s="16"/>
      <c r="W765" s="16"/>
      <c r="X765" s="16"/>
      <c r="Y765" s="16"/>
      <c r="Z765" s="16"/>
    </row>
    <row r="766" ht="71.25" customHeight="1">
      <c r="A766" s="10" t="s">
        <v>4724</v>
      </c>
      <c r="B766" s="10" t="s">
        <v>4725</v>
      </c>
      <c r="C766" s="13" t="s">
        <v>1362</v>
      </c>
      <c r="D766" s="13" t="s">
        <v>29</v>
      </c>
      <c r="E766" s="13" t="s">
        <v>4726</v>
      </c>
      <c r="F766" s="13" t="s">
        <v>34</v>
      </c>
      <c r="G766" s="15">
        <v>2636.0</v>
      </c>
      <c r="H766" s="15">
        <v>3690.0</v>
      </c>
      <c r="I766" s="16"/>
      <c r="J766" s="16"/>
      <c r="K766" s="16"/>
      <c r="L766" s="16"/>
      <c r="M766" s="16"/>
      <c r="N766" s="16"/>
      <c r="O766" s="16"/>
      <c r="P766" s="16"/>
      <c r="Q766" s="16"/>
      <c r="R766" s="16"/>
      <c r="S766" s="16"/>
      <c r="T766" s="16"/>
      <c r="U766" s="16"/>
      <c r="V766" s="16"/>
      <c r="W766" s="16"/>
      <c r="X766" s="16"/>
      <c r="Y766" s="16"/>
      <c r="Z766" s="16"/>
    </row>
    <row r="767" ht="71.25" customHeight="1">
      <c r="A767" s="10" t="s">
        <v>4727</v>
      </c>
      <c r="B767" s="10" t="s">
        <v>4728</v>
      </c>
      <c r="C767" s="13" t="s">
        <v>1362</v>
      </c>
      <c r="D767" s="13" t="s">
        <v>29</v>
      </c>
      <c r="E767" s="13" t="s">
        <v>4729</v>
      </c>
      <c r="F767" s="13" t="s">
        <v>34</v>
      </c>
      <c r="G767" s="15">
        <v>2298.0</v>
      </c>
      <c r="H767" s="15">
        <v>3217.0</v>
      </c>
      <c r="I767" s="16"/>
      <c r="J767" s="16"/>
      <c r="K767" s="16"/>
      <c r="L767" s="16"/>
      <c r="M767" s="16"/>
      <c r="N767" s="16"/>
      <c r="O767" s="16"/>
      <c r="P767" s="16"/>
      <c r="Q767" s="16"/>
      <c r="R767" s="16"/>
      <c r="S767" s="16"/>
      <c r="T767" s="16"/>
      <c r="U767" s="16"/>
      <c r="V767" s="16"/>
      <c r="W767" s="16"/>
      <c r="X767" s="16"/>
      <c r="Y767" s="16"/>
      <c r="Z767" s="16"/>
    </row>
    <row r="768" ht="71.25" customHeight="1">
      <c r="A768" s="10" t="s">
        <v>4730</v>
      </c>
      <c r="B768" s="10" t="s">
        <v>4731</v>
      </c>
      <c r="C768" s="13" t="s">
        <v>1362</v>
      </c>
      <c r="D768" s="13" t="s">
        <v>29</v>
      </c>
      <c r="E768" s="13" t="s">
        <v>4732</v>
      </c>
      <c r="F768" s="13" t="s">
        <v>34</v>
      </c>
      <c r="G768" s="15">
        <v>2740.0</v>
      </c>
      <c r="H768" s="15">
        <v>3836.0</v>
      </c>
      <c r="I768" s="16"/>
      <c r="J768" s="16"/>
      <c r="K768" s="16"/>
      <c r="L768" s="16"/>
      <c r="M768" s="16"/>
      <c r="N768" s="16"/>
      <c r="O768" s="16"/>
      <c r="P768" s="16"/>
      <c r="Q768" s="16"/>
      <c r="R768" s="16"/>
      <c r="S768" s="16"/>
      <c r="T768" s="16"/>
      <c r="U768" s="16"/>
      <c r="V768" s="16"/>
      <c r="W768" s="16"/>
      <c r="X768" s="16"/>
      <c r="Y768" s="16"/>
      <c r="Z768" s="16"/>
    </row>
    <row r="769" ht="71.25" customHeight="1">
      <c r="A769" s="10" t="s">
        <v>4733</v>
      </c>
      <c r="B769" s="10" t="s">
        <v>4734</v>
      </c>
      <c r="C769" s="13" t="s">
        <v>1362</v>
      </c>
      <c r="D769" s="13" t="s">
        <v>29</v>
      </c>
      <c r="E769" s="13" t="s">
        <v>4735</v>
      </c>
      <c r="F769" s="13" t="s">
        <v>34</v>
      </c>
      <c r="G769" s="15">
        <v>2645.0</v>
      </c>
      <c r="H769" s="15">
        <v>3703.0</v>
      </c>
      <c r="I769" s="16"/>
      <c r="J769" s="16"/>
      <c r="K769" s="16"/>
      <c r="L769" s="16"/>
      <c r="M769" s="16"/>
      <c r="N769" s="16"/>
      <c r="O769" s="16"/>
      <c r="P769" s="16"/>
      <c r="Q769" s="16"/>
      <c r="R769" s="16"/>
      <c r="S769" s="16"/>
      <c r="T769" s="16"/>
      <c r="U769" s="16"/>
      <c r="V769" s="16"/>
      <c r="W769" s="16"/>
      <c r="X769" s="16"/>
      <c r="Y769" s="16"/>
      <c r="Z769" s="16"/>
    </row>
    <row r="770" ht="71.25" customHeight="1">
      <c r="A770" s="10" t="s">
        <v>4736</v>
      </c>
      <c r="B770" s="10" t="s">
        <v>4737</v>
      </c>
      <c r="C770" s="13" t="s">
        <v>1362</v>
      </c>
      <c r="D770" s="13" t="s">
        <v>29</v>
      </c>
      <c r="E770" s="13" t="s">
        <v>4738</v>
      </c>
      <c r="F770" s="13" t="s">
        <v>34</v>
      </c>
      <c r="G770" s="15">
        <v>2479.0</v>
      </c>
      <c r="H770" s="15">
        <v>3471.0</v>
      </c>
      <c r="I770" s="16"/>
      <c r="J770" s="16"/>
      <c r="K770" s="16"/>
      <c r="L770" s="16"/>
      <c r="M770" s="16"/>
      <c r="N770" s="16"/>
      <c r="O770" s="16"/>
      <c r="P770" s="16"/>
      <c r="Q770" s="16"/>
      <c r="R770" s="16"/>
      <c r="S770" s="16"/>
      <c r="T770" s="16"/>
      <c r="U770" s="16"/>
      <c r="V770" s="16"/>
      <c r="W770" s="16"/>
      <c r="X770" s="16"/>
      <c r="Y770" s="16"/>
      <c r="Z770" s="16"/>
    </row>
    <row r="771" ht="71.25" customHeight="1">
      <c r="A771" s="10" t="s">
        <v>4739</v>
      </c>
      <c r="B771" s="10" t="s">
        <v>4740</v>
      </c>
      <c r="C771" s="13" t="s">
        <v>1362</v>
      </c>
      <c r="D771" s="13" t="s">
        <v>29</v>
      </c>
      <c r="E771" s="13" t="s">
        <v>4741</v>
      </c>
      <c r="F771" s="13" t="s">
        <v>34</v>
      </c>
      <c r="G771" s="15">
        <v>2500.0</v>
      </c>
      <c r="H771" s="15">
        <v>3500.0</v>
      </c>
      <c r="I771" s="16"/>
      <c r="J771" s="16"/>
      <c r="K771" s="16"/>
      <c r="L771" s="16"/>
      <c r="M771" s="16"/>
      <c r="N771" s="16"/>
      <c r="O771" s="16"/>
      <c r="P771" s="16"/>
      <c r="Q771" s="16"/>
      <c r="R771" s="16"/>
      <c r="S771" s="16"/>
      <c r="T771" s="16"/>
      <c r="U771" s="16"/>
      <c r="V771" s="16"/>
      <c r="W771" s="16"/>
      <c r="X771" s="16"/>
      <c r="Y771" s="16"/>
      <c r="Z771" s="16"/>
    </row>
    <row r="772" ht="71.25" customHeight="1">
      <c r="A772" s="10" t="s">
        <v>4742</v>
      </c>
      <c r="B772" s="10" t="s">
        <v>4743</v>
      </c>
      <c r="C772" s="13" t="s">
        <v>1362</v>
      </c>
      <c r="D772" s="13" t="s">
        <v>29</v>
      </c>
      <c r="E772" s="13" t="s">
        <v>4744</v>
      </c>
      <c r="F772" s="13" t="s">
        <v>34</v>
      </c>
      <c r="G772" s="15">
        <v>1732.0</v>
      </c>
      <c r="H772" s="15">
        <v>2425.0</v>
      </c>
      <c r="I772" s="16"/>
      <c r="J772" s="16"/>
      <c r="K772" s="16"/>
      <c r="L772" s="16"/>
      <c r="M772" s="16"/>
      <c r="N772" s="16"/>
      <c r="O772" s="16"/>
      <c r="P772" s="16"/>
      <c r="Q772" s="16"/>
      <c r="R772" s="16"/>
      <c r="S772" s="16"/>
      <c r="T772" s="16"/>
      <c r="U772" s="16"/>
      <c r="V772" s="16"/>
      <c r="W772" s="16"/>
      <c r="X772" s="16"/>
      <c r="Y772" s="16"/>
      <c r="Z772" s="16"/>
    </row>
    <row r="773" ht="71.25" customHeight="1">
      <c r="A773" s="10" t="s">
        <v>4745</v>
      </c>
      <c r="B773" s="10" t="s">
        <v>4746</v>
      </c>
      <c r="C773" s="13" t="s">
        <v>1362</v>
      </c>
      <c r="D773" s="13" t="s">
        <v>29</v>
      </c>
      <c r="E773" s="13" t="s">
        <v>4747</v>
      </c>
      <c r="F773" s="13" t="s">
        <v>34</v>
      </c>
      <c r="G773" s="15">
        <v>1926.0</v>
      </c>
      <c r="H773" s="15">
        <v>2696.0</v>
      </c>
      <c r="I773" s="16"/>
      <c r="J773" s="16"/>
      <c r="K773" s="16"/>
      <c r="L773" s="16"/>
      <c r="M773" s="16"/>
      <c r="N773" s="16"/>
      <c r="O773" s="16"/>
      <c r="P773" s="16"/>
      <c r="Q773" s="16"/>
      <c r="R773" s="16"/>
      <c r="S773" s="16"/>
      <c r="T773" s="16"/>
      <c r="U773" s="16"/>
      <c r="V773" s="16"/>
      <c r="W773" s="16"/>
      <c r="X773" s="16"/>
      <c r="Y773" s="16"/>
      <c r="Z773" s="16"/>
    </row>
    <row r="774" ht="71.25" customHeight="1">
      <c r="A774" s="10" t="s">
        <v>4748</v>
      </c>
      <c r="B774" s="10" t="s">
        <v>4749</v>
      </c>
      <c r="C774" s="13" t="s">
        <v>1362</v>
      </c>
      <c r="D774" s="13" t="s">
        <v>29</v>
      </c>
      <c r="E774" s="13" t="s">
        <v>4750</v>
      </c>
      <c r="F774" s="13" t="s">
        <v>34</v>
      </c>
      <c r="G774" s="15">
        <v>1831.0</v>
      </c>
      <c r="H774" s="15">
        <v>2563.0</v>
      </c>
      <c r="I774" s="16"/>
      <c r="J774" s="16"/>
      <c r="K774" s="16"/>
      <c r="L774" s="16"/>
      <c r="M774" s="16"/>
      <c r="N774" s="16"/>
      <c r="O774" s="16"/>
      <c r="P774" s="16"/>
      <c r="Q774" s="16"/>
      <c r="R774" s="16"/>
      <c r="S774" s="16"/>
      <c r="T774" s="16"/>
      <c r="U774" s="16"/>
      <c r="V774" s="16"/>
      <c r="W774" s="16"/>
      <c r="X774" s="16"/>
      <c r="Y774" s="16"/>
      <c r="Z774" s="16"/>
    </row>
    <row r="775" ht="71.25" customHeight="1">
      <c r="A775" s="10" t="s">
        <v>4751</v>
      </c>
      <c r="B775" s="10" t="s">
        <v>4752</v>
      </c>
      <c r="C775" s="13" t="s">
        <v>1362</v>
      </c>
      <c r="D775" s="13" t="s">
        <v>29</v>
      </c>
      <c r="E775" s="13" t="s">
        <v>4753</v>
      </c>
      <c r="F775" s="13" t="s">
        <v>34</v>
      </c>
      <c r="G775" s="15">
        <v>1866.0</v>
      </c>
      <c r="H775" s="15">
        <v>2612.0</v>
      </c>
      <c r="I775" s="16"/>
      <c r="J775" s="16"/>
      <c r="K775" s="16"/>
      <c r="L775" s="16"/>
      <c r="M775" s="16"/>
      <c r="N775" s="16"/>
      <c r="O775" s="16"/>
      <c r="P775" s="16"/>
      <c r="Q775" s="16"/>
      <c r="R775" s="16"/>
      <c r="S775" s="16"/>
      <c r="T775" s="16"/>
      <c r="U775" s="16"/>
      <c r="V775" s="16"/>
      <c r="W775" s="16"/>
      <c r="X775" s="16"/>
      <c r="Y775" s="16"/>
      <c r="Z775" s="16"/>
    </row>
    <row r="776" ht="71.25" customHeight="1">
      <c r="A776" s="10" t="s">
        <v>4754</v>
      </c>
      <c r="B776" s="10" t="s">
        <v>4755</v>
      </c>
      <c r="C776" s="13" t="s">
        <v>1362</v>
      </c>
      <c r="D776" s="13" t="s">
        <v>29</v>
      </c>
      <c r="E776" s="13" t="s">
        <v>4756</v>
      </c>
      <c r="F776" s="13" t="s">
        <v>34</v>
      </c>
      <c r="G776" s="15">
        <v>1572.0</v>
      </c>
      <c r="H776" s="15">
        <v>2201.0</v>
      </c>
      <c r="I776" s="16"/>
      <c r="J776" s="16"/>
      <c r="K776" s="16"/>
      <c r="L776" s="16"/>
      <c r="M776" s="16"/>
      <c r="N776" s="16"/>
      <c r="O776" s="16"/>
      <c r="P776" s="16"/>
      <c r="Q776" s="16"/>
      <c r="R776" s="16"/>
      <c r="S776" s="16"/>
      <c r="T776" s="16"/>
      <c r="U776" s="16"/>
      <c r="V776" s="16"/>
      <c r="W776" s="16"/>
      <c r="X776" s="16"/>
      <c r="Y776" s="16"/>
      <c r="Z776" s="16"/>
    </row>
    <row r="777" ht="71.25" customHeight="1">
      <c r="A777" s="10" t="s">
        <v>4757</v>
      </c>
      <c r="B777" s="10" t="s">
        <v>4758</v>
      </c>
      <c r="C777" s="13" t="s">
        <v>1362</v>
      </c>
      <c r="D777" s="13" t="s">
        <v>29</v>
      </c>
      <c r="E777" s="13" t="s">
        <v>4759</v>
      </c>
      <c r="F777" s="13" t="s">
        <v>34</v>
      </c>
      <c r="G777" s="15">
        <v>2086.0</v>
      </c>
      <c r="H777" s="15">
        <v>2920.0</v>
      </c>
      <c r="I777" s="16"/>
      <c r="J777" s="16"/>
      <c r="K777" s="16"/>
      <c r="L777" s="16"/>
      <c r="M777" s="16"/>
      <c r="N777" s="16"/>
      <c r="O777" s="16"/>
      <c r="P777" s="16"/>
      <c r="Q777" s="16"/>
      <c r="R777" s="16"/>
      <c r="S777" s="16"/>
      <c r="T777" s="16"/>
      <c r="U777" s="16"/>
      <c r="V777" s="16"/>
      <c r="W777" s="16"/>
      <c r="X777" s="16"/>
      <c r="Y777" s="16"/>
      <c r="Z777" s="16"/>
    </row>
    <row r="778" ht="71.25" customHeight="1">
      <c r="A778" s="10" t="s">
        <v>4760</v>
      </c>
      <c r="B778" s="10" t="s">
        <v>4761</v>
      </c>
      <c r="C778" s="13" t="s">
        <v>1362</v>
      </c>
      <c r="D778" s="13" t="s">
        <v>29</v>
      </c>
      <c r="E778" s="13" t="s">
        <v>4762</v>
      </c>
      <c r="F778" s="13" t="s">
        <v>34</v>
      </c>
      <c r="G778" s="15">
        <v>1817.0</v>
      </c>
      <c r="H778" s="15">
        <v>2544.0</v>
      </c>
      <c r="I778" s="16"/>
      <c r="J778" s="16"/>
      <c r="K778" s="16"/>
      <c r="L778" s="16"/>
      <c r="M778" s="16"/>
      <c r="N778" s="16"/>
      <c r="O778" s="16"/>
      <c r="P778" s="16"/>
      <c r="Q778" s="16"/>
      <c r="R778" s="16"/>
      <c r="S778" s="16"/>
      <c r="T778" s="16"/>
      <c r="U778" s="16"/>
      <c r="V778" s="16"/>
      <c r="W778" s="16"/>
      <c r="X778" s="16"/>
      <c r="Y778" s="16"/>
      <c r="Z778" s="16"/>
    </row>
    <row r="779" ht="71.25" customHeight="1">
      <c r="A779" s="10" t="s">
        <v>4763</v>
      </c>
      <c r="B779" s="10" t="s">
        <v>4764</v>
      </c>
      <c r="C779" s="13" t="s">
        <v>1362</v>
      </c>
      <c r="D779" s="13" t="s">
        <v>29</v>
      </c>
      <c r="E779" s="13" t="s">
        <v>4765</v>
      </c>
      <c r="F779" s="13" t="s">
        <v>34</v>
      </c>
      <c r="G779" s="15">
        <v>2103.0</v>
      </c>
      <c r="H779" s="15">
        <v>2944.0</v>
      </c>
      <c r="I779" s="16"/>
      <c r="J779" s="16"/>
      <c r="K779" s="16"/>
      <c r="L779" s="16"/>
      <c r="M779" s="16"/>
      <c r="N779" s="16"/>
      <c r="O779" s="16"/>
      <c r="P779" s="16"/>
      <c r="Q779" s="16"/>
      <c r="R779" s="16"/>
      <c r="S779" s="16"/>
      <c r="T779" s="16"/>
      <c r="U779" s="16"/>
      <c r="V779" s="16"/>
      <c r="W779" s="16"/>
      <c r="X779" s="16"/>
      <c r="Y779" s="16"/>
      <c r="Z779" s="16"/>
    </row>
    <row r="780" ht="71.25" customHeight="1">
      <c r="A780" s="10" t="s">
        <v>4766</v>
      </c>
      <c r="B780" s="10" t="s">
        <v>4767</v>
      </c>
      <c r="C780" s="13" t="s">
        <v>1362</v>
      </c>
      <c r="D780" s="13" t="s">
        <v>29</v>
      </c>
      <c r="E780" s="13" t="s">
        <v>4768</v>
      </c>
      <c r="F780" s="13" t="s">
        <v>34</v>
      </c>
      <c r="G780" s="15">
        <v>1839.0</v>
      </c>
      <c r="H780" s="15">
        <v>2575.0</v>
      </c>
      <c r="I780" s="16"/>
      <c r="J780" s="16"/>
      <c r="K780" s="16"/>
      <c r="L780" s="16"/>
      <c r="M780" s="16"/>
      <c r="N780" s="16"/>
      <c r="O780" s="16"/>
      <c r="P780" s="16"/>
      <c r="Q780" s="16"/>
      <c r="R780" s="16"/>
      <c r="S780" s="16"/>
      <c r="T780" s="16"/>
      <c r="U780" s="16"/>
      <c r="V780" s="16"/>
      <c r="W780" s="16"/>
      <c r="X780" s="16"/>
      <c r="Y780" s="16"/>
      <c r="Z780" s="16"/>
    </row>
    <row r="781" ht="71.25" customHeight="1">
      <c r="A781" s="10" t="s">
        <v>4769</v>
      </c>
      <c r="B781" s="10" t="s">
        <v>4770</v>
      </c>
      <c r="C781" s="13" t="s">
        <v>1362</v>
      </c>
      <c r="D781" s="13" t="s">
        <v>29</v>
      </c>
      <c r="E781" s="13" t="s">
        <v>4771</v>
      </c>
      <c r="F781" s="13" t="s">
        <v>34</v>
      </c>
      <c r="G781" s="15">
        <v>1923.0</v>
      </c>
      <c r="H781" s="15">
        <v>2692.0</v>
      </c>
      <c r="I781" s="16"/>
      <c r="J781" s="16"/>
      <c r="K781" s="16"/>
      <c r="L781" s="16"/>
      <c r="M781" s="16"/>
      <c r="N781" s="16"/>
      <c r="O781" s="16"/>
      <c r="P781" s="16"/>
      <c r="Q781" s="16"/>
      <c r="R781" s="16"/>
      <c r="S781" s="16"/>
      <c r="T781" s="16"/>
      <c r="U781" s="16"/>
      <c r="V781" s="16"/>
      <c r="W781" s="16"/>
      <c r="X781" s="16"/>
      <c r="Y781" s="16"/>
      <c r="Z781" s="16"/>
    </row>
    <row r="782" ht="71.25" customHeight="1">
      <c r="A782" s="10" t="s">
        <v>4772</v>
      </c>
      <c r="B782" s="10" t="s">
        <v>4773</v>
      </c>
      <c r="C782" s="13" t="s">
        <v>1362</v>
      </c>
      <c r="D782" s="13" t="s">
        <v>29</v>
      </c>
      <c r="E782" s="13" t="s">
        <v>4774</v>
      </c>
      <c r="F782" s="13" t="s">
        <v>34</v>
      </c>
      <c r="G782" s="15">
        <v>1324.0</v>
      </c>
      <c r="H782" s="15">
        <v>1854.0</v>
      </c>
      <c r="I782" s="16"/>
      <c r="J782" s="16"/>
      <c r="K782" s="16"/>
      <c r="L782" s="16"/>
      <c r="M782" s="16"/>
      <c r="N782" s="16"/>
      <c r="O782" s="16"/>
      <c r="P782" s="16"/>
      <c r="Q782" s="16"/>
      <c r="R782" s="16"/>
      <c r="S782" s="16"/>
      <c r="T782" s="16"/>
      <c r="U782" s="16"/>
      <c r="V782" s="16"/>
      <c r="W782" s="16"/>
      <c r="X782" s="16"/>
      <c r="Y782" s="16"/>
      <c r="Z782" s="16"/>
    </row>
    <row r="783" ht="71.25" customHeight="1">
      <c r="A783" s="10" t="s">
        <v>4775</v>
      </c>
      <c r="B783" s="10" t="s">
        <v>4776</v>
      </c>
      <c r="C783" s="13" t="s">
        <v>1362</v>
      </c>
      <c r="D783" s="13" t="s">
        <v>29</v>
      </c>
      <c r="E783" s="13" t="s">
        <v>4777</v>
      </c>
      <c r="F783" s="13" t="s">
        <v>34</v>
      </c>
      <c r="G783" s="15">
        <v>1221.0</v>
      </c>
      <c r="H783" s="15">
        <v>1709.0</v>
      </c>
      <c r="I783" s="16"/>
      <c r="J783" s="16"/>
      <c r="K783" s="16"/>
      <c r="L783" s="16"/>
      <c r="M783" s="16"/>
      <c r="N783" s="16"/>
      <c r="O783" s="16"/>
      <c r="P783" s="16"/>
      <c r="Q783" s="16"/>
      <c r="R783" s="16"/>
      <c r="S783" s="16"/>
      <c r="T783" s="16"/>
      <c r="U783" s="16"/>
      <c r="V783" s="16"/>
      <c r="W783" s="16"/>
      <c r="X783" s="16"/>
      <c r="Y783" s="16"/>
      <c r="Z783" s="16"/>
    </row>
    <row r="784" ht="71.25" customHeight="1">
      <c r="A784" s="10" t="s">
        <v>4778</v>
      </c>
      <c r="B784" s="10" t="s">
        <v>4779</v>
      </c>
      <c r="C784" s="13" t="s">
        <v>1362</v>
      </c>
      <c r="D784" s="13" t="s">
        <v>29</v>
      </c>
      <c r="E784" s="13" t="s">
        <v>4780</v>
      </c>
      <c r="F784" s="13" t="s">
        <v>34</v>
      </c>
      <c r="G784" s="15">
        <v>1354.0</v>
      </c>
      <c r="H784" s="15">
        <v>1896.0</v>
      </c>
      <c r="I784" s="16"/>
      <c r="J784" s="16"/>
      <c r="K784" s="16"/>
      <c r="L784" s="16"/>
      <c r="M784" s="16"/>
      <c r="N784" s="16"/>
      <c r="O784" s="16"/>
      <c r="P784" s="16"/>
      <c r="Q784" s="16"/>
      <c r="R784" s="16"/>
      <c r="S784" s="16"/>
      <c r="T784" s="16"/>
      <c r="U784" s="16"/>
      <c r="V784" s="16"/>
      <c r="W784" s="16"/>
      <c r="X784" s="16"/>
      <c r="Y784" s="16"/>
      <c r="Z784" s="16"/>
    </row>
    <row r="785" ht="71.25" customHeight="1">
      <c r="A785" s="10" t="s">
        <v>4781</v>
      </c>
      <c r="B785" s="10" t="s">
        <v>4782</v>
      </c>
      <c r="C785" s="13" t="s">
        <v>1362</v>
      </c>
      <c r="D785" s="13" t="s">
        <v>29</v>
      </c>
      <c r="E785" s="13" t="s">
        <v>4783</v>
      </c>
      <c r="F785" s="13" t="s">
        <v>34</v>
      </c>
      <c r="G785" s="15">
        <v>1435.0</v>
      </c>
      <c r="H785" s="15">
        <v>2009.0</v>
      </c>
      <c r="I785" s="16"/>
      <c r="J785" s="16"/>
      <c r="K785" s="16"/>
      <c r="L785" s="16"/>
      <c r="M785" s="16"/>
      <c r="N785" s="16"/>
      <c r="O785" s="16"/>
      <c r="P785" s="16"/>
      <c r="Q785" s="16"/>
      <c r="R785" s="16"/>
      <c r="S785" s="16"/>
      <c r="T785" s="16"/>
      <c r="U785" s="16"/>
      <c r="V785" s="16"/>
      <c r="W785" s="16"/>
      <c r="X785" s="16"/>
      <c r="Y785" s="16"/>
      <c r="Z785" s="16"/>
    </row>
    <row r="786" ht="71.25" customHeight="1">
      <c r="A786" s="10" t="s">
        <v>4784</v>
      </c>
      <c r="B786" s="10" t="s">
        <v>4785</v>
      </c>
      <c r="C786" s="13" t="s">
        <v>1362</v>
      </c>
      <c r="D786" s="13" t="s">
        <v>29</v>
      </c>
      <c r="E786" s="13" t="s">
        <v>4786</v>
      </c>
      <c r="F786" s="13" t="s">
        <v>34</v>
      </c>
      <c r="G786" s="15">
        <v>1530.0</v>
      </c>
      <c r="H786" s="15">
        <v>2142.0</v>
      </c>
      <c r="I786" s="16"/>
      <c r="J786" s="16"/>
      <c r="K786" s="16"/>
      <c r="L786" s="16"/>
      <c r="M786" s="16"/>
      <c r="N786" s="16"/>
      <c r="O786" s="16"/>
      <c r="P786" s="16"/>
      <c r="Q786" s="16"/>
      <c r="R786" s="16"/>
      <c r="S786" s="16"/>
      <c r="T786" s="16"/>
      <c r="U786" s="16"/>
      <c r="V786" s="16"/>
      <c r="W786" s="16"/>
      <c r="X786" s="16"/>
      <c r="Y786" s="16"/>
      <c r="Z786" s="16"/>
    </row>
    <row r="787" ht="71.25" customHeight="1">
      <c r="A787" s="10" t="s">
        <v>4787</v>
      </c>
      <c r="B787" s="10" t="s">
        <v>4788</v>
      </c>
      <c r="C787" s="13" t="s">
        <v>1362</v>
      </c>
      <c r="D787" s="13" t="s">
        <v>29</v>
      </c>
      <c r="E787" s="13" t="s">
        <v>4789</v>
      </c>
      <c r="F787" s="13" t="s">
        <v>34</v>
      </c>
      <c r="G787" s="15">
        <v>1709.0</v>
      </c>
      <c r="H787" s="15">
        <v>2393.0</v>
      </c>
      <c r="I787" s="16"/>
      <c r="J787" s="16"/>
      <c r="K787" s="16"/>
      <c r="L787" s="16"/>
      <c r="M787" s="16"/>
      <c r="N787" s="16"/>
      <c r="O787" s="16"/>
      <c r="P787" s="16"/>
      <c r="Q787" s="16"/>
      <c r="R787" s="16"/>
      <c r="S787" s="16"/>
      <c r="T787" s="16"/>
      <c r="U787" s="16"/>
      <c r="V787" s="16"/>
      <c r="W787" s="16"/>
      <c r="X787" s="16"/>
      <c r="Y787" s="16"/>
      <c r="Z787" s="16"/>
    </row>
    <row r="788" ht="71.25" customHeight="1">
      <c r="A788" s="10" t="s">
        <v>4790</v>
      </c>
      <c r="B788" s="10" t="s">
        <v>4791</v>
      </c>
      <c r="C788" s="13" t="s">
        <v>1362</v>
      </c>
      <c r="D788" s="13" t="s">
        <v>29</v>
      </c>
      <c r="E788" s="13" t="s">
        <v>4792</v>
      </c>
      <c r="F788" s="13" t="s">
        <v>34</v>
      </c>
      <c r="G788" s="15">
        <v>1424.0</v>
      </c>
      <c r="H788" s="15">
        <v>1994.0</v>
      </c>
      <c r="I788" s="16"/>
      <c r="J788" s="16"/>
      <c r="K788" s="16"/>
      <c r="L788" s="16"/>
      <c r="M788" s="16"/>
      <c r="N788" s="16"/>
      <c r="O788" s="16"/>
      <c r="P788" s="16"/>
      <c r="Q788" s="16"/>
      <c r="R788" s="16"/>
      <c r="S788" s="16"/>
      <c r="T788" s="16"/>
      <c r="U788" s="16"/>
      <c r="V788" s="16"/>
      <c r="W788" s="16"/>
      <c r="X788" s="16"/>
      <c r="Y788" s="16"/>
      <c r="Z788" s="16"/>
    </row>
    <row r="789" ht="71.25" customHeight="1">
      <c r="A789" s="10" t="s">
        <v>4793</v>
      </c>
      <c r="B789" s="10" t="s">
        <v>4794</v>
      </c>
      <c r="C789" s="13" t="s">
        <v>1362</v>
      </c>
      <c r="D789" s="13" t="s">
        <v>29</v>
      </c>
      <c r="E789" s="13" t="s">
        <v>4795</v>
      </c>
      <c r="F789" s="13" t="s">
        <v>34</v>
      </c>
      <c r="G789" s="15">
        <v>1340.0</v>
      </c>
      <c r="H789" s="15">
        <v>1876.0</v>
      </c>
      <c r="I789" s="16"/>
      <c r="J789" s="16"/>
      <c r="K789" s="16"/>
      <c r="L789" s="16"/>
      <c r="M789" s="16"/>
      <c r="N789" s="16"/>
      <c r="O789" s="16"/>
      <c r="P789" s="16"/>
      <c r="Q789" s="16"/>
      <c r="R789" s="16"/>
      <c r="S789" s="16"/>
      <c r="T789" s="16"/>
      <c r="U789" s="16"/>
      <c r="V789" s="16"/>
      <c r="W789" s="16"/>
      <c r="X789" s="16"/>
      <c r="Y789" s="16"/>
      <c r="Z789" s="16"/>
    </row>
    <row r="790" ht="71.25" customHeight="1">
      <c r="A790" s="10" t="s">
        <v>4796</v>
      </c>
      <c r="B790" s="10" t="s">
        <v>4797</v>
      </c>
      <c r="C790" s="13" t="s">
        <v>1362</v>
      </c>
      <c r="D790" s="13" t="s">
        <v>29</v>
      </c>
      <c r="E790" s="13" t="s">
        <v>4798</v>
      </c>
      <c r="F790" s="13" t="s">
        <v>34</v>
      </c>
      <c r="G790" s="15">
        <v>1242.0</v>
      </c>
      <c r="H790" s="15">
        <v>1739.0</v>
      </c>
      <c r="I790" s="16"/>
      <c r="J790" s="16"/>
      <c r="K790" s="16"/>
      <c r="L790" s="16"/>
      <c r="M790" s="16"/>
      <c r="N790" s="16"/>
      <c r="O790" s="16"/>
      <c r="P790" s="16"/>
      <c r="Q790" s="16"/>
      <c r="R790" s="16"/>
      <c r="S790" s="16"/>
      <c r="T790" s="16"/>
      <c r="U790" s="16"/>
      <c r="V790" s="16"/>
      <c r="W790" s="16"/>
      <c r="X790" s="16"/>
      <c r="Y790" s="16"/>
      <c r="Z790" s="16"/>
    </row>
    <row r="791" ht="71.25" customHeight="1">
      <c r="A791" s="10" t="s">
        <v>4799</v>
      </c>
      <c r="B791" s="10" t="s">
        <v>4800</v>
      </c>
      <c r="C791" s="13" t="s">
        <v>1362</v>
      </c>
      <c r="D791" s="13" t="s">
        <v>29</v>
      </c>
      <c r="E791" s="13" t="s">
        <v>4801</v>
      </c>
      <c r="F791" s="13" t="s">
        <v>16</v>
      </c>
      <c r="G791" s="15">
        <v>2686.0</v>
      </c>
      <c r="H791" s="15">
        <v>3760.0</v>
      </c>
      <c r="I791" s="16"/>
      <c r="J791" s="16"/>
      <c r="K791" s="16"/>
      <c r="L791" s="16"/>
      <c r="M791" s="16"/>
      <c r="N791" s="16"/>
      <c r="O791" s="16"/>
      <c r="P791" s="16"/>
      <c r="Q791" s="16"/>
      <c r="R791" s="16"/>
      <c r="S791" s="16"/>
      <c r="T791" s="16"/>
      <c r="U791" s="16"/>
      <c r="V791" s="16"/>
      <c r="W791" s="16"/>
      <c r="X791" s="16"/>
      <c r="Y791" s="16"/>
      <c r="Z791" s="16"/>
    </row>
    <row r="792" ht="71.25" customHeight="1">
      <c r="A792" s="10" t="s">
        <v>4802</v>
      </c>
      <c r="B792" s="10" t="s">
        <v>4803</v>
      </c>
      <c r="C792" s="13" t="s">
        <v>1362</v>
      </c>
      <c r="D792" s="13" t="s">
        <v>29</v>
      </c>
      <c r="E792" s="13" t="s">
        <v>4804</v>
      </c>
      <c r="F792" s="13" t="s">
        <v>16</v>
      </c>
      <c r="G792" s="15">
        <v>2551.0</v>
      </c>
      <c r="H792" s="15">
        <v>3571.0</v>
      </c>
      <c r="I792" s="16"/>
      <c r="J792" s="16"/>
      <c r="K792" s="16"/>
      <c r="L792" s="16"/>
      <c r="M792" s="16"/>
      <c r="N792" s="16"/>
      <c r="O792" s="16"/>
      <c r="P792" s="16"/>
      <c r="Q792" s="16"/>
      <c r="R792" s="16"/>
      <c r="S792" s="16"/>
      <c r="T792" s="16"/>
      <c r="U792" s="16"/>
      <c r="V792" s="16"/>
      <c r="W792" s="16"/>
      <c r="X792" s="16"/>
      <c r="Y792" s="16"/>
      <c r="Z792" s="16"/>
    </row>
    <row r="793" ht="71.25" customHeight="1">
      <c r="A793" s="10" t="s">
        <v>4805</v>
      </c>
      <c r="B793" s="10" t="s">
        <v>4806</v>
      </c>
      <c r="C793" s="13" t="s">
        <v>1362</v>
      </c>
      <c r="D793" s="13" t="s">
        <v>29</v>
      </c>
      <c r="E793" s="13" t="s">
        <v>4807</v>
      </c>
      <c r="F793" s="13" t="s">
        <v>16</v>
      </c>
      <c r="G793" s="15">
        <v>2438.0</v>
      </c>
      <c r="H793" s="15">
        <v>3413.0</v>
      </c>
      <c r="I793" s="16"/>
      <c r="J793" s="16"/>
      <c r="K793" s="16"/>
      <c r="L793" s="16"/>
      <c r="M793" s="16"/>
      <c r="N793" s="16"/>
      <c r="O793" s="16"/>
      <c r="P793" s="16"/>
      <c r="Q793" s="16"/>
      <c r="R793" s="16"/>
      <c r="S793" s="16"/>
      <c r="T793" s="16"/>
      <c r="U793" s="16"/>
      <c r="V793" s="16"/>
      <c r="W793" s="16"/>
      <c r="X793" s="16"/>
      <c r="Y793" s="16"/>
      <c r="Z793" s="16"/>
    </row>
    <row r="794" ht="71.25" customHeight="1">
      <c r="A794" s="10" t="s">
        <v>4808</v>
      </c>
      <c r="B794" s="10" t="s">
        <v>4809</v>
      </c>
      <c r="C794" s="13" t="s">
        <v>1362</v>
      </c>
      <c r="D794" s="13" t="s">
        <v>29</v>
      </c>
      <c r="E794" s="13" t="s">
        <v>4810</v>
      </c>
      <c r="F794" s="13" t="s">
        <v>16</v>
      </c>
      <c r="G794" s="15">
        <v>2423.0</v>
      </c>
      <c r="H794" s="15">
        <v>3392.0</v>
      </c>
      <c r="I794" s="16"/>
      <c r="J794" s="16"/>
      <c r="K794" s="16"/>
      <c r="L794" s="16"/>
      <c r="M794" s="16"/>
      <c r="N794" s="16"/>
      <c r="O794" s="16"/>
      <c r="P794" s="16"/>
      <c r="Q794" s="16"/>
      <c r="R794" s="16"/>
      <c r="S794" s="16"/>
      <c r="T794" s="16"/>
      <c r="U794" s="16"/>
      <c r="V794" s="16"/>
      <c r="W794" s="16"/>
      <c r="X794" s="16"/>
      <c r="Y794" s="16"/>
      <c r="Z794" s="16"/>
    </row>
    <row r="795" ht="71.25" customHeight="1">
      <c r="A795" s="10" t="s">
        <v>4811</v>
      </c>
      <c r="B795" s="10" t="s">
        <v>4812</v>
      </c>
      <c r="C795" s="13" t="s">
        <v>1362</v>
      </c>
      <c r="D795" s="13" t="s">
        <v>29</v>
      </c>
      <c r="E795" s="13" t="s">
        <v>4813</v>
      </c>
      <c r="F795" s="13" t="s">
        <v>16</v>
      </c>
      <c r="G795" s="15">
        <v>2490.0</v>
      </c>
      <c r="H795" s="15">
        <v>3486.0</v>
      </c>
      <c r="I795" s="16"/>
      <c r="J795" s="16"/>
      <c r="K795" s="16"/>
      <c r="L795" s="16"/>
      <c r="M795" s="16"/>
      <c r="N795" s="16"/>
      <c r="O795" s="16"/>
      <c r="P795" s="16"/>
      <c r="Q795" s="16"/>
      <c r="R795" s="16"/>
      <c r="S795" s="16"/>
      <c r="T795" s="16"/>
      <c r="U795" s="16"/>
      <c r="V795" s="16"/>
      <c r="W795" s="16"/>
      <c r="X795" s="16"/>
      <c r="Y795" s="16"/>
      <c r="Z795" s="16"/>
    </row>
    <row r="796" ht="71.25" customHeight="1">
      <c r="A796" s="10" t="s">
        <v>4814</v>
      </c>
      <c r="B796" s="10" t="s">
        <v>4815</v>
      </c>
      <c r="C796" s="13" t="s">
        <v>1362</v>
      </c>
      <c r="D796" s="13" t="s">
        <v>29</v>
      </c>
      <c r="E796" s="13" t="s">
        <v>4816</v>
      </c>
      <c r="F796" s="13" t="s">
        <v>16</v>
      </c>
      <c r="G796" s="15">
        <v>2263.0</v>
      </c>
      <c r="H796" s="15">
        <v>3168.0</v>
      </c>
      <c r="I796" s="16"/>
      <c r="J796" s="16"/>
      <c r="K796" s="16"/>
      <c r="L796" s="16"/>
      <c r="M796" s="16"/>
      <c r="N796" s="16"/>
      <c r="O796" s="16"/>
      <c r="P796" s="16"/>
      <c r="Q796" s="16"/>
      <c r="R796" s="16"/>
      <c r="S796" s="16"/>
      <c r="T796" s="16"/>
      <c r="U796" s="16"/>
      <c r="V796" s="16"/>
      <c r="W796" s="16"/>
      <c r="X796" s="16"/>
      <c r="Y796" s="16"/>
      <c r="Z796" s="16"/>
    </row>
    <row r="797" ht="71.25" customHeight="1">
      <c r="A797" s="10" t="s">
        <v>4817</v>
      </c>
      <c r="B797" s="10" t="s">
        <v>4818</v>
      </c>
      <c r="C797" s="13" t="s">
        <v>1362</v>
      </c>
      <c r="D797" s="13" t="s">
        <v>29</v>
      </c>
      <c r="E797" s="13" t="s">
        <v>4819</v>
      </c>
      <c r="F797" s="13" t="s">
        <v>16</v>
      </c>
      <c r="G797" s="15">
        <v>2298.0</v>
      </c>
      <c r="H797" s="15">
        <v>3217.0</v>
      </c>
      <c r="I797" s="16"/>
      <c r="J797" s="16"/>
      <c r="K797" s="16"/>
      <c r="L797" s="16"/>
      <c r="M797" s="16"/>
      <c r="N797" s="16"/>
      <c r="O797" s="16"/>
      <c r="P797" s="16"/>
      <c r="Q797" s="16"/>
      <c r="R797" s="16"/>
      <c r="S797" s="16"/>
      <c r="T797" s="16"/>
      <c r="U797" s="16"/>
      <c r="V797" s="16"/>
      <c r="W797" s="16"/>
      <c r="X797" s="16"/>
      <c r="Y797" s="16"/>
      <c r="Z797" s="16"/>
    </row>
    <row r="798" ht="71.25" customHeight="1">
      <c r="A798" s="10" t="s">
        <v>4820</v>
      </c>
      <c r="B798" s="10" t="s">
        <v>4821</v>
      </c>
      <c r="C798" s="13" t="s">
        <v>1362</v>
      </c>
      <c r="D798" s="13" t="s">
        <v>29</v>
      </c>
      <c r="E798" s="13" t="s">
        <v>4822</v>
      </c>
      <c r="F798" s="13" t="s">
        <v>16</v>
      </c>
      <c r="G798" s="15">
        <v>2587.0</v>
      </c>
      <c r="H798" s="15">
        <v>3622.0</v>
      </c>
      <c r="I798" s="16"/>
      <c r="J798" s="16"/>
      <c r="K798" s="16"/>
      <c r="L798" s="16"/>
      <c r="M798" s="16"/>
      <c r="N798" s="16"/>
      <c r="O798" s="16"/>
      <c r="P798" s="16"/>
      <c r="Q798" s="16"/>
      <c r="R798" s="16"/>
      <c r="S798" s="16"/>
      <c r="T798" s="16"/>
      <c r="U798" s="16"/>
      <c r="V798" s="16"/>
      <c r="W798" s="16"/>
      <c r="X798" s="16"/>
      <c r="Y798" s="16"/>
      <c r="Z798" s="16"/>
    </row>
    <row r="799" ht="71.25" customHeight="1">
      <c r="A799" s="10" t="s">
        <v>4823</v>
      </c>
      <c r="B799" s="10" t="s">
        <v>4824</v>
      </c>
      <c r="C799" s="13" t="s">
        <v>1362</v>
      </c>
      <c r="D799" s="13" t="s">
        <v>29</v>
      </c>
      <c r="E799" s="13" t="s">
        <v>4825</v>
      </c>
      <c r="F799" s="13" t="s">
        <v>16</v>
      </c>
      <c r="G799" s="15">
        <v>2155.0</v>
      </c>
      <c r="H799" s="15">
        <v>3017.0</v>
      </c>
      <c r="I799" s="16"/>
      <c r="J799" s="16"/>
      <c r="K799" s="16"/>
      <c r="L799" s="16"/>
      <c r="M799" s="16"/>
      <c r="N799" s="16"/>
      <c r="O799" s="16"/>
      <c r="P799" s="16"/>
      <c r="Q799" s="16"/>
      <c r="R799" s="16"/>
      <c r="S799" s="16"/>
      <c r="T799" s="16"/>
      <c r="U799" s="16"/>
      <c r="V799" s="16"/>
      <c r="W799" s="16"/>
      <c r="X799" s="16"/>
      <c r="Y799" s="16"/>
      <c r="Z799" s="16"/>
    </row>
    <row r="800" ht="71.25" customHeight="1">
      <c r="A800" s="10" t="s">
        <v>4826</v>
      </c>
      <c r="B800" s="10" t="s">
        <v>4827</v>
      </c>
      <c r="C800" s="13" t="s">
        <v>1362</v>
      </c>
      <c r="D800" s="13" t="s">
        <v>29</v>
      </c>
      <c r="E800" s="13" t="s">
        <v>4828</v>
      </c>
      <c r="F800" s="13" t="s">
        <v>16</v>
      </c>
      <c r="G800" s="15">
        <v>2045.0</v>
      </c>
      <c r="H800" s="15">
        <v>2863.0</v>
      </c>
      <c r="I800" s="16"/>
      <c r="J800" s="16"/>
      <c r="K800" s="16"/>
      <c r="L800" s="16"/>
      <c r="M800" s="16"/>
      <c r="N800" s="16"/>
      <c r="O800" s="16"/>
      <c r="P800" s="16"/>
      <c r="Q800" s="16"/>
      <c r="R800" s="16"/>
      <c r="S800" s="16"/>
      <c r="T800" s="16"/>
      <c r="U800" s="16"/>
      <c r="V800" s="16"/>
      <c r="W800" s="16"/>
      <c r="X800" s="16"/>
      <c r="Y800" s="16"/>
      <c r="Z800" s="16"/>
    </row>
    <row r="801" ht="71.25" customHeight="1">
      <c r="A801" s="10" t="s">
        <v>4829</v>
      </c>
      <c r="B801" s="10" t="s">
        <v>4830</v>
      </c>
      <c r="C801" s="13" t="s">
        <v>1362</v>
      </c>
      <c r="D801" s="13" t="s">
        <v>29</v>
      </c>
      <c r="E801" s="13" t="s">
        <v>4831</v>
      </c>
      <c r="F801" s="13" t="s">
        <v>16</v>
      </c>
      <c r="G801" s="15">
        <v>1975.0</v>
      </c>
      <c r="H801" s="15">
        <v>2765.0</v>
      </c>
      <c r="I801" s="16"/>
      <c r="J801" s="16"/>
      <c r="K801" s="16"/>
      <c r="L801" s="16"/>
      <c r="M801" s="16"/>
      <c r="N801" s="16"/>
      <c r="O801" s="16"/>
      <c r="P801" s="16"/>
      <c r="Q801" s="16"/>
      <c r="R801" s="16"/>
      <c r="S801" s="16"/>
      <c r="T801" s="16"/>
      <c r="U801" s="16"/>
      <c r="V801" s="16"/>
      <c r="W801" s="16"/>
      <c r="X801" s="16"/>
      <c r="Y801" s="16"/>
      <c r="Z801" s="16"/>
    </row>
    <row r="802" ht="71.25" customHeight="1">
      <c r="A802" s="10" t="s">
        <v>4832</v>
      </c>
      <c r="B802" s="10" t="s">
        <v>4833</v>
      </c>
      <c r="C802" s="13" t="s">
        <v>1362</v>
      </c>
      <c r="D802" s="13" t="s">
        <v>29</v>
      </c>
      <c r="E802" s="13" t="s">
        <v>4834</v>
      </c>
      <c r="F802" s="13" t="s">
        <v>16</v>
      </c>
      <c r="G802" s="15">
        <v>1844.0</v>
      </c>
      <c r="H802" s="15">
        <v>2582.0</v>
      </c>
      <c r="I802" s="16"/>
      <c r="J802" s="16"/>
      <c r="K802" s="16"/>
      <c r="L802" s="16"/>
      <c r="M802" s="16"/>
      <c r="N802" s="16"/>
      <c r="O802" s="16"/>
      <c r="P802" s="16"/>
      <c r="Q802" s="16"/>
      <c r="R802" s="16"/>
      <c r="S802" s="16"/>
      <c r="T802" s="16"/>
      <c r="U802" s="16"/>
      <c r="V802" s="16"/>
      <c r="W802" s="16"/>
      <c r="X802" s="16"/>
      <c r="Y802" s="16"/>
      <c r="Z802" s="16"/>
    </row>
    <row r="803" ht="71.25" customHeight="1">
      <c r="A803" s="10" t="s">
        <v>4835</v>
      </c>
      <c r="B803" s="10" t="s">
        <v>4836</v>
      </c>
      <c r="C803" s="13" t="s">
        <v>1362</v>
      </c>
      <c r="D803" s="13" t="s">
        <v>29</v>
      </c>
      <c r="E803" s="13" t="s">
        <v>4837</v>
      </c>
      <c r="F803" s="13" t="s">
        <v>16</v>
      </c>
      <c r="G803" s="15">
        <v>1686.0</v>
      </c>
      <c r="H803" s="15">
        <v>2360.0</v>
      </c>
      <c r="I803" s="16"/>
      <c r="J803" s="16"/>
      <c r="K803" s="16"/>
      <c r="L803" s="16"/>
      <c r="M803" s="16"/>
      <c r="N803" s="16"/>
      <c r="O803" s="16"/>
      <c r="P803" s="16"/>
      <c r="Q803" s="16"/>
      <c r="R803" s="16"/>
      <c r="S803" s="16"/>
      <c r="T803" s="16"/>
      <c r="U803" s="16"/>
      <c r="V803" s="16"/>
      <c r="W803" s="16"/>
      <c r="X803" s="16"/>
      <c r="Y803" s="16"/>
      <c r="Z803" s="16"/>
    </row>
    <row r="804" ht="71.25" customHeight="1">
      <c r="A804" s="10" t="s">
        <v>4838</v>
      </c>
      <c r="B804" s="10" t="s">
        <v>4839</v>
      </c>
      <c r="C804" s="13" t="s">
        <v>1362</v>
      </c>
      <c r="D804" s="13" t="s">
        <v>29</v>
      </c>
      <c r="E804" s="13" t="s">
        <v>4840</v>
      </c>
      <c r="F804" s="13" t="s">
        <v>16</v>
      </c>
      <c r="G804" s="15">
        <v>2256.0</v>
      </c>
      <c r="H804" s="15">
        <v>3158.0</v>
      </c>
      <c r="I804" s="16"/>
      <c r="J804" s="16"/>
      <c r="K804" s="16"/>
      <c r="L804" s="16"/>
      <c r="M804" s="16"/>
      <c r="N804" s="16"/>
      <c r="O804" s="16"/>
      <c r="P804" s="16"/>
      <c r="Q804" s="16"/>
      <c r="R804" s="16"/>
      <c r="S804" s="16"/>
      <c r="T804" s="16"/>
      <c r="U804" s="16"/>
      <c r="V804" s="16"/>
      <c r="W804" s="16"/>
      <c r="X804" s="16"/>
      <c r="Y804" s="16"/>
      <c r="Z804" s="16"/>
    </row>
    <row r="805" ht="71.25" customHeight="1">
      <c r="A805" s="10" t="s">
        <v>4841</v>
      </c>
      <c r="B805" s="10" t="s">
        <v>4842</v>
      </c>
      <c r="C805" s="13" t="s">
        <v>1362</v>
      </c>
      <c r="D805" s="13" t="s">
        <v>29</v>
      </c>
      <c r="E805" s="13" t="s">
        <v>4843</v>
      </c>
      <c r="F805" s="13" t="s">
        <v>16</v>
      </c>
      <c r="G805" s="15">
        <v>2095.0</v>
      </c>
      <c r="H805" s="15">
        <v>2933.0</v>
      </c>
      <c r="I805" s="16"/>
      <c r="J805" s="16"/>
      <c r="K805" s="16"/>
      <c r="L805" s="16"/>
      <c r="M805" s="16"/>
      <c r="N805" s="16"/>
      <c r="O805" s="16"/>
      <c r="P805" s="16"/>
      <c r="Q805" s="16"/>
      <c r="R805" s="16"/>
      <c r="S805" s="16"/>
      <c r="T805" s="16"/>
      <c r="U805" s="16"/>
      <c r="V805" s="16"/>
      <c r="W805" s="16"/>
      <c r="X805" s="16"/>
      <c r="Y805" s="16"/>
      <c r="Z805" s="16"/>
    </row>
    <row r="806" ht="71.25" customHeight="1">
      <c r="A806" s="10" t="s">
        <v>4844</v>
      </c>
      <c r="B806" s="10" t="s">
        <v>4845</v>
      </c>
      <c r="C806" s="13" t="s">
        <v>1362</v>
      </c>
      <c r="D806" s="13" t="s">
        <v>29</v>
      </c>
      <c r="E806" s="13" t="s">
        <v>4846</v>
      </c>
      <c r="F806" s="13" t="s">
        <v>16</v>
      </c>
      <c r="G806" s="15">
        <v>1636.0</v>
      </c>
      <c r="H806" s="15">
        <v>2290.0</v>
      </c>
      <c r="I806" s="16"/>
      <c r="J806" s="16"/>
      <c r="K806" s="16"/>
      <c r="L806" s="16"/>
      <c r="M806" s="16"/>
      <c r="N806" s="16"/>
      <c r="O806" s="16"/>
      <c r="P806" s="16"/>
      <c r="Q806" s="16"/>
      <c r="R806" s="16"/>
      <c r="S806" s="16"/>
      <c r="T806" s="16"/>
      <c r="U806" s="16"/>
      <c r="V806" s="16"/>
      <c r="W806" s="16"/>
      <c r="X806" s="16"/>
      <c r="Y806" s="16"/>
      <c r="Z806" s="16"/>
    </row>
    <row r="807" ht="71.25" customHeight="1">
      <c r="A807" s="10" t="s">
        <v>4847</v>
      </c>
      <c r="B807" s="10" t="s">
        <v>4848</v>
      </c>
      <c r="C807" s="13" t="s">
        <v>1362</v>
      </c>
      <c r="D807" s="13" t="s">
        <v>29</v>
      </c>
      <c r="E807" s="13" t="s">
        <v>4849</v>
      </c>
      <c r="F807" s="13" t="s">
        <v>16</v>
      </c>
      <c r="G807" s="15">
        <v>1600.0</v>
      </c>
      <c r="H807" s="15">
        <v>2240.0</v>
      </c>
      <c r="I807" s="16"/>
      <c r="J807" s="16"/>
      <c r="K807" s="16"/>
      <c r="L807" s="16"/>
      <c r="M807" s="16"/>
      <c r="N807" s="16"/>
      <c r="O807" s="16"/>
      <c r="P807" s="16"/>
      <c r="Q807" s="16"/>
      <c r="R807" s="16"/>
      <c r="S807" s="16"/>
      <c r="T807" s="16"/>
      <c r="U807" s="16"/>
      <c r="V807" s="16"/>
      <c r="W807" s="16"/>
      <c r="X807" s="16"/>
      <c r="Y807" s="16"/>
      <c r="Z807" s="16"/>
    </row>
    <row r="808" ht="71.25" customHeight="1">
      <c r="A808" s="10" t="s">
        <v>4850</v>
      </c>
      <c r="B808" s="10" t="s">
        <v>4851</v>
      </c>
      <c r="C808" s="13" t="s">
        <v>1362</v>
      </c>
      <c r="D808" s="13" t="s">
        <v>29</v>
      </c>
      <c r="E808" s="13" t="s">
        <v>4852</v>
      </c>
      <c r="F808" s="13" t="s">
        <v>16</v>
      </c>
      <c r="G808" s="15">
        <v>1811.0</v>
      </c>
      <c r="H808" s="15">
        <v>2535.0</v>
      </c>
      <c r="I808" s="16"/>
      <c r="J808" s="16"/>
      <c r="K808" s="16"/>
      <c r="L808" s="16"/>
      <c r="M808" s="16"/>
      <c r="N808" s="16"/>
      <c r="O808" s="16"/>
      <c r="P808" s="16"/>
      <c r="Q808" s="16"/>
      <c r="R808" s="16"/>
      <c r="S808" s="16"/>
      <c r="T808" s="16"/>
      <c r="U808" s="16"/>
      <c r="V808" s="16"/>
      <c r="W808" s="16"/>
      <c r="X808" s="16"/>
      <c r="Y808" s="16"/>
      <c r="Z808" s="16"/>
    </row>
    <row r="809" ht="71.25" customHeight="1">
      <c r="A809" s="10" t="s">
        <v>4853</v>
      </c>
      <c r="B809" s="10" t="s">
        <v>4854</v>
      </c>
      <c r="C809" s="13" t="s">
        <v>1362</v>
      </c>
      <c r="D809" s="13" t="s">
        <v>29</v>
      </c>
      <c r="E809" s="13" t="s">
        <v>4855</v>
      </c>
      <c r="F809" s="13" t="s">
        <v>16</v>
      </c>
      <c r="G809" s="15">
        <v>1373.0</v>
      </c>
      <c r="H809" s="15">
        <v>1922.0</v>
      </c>
      <c r="I809" s="16"/>
      <c r="J809" s="16"/>
      <c r="K809" s="16"/>
      <c r="L809" s="16"/>
      <c r="M809" s="16"/>
      <c r="N809" s="16"/>
      <c r="O809" s="16"/>
      <c r="P809" s="16"/>
      <c r="Q809" s="16"/>
      <c r="R809" s="16"/>
      <c r="S809" s="16"/>
      <c r="T809" s="16"/>
      <c r="U809" s="16"/>
      <c r="V809" s="16"/>
      <c r="W809" s="16"/>
      <c r="X809" s="16"/>
      <c r="Y809" s="16"/>
      <c r="Z809" s="16"/>
    </row>
    <row r="810" ht="71.25" customHeight="1">
      <c r="A810" s="10" t="s">
        <v>4856</v>
      </c>
      <c r="B810" s="10" t="s">
        <v>4857</v>
      </c>
      <c r="C810" s="13" t="s">
        <v>1362</v>
      </c>
      <c r="D810" s="13" t="s">
        <v>29</v>
      </c>
      <c r="E810" s="13" t="s">
        <v>4858</v>
      </c>
      <c r="F810" s="13" t="s">
        <v>16</v>
      </c>
      <c r="G810" s="15">
        <v>1097.0</v>
      </c>
      <c r="H810" s="15">
        <v>1536.0</v>
      </c>
      <c r="I810" s="16"/>
      <c r="J810" s="16"/>
      <c r="K810" s="16"/>
      <c r="L810" s="16"/>
      <c r="M810" s="16"/>
      <c r="N810" s="16"/>
      <c r="O810" s="16"/>
      <c r="P810" s="16"/>
      <c r="Q810" s="16"/>
      <c r="R810" s="16"/>
      <c r="S810" s="16"/>
      <c r="T810" s="16"/>
      <c r="U810" s="16"/>
      <c r="V810" s="16"/>
      <c r="W810" s="16"/>
      <c r="X810" s="16"/>
      <c r="Y810" s="16"/>
      <c r="Z810" s="16"/>
    </row>
    <row r="811" ht="71.25" customHeight="1">
      <c r="A811" s="10" t="s">
        <v>4859</v>
      </c>
      <c r="B811" s="10" t="s">
        <v>4860</v>
      </c>
      <c r="C811" s="13" t="s">
        <v>1362</v>
      </c>
      <c r="D811" s="13" t="s">
        <v>29</v>
      </c>
      <c r="E811" s="13" t="s">
        <v>4861</v>
      </c>
      <c r="F811" s="13" t="s">
        <v>16</v>
      </c>
      <c r="G811" s="15">
        <v>1328.0</v>
      </c>
      <c r="H811" s="15">
        <v>1859.0</v>
      </c>
      <c r="I811" s="16"/>
      <c r="J811" s="16"/>
      <c r="K811" s="16"/>
      <c r="L811" s="16"/>
      <c r="M811" s="16"/>
      <c r="N811" s="16"/>
      <c r="O811" s="16"/>
      <c r="P811" s="16"/>
      <c r="Q811" s="16"/>
      <c r="R811" s="16"/>
      <c r="S811" s="16"/>
      <c r="T811" s="16"/>
      <c r="U811" s="16"/>
      <c r="V811" s="16"/>
      <c r="W811" s="16"/>
      <c r="X811" s="16"/>
      <c r="Y811" s="16"/>
      <c r="Z811" s="16"/>
    </row>
    <row r="812" ht="71.25" customHeight="1">
      <c r="A812" s="10" t="s">
        <v>4862</v>
      </c>
      <c r="B812" s="10" t="s">
        <v>4863</v>
      </c>
      <c r="C812" s="13" t="s">
        <v>1362</v>
      </c>
      <c r="D812" s="13" t="s">
        <v>29</v>
      </c>
      <c r="E812" s="13" t="s">
        <v>4864</v>
      </c>
      <c r="F812" s="13" t="s">
        <v>16</v>
      </c>
      <c r="G812" s="15">
        <v>1253.0</v>
      </c>
      <c r="H812" s="15">
        <v>1754.0</v>
      </c>
      <c r="I812" s="16"/>
      <c r="J812" s="16"/>
      <c r="K812" s="16"/>
      <c r="L812" s="16"/>
      <c r="M812" s="16"/>
      <c r="N812" s="16"/>
      <c r="O812" s="16"/>
      <c r="P812" s="16"/>
      <c r="Q812" s="16"/>
      <c r="R812" s="16"/>
      <c r="S812" s="16"/>
      <c r="T812" s="16"/>
      <c r="U812" s="16"/>
      <c r="V812" s="16"/>
      <c r="W812" s="16"/>
      <c r="X812" s="16"/>
      <c r="Y812" s="16"/>
      <c r="Z812" s="16"/>
    </row>
    <row r="813" ht="71.25" customHeight="1">
      <c r="A813" s="10" t="s">
        <v>4865</v>
      </c>
      <c r="B813" s="10" t="s">
        <v>4866</v>
      </c>
      <c r="C813" s="13" t="s">
        <v>1362</v>
      </c>
      <c r="D813" s="13" t="s">
        <v>29</v>
      </c>
      <c r="E813" s="13" t="s">
        <v>4867</v>
      </c>
      <c r="F813" s="13" t="s">
        <v>16</v>
      </c>
      <c r="G813" s="15">
        <v>1156.0</v>
      </c>
      <c r="H813" s="15">
        <v>1618.0</v>
      </c>
      <c r="I813" s="16"/>
      <c r="J813" s="16"/>
      <c r="K813" s="16"/>
      <c r="L813" s="16"/>
      <c r="M813" s="16"/>
      <c r="N813" s="16"/>
      <c r="O813" s="16"/>
      <c r="P813" s="16"/>
      <c r="Q813" s="16"/>
      <c r="R813" s="16"/>
      <c r="S813" s="16"/>
      <c r="T813" s="16"/>
      <c r="U813" s="16"/>
      <c r="V813" s="16"/>
      <c r="W813" s="16"/>
      <c r="X813" s="16"/>
      <c r="Y813" s="16"/>
      <c r="Z813" s="16"/>
    </row>
    <row r="814" ht="71.25" customHeight="1">
      <c r="A814" s="10" t="s">
        <v>4868</v>
      </c>
      <c r="B814" s="10" t="s">
        <v>4869</v>
      </c>
      <c r="C814" s="13" t="s">
        <v>1362</v>
      </c>
      <c r="D814" s="13" t="s">
        <v>29</v>
      </c>
      <c r="E814" s="13" t="s">
        <v>4870</v>
      </c>
      <c r="F814" s="13" t="s">
        <v>16</v>
      </c>
      <c r="G814" s="15">
        <v>1338.0</v>
      </c>
      <c r="H814" s="15">
        <v>1873.0</v>
      </c>
      <c r="I814" s="16"/>
      <c r="J814" s="16"/>
      <c r="K814" s="16"/>
      <c r="L814" s="16"/>
      <c r="M814" s="16"/>
      <c r="N814" s="16"/>
      <c r="O814" s="16"/>
      <c r="P814" s="16"/>
      <c r="Q814" s="16"/>
      <c r="R814" s="16"/>
      <c r="S814" s="16"/>
      <c r="T814" s="16"/>
      <c r="U814" s="16"/>
      <c r="V814" s="16"/>
      <c r="W814" s="16"/>
      <c r="X814" s="16"/>
      <c r="Y814" s="16"/>
      <c r="Z814" s="16"/>
    </row>
    <row r="815" ht="71.25" customHeight="1">
      <c r="A815" s="10" t="s">
        <v>4871</v>
      </c>
      <c r="B815" s="10" t="s">
        <v>4872</v>
      </c>
      <c r="C815" s="13" t="s">
        <v>1362</v>
      </c>
      <c r="D815" s="13" t="s">
        <v>29</v>
      </c>
      <c r="E815" s="13" t="s">
        <v>4873</v>
      </c>
      <c r="F815" s="13" t="s">
        <v>16</v>
      </c>
      <c r="G815" s="15">
        <v>1355.0</v>
      </c>
      <c r="H815" s="15">
        <v>1897.0</v>
      </c>
      <c r="I815" s="16"/>
      <c r="J815" s="16"/>
      <c r="K815" s="16"/>
      <c r="L815" s="16"/>
      <c r="M815" s="16"/>
      <c r="N815" s="16"/>
      <c r="O815" s="16"/>
      <c r="P815" s="16"/>
      <c r="Q815" s="16"/>
      <c r="R815" s="16"/>
      <c r="S815" s="16"/>
      <c r="T815" s="16"/>
      <c r="U815" s="16"/>
      <c r="V815" s="16"/>
      <c r="W815" s="16"/>
      <c r="X815" s="16"/>
      <c r="Y815" s="16"/>
      <c r="Z815" s="16"/>
    </row>
    <row r="816" ht="71.25" customHeight="1">
      <c r="A816" s="10" t="s">
        <v>4874</v>
      </c>
      <c r="B816" s="10" t="s">
        <v>4875</v>
      </c>
      <c r="C816" s="13" t="s">
        <v>1362</v>
      </c>
      <c r="D816" s="13" t="s">
        <v>29</v>
      </c>
      <c r="E816" s="13" t="s">
        <v>4876</v>
      </c>
      <c r="F816" s="13" t="s">
        <v>16</v>
      </c>
      <c r="G816" s="15">
        <v>1563.0</v>
      </c>
      <c r="H816" s="15">
        <v>2188.0</v>
      </c>
      <c r="I816" s="16"/>
      <c r="J816" s="16"/>
      <c r="K816" s="16"/>
      <c r="L816" s="16"/>
      <c r="M816" s="16"/>
      <c r="N816" s="16"/>
      <c r="O816" s="16"/>
      <c r="P816" s="16"/>
      <c r="Q816" s="16"/>
      <c r="R816" s="16"/>
      <c r="S816" s="16"/>
      <c r="T816" s="16"/>
      <c r="U816" s="16"/>
      <c r="V816" s="16"/>
      <c r="W816" s="16"/>
      <c r="X816" s="16"/>
      <c r="Y816" s="16"/>
      <c r="Z816" s="16"/>
    </row>
    <row r="817" ht="71.25" customHeight="1">
      <c r="A817" s="10" t="s">
        <v>4877</v>
      </c>
      <c r="B817" s="10" t="s">
        <v>4878</v>
      </c>
      <c r="C817" s="13" t="s">
        <v>1362</v>
      </c>
      <c r="D817" s="13" t="s">
        <v>29</v>
      </c>
      <c r="E817" s="13" t="s">
        <v>4879</v>
      </c>
      <c r="F817" s="13" t="s">
        <v>16</v>
      </c>
      <c r="G817" s="15">
        <v>1103.0</v>
      </c>
      <c r="H817" s="15">
        <v>1544.0</v>
      </c>
      <c r="I817" s="16"/>
      <c r="J817" s="16"/>
      <c r="K817" s="16"/>
      <c r="L817" s="16"/>
      <c r="M817" s="16"/>
      <c r="N817" s="16"/>
      <c r="O817" s="16"/>
      <c r="P817" s="16"/>
      <c r="Q817" s="16"/>
      <c r="R817" s="16"/>
      <c r="S817" s="16"/>
      <c r="T817" s="16"/>
      <c r="U817" s="16"/>
      <c r="V817" s="16"/>
      <c r="W817" s="16"/>
      <c r="X817" s="16"/>
      <c r="Y817" s="16"/>
      <c r="Z817" s="16"/>
    </row>
    <row r="818" ht="71.25" customHeight="1">
      <c r="A818" s="10" t="s">
        <v>4880</v>
      </c>
      <c r="B818" s="10" t="s">
        <v>4881</v>
      </c>
      <c r="C818" s="13" t="s">
        <v>23</v>
      </c>
      <c r="D818" s="13" t="s">
        <v>13</v>
      </c>
      <c r="E818" s="13" t="s">
        <v>4882</v>
      </c>
      <c r="F818" s="13" t="s">
        <v>34</v>
      </c>
      <c r="G818" s="15">
        <v>3011.0</v>
      </c>
      <c r="H818" s="15">
        <v>4215.0</v>
      </c>
      <c r="I818" s="16"/>
      <c r="J818" s="16"/>
      <c r="K818" s="16"/>
      <c r="L818" s="16"/>
      <c r="M818" s="16"/>
      <c r="N818" s="16"/>
      <c r="O818" s="16"/>
      <c r="P818" s="16"/>
      <c r="Q818" s="16"/>
      <c r="R818" s="16"/>
      <c r="S818" s="16"/>
      <c r="T818" s="16"/>
      <c r="U818" s="16"/>
      <c r="V818" s="16"/>
      <c r="W818" s="16"/>
      <c r="X818" s="16"/>
      <c r="Y818" s="16"/>
      <c r="Z818" s="16"/>
    </row>
    <row r="819" ht="71.25" customHeight="1">
      <c r="A819" s="10" t="s">
        <v>4883</v>
      </c>
      <c r="B819" s="10" t="s">
        <v>4884</v>
      </c>
      <c r="C819" s="13" t="s">
        <v>23</v>
      </c>
      <c r="D819" s="13" t="s">
        <v>13</v>
      </c>
      <c r="E819" s="13" t="s">
        <v>4885</v>
      </c>
      <c r="F819" s="13" t="s">
        <v>34</v>
      </c>
      <c r="G819" s="15">
        <v>3188.0</v>
      </c>
      <c r="H819" s="15">
        <v>4463.0</v>
      </c>
      <c r="I819" s="16"/>
      <c r="J819" s="16"/>
      <c r="K819" s="16"/>
      <c r="L819" s="16"/>
      <c r="M819" s="16"/>
      <c r="N819" s="16"/>
      <c r="O819" s="16"/>
      <c r="P819" s="16"/>
      <c r="Q819" s="16"/>
      <c r="R819" s="16"/>
      <c r="S819" s="16"/>
      <c r="T819" s="16"/>
      <c r="U819" s="16"/>
      <c r="V819" s="16"/>
      <c r="W819" s="16"/>
      <c r="X819" s="16"/>
      <c r="Y819" s="16"/>
      <c r="Z819" s="16"/>
    </row>
    <row r="820" ht="71.25" customHeight="1">
      <c r="A820" s="10" t="s">
        <v>4886</v>
      </c>
      <c r="B820" s="10" t="s">
        <v>4887</v>
      </c>
      <c r="C820" s="13" t="s">
        <v>23</v>
      </c>
      <c r="D820" s="13" t="s">
        <v>13</v>
      </c>
      <c r="E820" s="13" t="s">
        <v>4888</v>
      </c>
      <c r="F820" s="13" t="s">
        <v>34</v>
      </c>
      <c r="G820" s="15">
        <v>4119.0</v>
      </c>
      <c r="H820" s="15">
        <v>5767.0</v>
      </c>
      <c r="I820" s="16"/>
      <c r="J820" s="16"/>
      <c r="K820" s="16"/>
      <c r="L820" s="16"/>
      <c r="M820" s="16"/>
      <c r="N820" s="16"/>
      <c r="O820" s="16"/>
      <c r="P820" s="16"/>
      <c r="Q820" s="16"/>
      <c r="R820" s="16"/>
      <c r="S820" s="16"/>
      <c r="T820" s="16"/>
      <c r="U820" s="16"/>
      <c r="V820" s="16"/>
      <c r="W820" s="16"/>
      <c r="X820" s="16"/>
      <c r="Y820" s="16"/>
      <c r="Z820" s="16"/>
    </row>
    <row r="821" ht="71.25" customHeight="1">
      <c r="A821" s="10" t="s">
        <v>4889</v>
      </c>
      <c r="B821" s="10" t="s">
        <v>4890</v>
      </c>
      <c r="C821" s="13" t="s">
        <v>23</v>
      </c>
      <c r="D821" s="13" t="s">
        <v>13</v>
      </c>
      <c r="E821" s="13" t="s">
        <v>4891</v>
      </c>
      <c r="F821" s="13" t="s">
        <v>34</v>
      </c>
      <c r="G821" s="15">
        <v>4114.0</v>
      </c>
      <c r="H821" s="15">
        <v>5760.0</v>
      </c>
      <c r="I821" s="16"/>
      <c r="J821" s="16"/>
      <c r="K821" s="16"/>
      <c r="L821" s="16"/>
      <c r="M821" s="16"/>
      <c r="N821" s="16"/>
      <c r="O821" s="16"/>
      <c r="P821" s="16"/>
      <c r="Q821" s="16"/>
      <c r="R821" s="16"/>
      <c r="S821" s="16"/>
      <c r="T821" s="16"/>
      <c r="U821" s="16"/>
      <c r="V821" s="16"/>
      <c r="W821" s="16"/>
      <c r="X821" s="16"/>
      <c r="Y821" s="16"/>
      <c r="Z821" s="16"/>
    </row>
    <row r="822" ht="71.25" customHeight="1">
      <c r="A822" s="10" t="s">
        <v>4892</v>
      </c>
      <c r="B822" s="10" t="s">
        <v>4893</v>
      </c>
      <c r="C822" s="13" t="s">
        <v>23</v>
      </c>
      <c r="D822" s="13" t="s">
        <v>13</v>
      </c>
      <c r="E822" s="13" t="s">
        <v>4894</v>
      </c>
      <c r="F822" s="13" t="s">
        <v>16</v>
      </c>
      <c r="G822" s="15">
        <v>3530.0</v>
      </c>
      <c r="H822" s="15">
        <v>4942.0</v>
      </c>
      <c r="I822" s="16"/>
      <c r="J822" s="16"/>
      <c r="K822" s="16"/>
      <c r="L822" s="16"/>
      <c r="M822" s="16"/>
      <c r="N822" s="16"/>
      <c r="O822" s="16"/>
      <c r="P822" s="16"/>
      <c r="Q822" s="16"/>
      <c r="R822" s="16"/>
      <c r="S822" s="16"/>
      <c r="T822" s="16"/>
      <c r="U822" s="16"/>
      <c r="V822" s="16"/>
      <c r="W822" s="16"/>
      <c r="X822" s="16"/>
      <c r="Y822" s="16"/>
      <c r="Z822" s="16"/>
    </row>
    <row r="823" ht="71.25" customHeight="1">
      <c r="A823" s="10" t="s">
        <v>4895</v>
      </c>
      <c r="B823" s="10" t="s">
        <v>4896</v>
      </c>
      <c r="C823" s="13" t="s">
        <v>12</v>
      </c>
      <c r="D823" s="13" t="s">
        <v>13</v>
      </c>
      <c r="E823" s="13" t="s">
        <v>4897</v>
      </c>
      <c r="F823" s="13" t="s">
        <v>16</v>
      </c>
      <c r="G823" s="15">
        <v>3792.0</v>
      </c>
      <c r="H823" s="15">
        <v>5309.0</v>
      </c>
      <c r="I823" s="16"/>
      <c r="J823" s="16"/>
      <c r="K823" s="16"/>
      <c r="L823" s="16"/>
      <c r="M823" s="16"/>
      <c r="N823" s="16"/>
      <c r="O823" s="16"/>
      <c r="P823" s="16"/>
      <c r="Q823" s="16"/>
      <c r="R823" s="16"/>
      <c r="S823" s="16"/>
      <c r="T823" s="16"/>
      <c r="U823" s="16"/>
      <c r="V823" s="16"/>
      <c r="W823" s="16"/>
      <c r="X823" s="16"/>
      <c r="Y823" s="16"/>
      <c r="Z823" s="16"/>
    </row>
    <row r="824" ht="71.25" customHeight="1">
      <c r="A824" s="10" t="s">
        <v>4898</v>
      </c>
      <c r="B824" s="10" t="s">
        <v>4899</v>
      </c>
      <c r="C824" s="13" t="s">
        <v>12</v>
      </c>
      <c r="D824" s="13" t="s">
        <v>13</v>
      </c>
      <c r="E824" s="13" t="s">
        <v>4900</v>
      </c>
      <c r="F824" s="13" t="s">
        <v>16</v>
      </c>
      <c r="G824" s="15">
        <v>4957.0</v>
      </c>
      <c r="H824" s="15">
        <v>6940.0</v>
      </c>
      <c r="I824" s="16"/>
      <c r="J824" s="16"/>
      <c r="K824" s="16"/>
      <c r="L824" s="16"/>
      <c r="M824" s="16"/>
      <c r="N824" s="16"/>
      <c r="O824" s="16"/>
      <c r="P824" s="16"/>
      <c r="Q824" s="16"/>
      <c r="R824" s="16"/>
      <c r="S824" s="16"/>
      <c r="T824" s="16"/>
      <c r="U824" s="16"/>
      <c r="V824" s="16"/>
      <c r="W824" s="16"/>
      <c r="X824" s="16"/>
      <c r="Y824" s="16"/>
      <c r="Z824" s="16"/>
    </row>
    <row r="825" ht="71.25" customHeight="1">
      <c r="A825" s="10" t="s">
        <v>4901</v>
      </c>
      <c r="B825" s="10" t="s">
        <v>4902</v>
      </c>
      <c r="C825" s="13" t="s">
        <v>23</v>
      </c>
      <c r="D825" s="13" t="s">
        <v>13</v>
      </c>
      <c r="E825" s="13" t="s">
        <v>4903</v>
      </c>
      <c r="F825" s="13" t="s">
        <v>16</v>
      </c>
      <c r="G825" s="15">
        <v>4970.0</v>
      </c>
      <c r="H825" s="15">
        <v>6958.0</v>
      </c>
      <c r="I825" s="16"/>
      <c r="J825" s="16"/>
      <c r="K825" s="16"/>
      <c r="L825" s="16"/>
      <c r="M825" s="16"/>
      <c r="N825" s="16"/>
      <c r="O825" s="16"/>
      <c r="P825" s="16"/>
      <c r="Q825" s="16"/>
      <c r="R825" s="16"/>
      <c r="S825" s="16"/>
      <c r="T825" s="16"/>
      <c r="U825" s="16"/>
      <c r="V825" s="16"/>
      <c r="W825" s="16"/>
      <c r="X825" s="16"/>
      <c r="Y825" s="16"/>
      <c r="Z825" s="16"/>
    </row>
    <row r="826" ht="71.25" customHeight="1">
      <c r="A826" s="10" t="s">
        <v>4904</v>
      </c>
      <c r="B826" s="10" t="s">
        <v>4905</v>
      </c>
      <c r="C826" s="13" t="s">
        <v>18</v>
      </c>
      <c r="D826" s="13" t="s">
        <v>17</v>
      </c>
      <c r="E826" s="13" t="s">
        <v>4906</v>
      </c>
      <c r="F826" s="13" t="s">
        <v>34</v>
      </c>
      <c r="G826" s="15">
        <v>3381.0</v>
      </c>
      <c r="H826" s="15">
        <v>4733.0</v>
      </c>
      <c r="I826" s="16"/>
      <c r="J826" s="16"/>
      <c r="K826" s="16"/>
      <c r="L826" s="16"/>
      <c r="M826" s="16"/>
      <c r="N826" s="16"/>
      <c r="O826" s="16"/>
      <c r="P826" s="16"/>
      <c r="Q826" s="16"/>
      <c r="R826" s="16"/>
      <c r="S826" s="16"/>
      <c r="T826" s="16"/>
      <c r="U826" s="16"/>
      <c r="V826" s="16"/>
      <c r="W826" s="16"/>
      <c r="X826" s="16"/>
      <c r="Y826" s="16"/>
      <c r="Z826" s="16"/>
    </row>
    <row r="827" ht="71.25" customHeight="1">
      <c r="A827" s="10" t="s">
        <v>4907</v>
      </c>
      <c r="B827" s="10" t="s">
        <v>4908</v>
      </c>
      <c r="C827" s="13" t="s">
        <v>18</v>
      </c>
      <c r="D827" s="13" t="s">
        <v>17</v>
      </c>
      <c r="E827" s="13" t="s">
        <v>4909</v>
      </c>
      <c r="F827" s="13" t="s">
        <v>34</v>
      </c>
      <c r="G827" s="15">
        <v>4881.0</v>
      </c>
      <c r="H827" s="15">
        <v>6833.0</v>
      </c>
      <c r="I827" s="16"/>
      <c r="J827" s="16"/>
      <c r="K827" s="16"/>
      <c r="L827" s="16"/>
      <c r="M827" s="16"/>
      <c r="N827" s="16"/>
      <c r="O827" s="16"/>
      <c r="P827" s="16"/>
      <c r="Q827" s="16"/>
      <c r="R827" s="16"/>
      <c r="S827" s="16"/>
      <c r="T827" s="16"/>
      <c r="U827" s="16"/>
      <c r="V827" s="16"/>
      <c r="W827" s="16"/>
      <c r="X827" s="16"/>
      <c r="Y827" s="16"/>
      <c r="Z827" s="16"/>
    </row>
    <row r="828" ht="71.25" customHeight="1">
      <c r="A828" s="10" t="s">
        <v>4910</v>
      </c>
      <c r="B828" s="10" t="s">
        <v>4911</v>
      </c>
      <c r="C828" s="13" t="s">
        <v>18</v>
      </c>
      <c r="D828" s="13" t="s">
        <v>17</v>
      </c>
      <c r="E828" s="13" t="s">
        <v>4912</v>
      </c>
      <c r="F828" s="13" t="s">
        <v>16</v>
      </c>
      <c r="G828" s="15">
        <v>3271.0</v>
      </c>
      <c r="H828" s="15">
        <v>4579.0</v>
      </c>
      <c r="I828" s="16"/>
      <c r="J828" s="16"/>
      <c r="K828" s="16"/>
      <c r="L828" s="16"/>
      <c r="M828" s="16"/>
      <c r="N828" s="16"/>
      <c r="O828" s="16"/>
      <c r="P828" s="16"/>
      <c r="Q828" s="16"/>
      <c r="R828" s="16"/>
      <c r="S828" s="16"/>
      <c r="T828" s="16"/>
      <c r="U828" s="16"/>
      <c r="V828" s="16"/>
      <c r="W828" s="16"/>
      <c r="X828" s="16"/>
      <c r="Y828" s="16"/>
      <c r="Z828" s="16"/>
    </row>
    <row r="829" ht="71.25" customHeight="1">
      <c r="A829" s="10" t="s">
        <v>4913</v>
      </c>
      <c r="B829" s="10" t="s">
        <v>4914</v>
      </c>
      <c r="C829" s="13" t="s">
        <v>18</v>
      </c>
      <c r="D829" s="13" t="s">
        <v>17</v>
      </c>
      <c r="E829" s="13" t="s">
        <v>4915</v>
      </c>
      <c r="F829" s="13" t="s">
        <v>16</v>
      </c>
      <c r="G829" s="15">
        <v>4372.0</v>
      </c>
      <c r="H829" s="15">
        <v>6121.0</v>
      </c>
      <c r="I829" s="16"/>
      <c r="J829" s="16"/>
      <c r="K829" s="16"/>
      <c r="L829" s="16"/>
      <c r="M829" s="16"/>
      <c r="N829" s="16"/>
      <c r="O829" s="16"/>
      <c r="P829" s="16"/>
      <c r="Q829" s="16"/>
      <c r="R829" s="16"/>
      <c r="S829" s="16"/>
      <c r="T829" s="16"/>
      <c r="U829" s="16"/>
      <c r="V829" s="16"/>
      <c r="W829" s="16"/>
      <c r="X829" s="16"/>
      <c r="Y829" s="16"/>
      <c r="Z829" s="16"/>
    </row>
    <row r="830" ht="71.25" customHeight="1">
      <c r="A830" s="10" t="s">
        <v>4916</v>
      </c>
      <c r="B830" s="10" t="s">
        <v>4917</v>
      </c>
      <c r="C830" s="13" t="s">
        <v>20</v>
      </c>
      <c r="D830" s="13" t="s">
        <v>19</v>
      </c>
      <c r="E830" s="13" t="s">
        <v>4918</v>
      </c>
      <c r="F830" s="13" t="s">
        <v>34</v>
      </c>
      <c r="G830" s="15">
        <v>3213.0</v>
      </c>
      <c r="H830" s="15">
        <v>4498.0</v>
      </c>
      <c r="I830" s="16"/>
      <c r="J830" s="16"/>
      <c r="K830" s="16"/>
      <c r="L830" s="16"/>
      <c r="M830" s="16"/>
      <c r="N830" s="16"/>
      <c r="O830" s="16"/>
      <c r="P830" s="16"/>
      <c r="Q830" s="16"/>
      <c r="R830" s="16"/>
      <c r="S830" s="16"/>
      <c r="T830" s="16"/>
      <c r="U830" s="16"/>
      <c r="V830" s="16"/>
      <c r="W830" s="16"/>
      <c r="X830" s="16"/>
      <c r="Y830" s="16"/>
      <c r="Z830" s="16"/>
    </row>
    <row r="831" ht="71.25" customHeight="1">
      <c r="A831" s="10" t="s">
        <v>4919</v>
      </c>
      <c r="B831" s="10" t="s">
        <v>4920</v>
      </c>
      <c r="C831" s="13" t="s">
        <v>20</v>
      </c>
      <c r="D831" s="13" t="s">
        <v>19</v>
      </c>
      <c r="E831" s="13" t="s">
        <v>4921</v>
      </c>
      <c r="F831" s="13" t="s">
        <v>34</v>
      </c>
      <c r="G831" s="15">
        <v>3276.0</v>
      </c>
      <c r="H831" s="15">
        <v>4586.0</v>
      </c>
      <c r="I831" s="16"/>
      <c r="J831" s="16"/>
      <c r="K831" s="16"/>
      <c r="L831" s="16"/>
      <c r="M831" s="16"/>
      <c r="N831" s="16"/>
      <c r="O831" s="16"/>
      <c r="P831" s="16"/>
      <c r="Q831" s="16"/>
      <c r="R831" s="16"/>
      <c r="S831" s="16"/>
      <c r="T831" s="16"/>
      <c r="U831" s="16"/>
      <c r="V831" s="16"/>
      <c r="W831" s="16"/>
      <c r="X831" s="16"/>
      <c r="Y831" s="16"/>
      <c r="Z831" s="16"/>
    </row>
    <row r="832" ht="71.25" customHeight="1">
      <c r="A832" s="10" t="s">
        <v>4922</v>
      </c>
      <c r="B832" s="10" t="s">
        <v>4923</v>
      </c>
      <c r="C832" s="13" t="s">
        <v>20</v>
      </c>
      <c r="D832" s="13" t="s">
        <v>19</v>
      </c>
      <c r="E832" s="13" t="s">
        <v>4924</v>
      </c>
      <c r="F832" s="13" t="s">
        <v>34</v>
      </c>
      <c r="G832" s="15">
        <v>4705.0</v>
      </c>
      <c r="H832" s="15">
        <v>6587.0</v>
      </c>
      <c r="I832" s="16"/>
      <c r="J832" s="16"/>
      <c r="K832" s="16"/>
      <c r="L832" s="16"/>
      <c r="M832" s="16"/>
      <c r="N832" s="16"/>
      <c r="O832" s="16"/>
      <c r="P832" s="16"/>
      <c r="Q832" s="16"/>
      <c r="R832" s="16"/>
      <c r="S832" s="16"/>
      <c r="T832" s="16"/>
      <c r="U832" s="16"/>
      <c r="V832" s="16"/>
      <c r="W832" s="16"/>
      <c r="X832" s="16"/>
      <c r="Y832" s="16"/>
      <c r="Z832" s="16"/>
    </row>
    <row r="833" ht="71.25" customHeight="1">
      <c r="A833" s="10" t="s">
        <v>4925</v>
      </c>
      <c r="B833" s="10" t="s">
        <v>4926</v>
      </c>
      <c r="C833" s="13" t="s">
        <v>20</v>
      </c>
      <c r="D833" s="13" t="s">
        <v>19</v>
      </c>
      <c r="E833" s="13" t="s">
        <v>4927</v>
      </c>
      <c r="F833" s="13" t="s">
        <v>34</v>
      </c>
      <c r="G833" s="15">
        <v>4837.0</v>
      </c>
      <c r="H833" s="15">
        <v>6772.0</v>
      </c>
      <c r="I833" s="16"/>
      <c r="J833" s="16"/>
      <c r="K833" s="16"/>
      <c r="L833" s="16"/>
      <c r="M833" s="16"/>
      <c r="N833" s="16"/>
      <c r="O833" s="16"/>
      <c r="P833" s="16"/>
      <c r="Q833" s="16"/>
      <c r="R833" s="16"/>
      <c r="S833" s="16"/>
      <c r="T833" s="16"/>
      <c r="U833" s="16"/>
      <c r="V833" s="16"/>
      <c r="W833" s="16"/>
      <c r="X833" s="16"/>
      <c r="Y833" s="16"/>
      <c r="Z833" s="16"/>
    </row>
    <row r="834" ht="71.25" customHeight="1">
      <c r="A834" s="10" t="s">
        <v>4928</v>
      </c>
      <c r="B834" s="10" t="s">
        <v>4929</v>
      </c>
      <c r="C834" s="13" t="s">
        <v>20</v>
      </c>
      <c r="D834" s="13" t="s">
        <v>19</v>
      </c>
      <c r="E834" s="13" t="s">
        <v>4930</v>
      </c>
      <c r="F834" s="13" t="s">
        <v>16</v>
      </c>
      <c r="G834" s="15">
        <v>3323.0</v>
      </c>
      <c r="H834" s="15">
        <v>4652.0</v>
      </c>
      <c r="I834" s="16"/>
      <c r="J834" s="16"/>
      <c r="K834" s="16"/>
      <c r="L834" s="16"/>
      <c r="M834" s="16"/>
      <c r="N834" s="16"/>
      <c r="O834" s="16"/>
      <c r="P834" s="16"/>
      <c r="Q834" s="16"/>
      <c r="R834" s="16"/>
      <c r="S834" s="16"/>
      <c r="T834" s="16"/>
      <c r="U834" s="16"/>
      <c r="V834" s="16"/>
      <c r="W834" s="16"/>
      <c r="X834" s="16"/>
      <c r="Y834" s="16"/>
      <c r="Z834" s="16"/>
    </row>
    <row r="835" ht="71.25" customHeight="1">
      <c r="A835" s="10" t="s">
        <v>4931</v>
      </c>
      <c r="B835" s="10" t="s">
        <v>4932</v>
      </c>
      <c r="C835" s="13" t="s">
        <v>20</v>
      </c>
      <c r="D835" s="13" t="s">
        <v>19</v>
      </c>
      <c r="E835" s="13" t="s">
        <v>4933</v>
      </c>
      <c r="F835" s="13" t="s">
        <v>16</v>
      </c>
      <c r="G835" s="15">
        <v>3308.0</v>
      </c>
      <c r="H835" s="15">
        <v>4631.0</v>
      </c>
      <c r="I835" s="16"/>
      <c r="J835" s="16"/>
      <c r="K835" s="16"/>
      <c r="L835" s="16"/>
      <c r="M835" s="16"/>
      <c r="N835" s="16"/>
      <c r="O835" s="16"/>
      <c r="P835" s="16"/>
      <c r="Q835" s="16"/>
      <c r="R835" s="16"/>
      <c r="S835" s="16"/>
      <c r="T835" s="16"/>
      <c r="U835" s="16"/>
      <c r="V835" s="16"/>
      <c r="W835" s="16"/>
      <c r="X835" s="16"/>
      <c r="Y835" s="16"/>
      <c r="Z835" s="16"/>
    </row>
    <row r="836" ht="71.25" customHeight="1">
      <c r="A836" s="10" t="s">
        <v>4934</v>
      </c>
      <c r="B836" s="10" t="s">
        <v>4935</v>
      </c>
      <c r="C836" s="13" t="s">
        <v>20</v>
      </c>
      <c r="D836" s="13" t="s">
        <v>19</v>
      </c>
      <c r="E836" s="13" t="s">
        <v>4936</v>
      </c>
      <c r="F836" s="13" t="s">
        <v>16</v>
      </c>
      <c r="G836" s="15">
        <v>4911.0</v>
      </c>
      <c r="H836" s="15">
        <v>6875.0</v>
      </c>
      <c r="I836" s="16"/>
      <c r="J836" s="16"/>
      <c r="K836" s="16"/>
      <c r="L836" s="16"/>
      <c r="M836" s="16"/>
      <c r="N836" s="16"/>
      <c r="O836" s="16"/>
      <c r="P836" s="16"/>
      <c r="Q836" s="16"/>
      <c r="R836" s="16"/>
      <c r="S836" s="16"/>
      <c r="T836" s="16"/>
      <c r="U836" s="16"/>
      <c r="V836" s="16"/>
      <c r="W836" s="16"/>
      <c r="X836" s="16"/>
      <c r="Y836" s="16"/>
      <c r="Z836" s="16"/>
    </row>
    <row r="837" ht="71.25" customHeight="1">
      <c r="A837" s="10" t="s">
        <v>4937</v>
      </c>
      <c r="B837" s="10" t="s">
        <v>4938</v>
      </c>
      <c r="C837" s="13" t="s">
        <v>20</v>
      </c>
      <c r="D837" s="13" t="s">
        <v>19</v>
      </c>
      <c r="E837" s="13" t="s">
        <v>4939</v>
      </c>
      <c r="F837" s="13" t="s">
        <v>16</v>
      </c>
      <c r="G837" s="15">
        <v>4870.0</v>
      </c>
      <c r="H837" s="15">
        <v>6818.0</v>
      </c>
      <c r="I837" s="16"/>
      <c r="J837" s="16"/>
      <c r="K837" s="16"/>
      <c r="L837" s="16"/>
      <c r="M837" s="16"/>
      <c r="N837" s="16"/>
      <c r="O837" s="16"/>
      <c r="P837" s="16"/>
      <c r="Q837" s="16"/>
      <c r="R837" s="16"/>
      <c r="S837" s="16"/>
      <c r="T837" s="16"/>
      <c r="U837" s="16"/>
      <c r="V837" s="16"/>
      <c r="W837" s="16"/>
      <c r="X837" s="16"/>
      <c r="Y837" s="16"/>
      <c r="Z837" s="16"/>
    </row>
    <row r="838" ht="71.25" customHeight="1">
      <c r="A838" s="10" t="s">
        <v>4940</v>
      </c>
      <c r="B838" s="10" t="s">
        <v>4941</v>
      </c>
      <c r="C838" s="13" t="s">
        <v>427</v>
      </c>
      <c r="D838" s="13" t="s">
        <v>22</v>
      </c>
      <c r="E838" s="13" t="s">
        <v>4942</v>
      </c>
      <c r="F838" s="13" t="s">
        <v>34</v>
      </c>
      <c r="G838" s="15">
        <v>3541.0</v>
      </c>
      <c r="H838" s="15">
        <v>4957.0</v>
      </c>
      <c r="I838" s="16"/>
      <c r="J838" s="16"/>
      <c r="K838" s="16"/>
      <c r="L838" s="16"/>
      <c r="M838" s="16"/>
      <c r="N838" s="16"/>
      <c r="O838" s="16"/>
      <c r="P838" s="16"/>
      <c r="Q838" s="16"/>
      <c r="R838" s="16"/>
      <c r="S838" s="16"/>
      <c r="T838" s="16"/>
      <c r="U838" s="16"/>
      <c r="V838" s="16"/>
      <c r="W838" s="16"/>
      <c r="X838" s="16"/>
      <c r="Y838" s="16"/>
      <c r="Z838" s="16"/>
    </row>
    <row r="839" ht="71.25" customHeight="1">
      <c r="A839" s="10" t="s">
        <v>4943</v>
      </c>
      <c r="B839" s="10" t="s">
        <v>4944</v>
      </c>
      <c r="C839" s="13" t="s">
        <v>427</v>
      </c>
      <c r="D839" s="13" t="s">
        <v>22</v>
      </c>
      <c r="E839" s="13" t="s">
        <v>4945</v>
      </c>
      <c r="F839" s="13" t="s">
        <v>34</v>
      </c>
      <c r="G839" s="15">
        <v>3718.0</v>
      </c>
      <c r="H839" s="15">
        <v>5205.0</v>
      </c>
      <c r="I839" s="16"/>
      <c r="J839" s="16"/>
      <c r="K839" s="16"/>
      <c r="L839" s="16"/>
      <c r="M839" s="16"/>
      <c r="N839" s="16"/>
      <c r="O839" s="16"/>
      <c r="P839" s="16"/>
      <c r="Q839" s="16"/>
      <c r="R839" s="16"/>
      <c r="S839" s="16"/>
      <c r="T839" s="16"/>
      <c r="U839" s="16"/>
      <c r="V839" s="16"/>
      <c r="W839" s="16"/>
      <c r="X839" s="16"/>
      <c r="Y839" s="16"/>
      <c r="Z839" s="16"/>
    </row>
    <row r="840" ht="71.25" customHeight="1">
      <c r="A840" s="10" t="s">
        <v>4946</v>
      </c>
      <c r="B840" s="10" t="s">
        <v>4947</v>
      </c>
      <c r="C840" s="13" t="s">
        <v>427</v>
      </c>
      <c r="D840" s="13" t="s">
        <v>22</v>
      </c>
      <c r="E840" s="13" t="s">
        <v>4948</v>
      </c>
      <c r="F840" s="13" t="s">
        <v>34</v>
      </c>
      <c r="G840" s="15">
        <v>5066.0</v>
      </c>
      <c r="H840" s="15">
        <v>7092.0</v>
      </c>
      <c r="I840" s="16"/>
      <c r="J840" s="16"/>
      <c r="K840" s="16"/>
      <c r="L840" s="16"/>
      <c r="M840" s="16"/>
      <c r="N840" s="16"/>
      <c r="O840" s="16"/>
      <c r="P840" s="16"/>
      <c r="Q840" s="16"/>
      <c r="R840" s="16"/>
      <c r="S840" s="16"/>
      <c r="T840" s="16"/>
      <c r="U840" s="16"/>
      <c r="V840" s="16"/>
      <c r="W840" s="16"/>
      <c r="X840" s="16"/>
      <c r="Y840" s="16"/>
      <c r="Z840" s="16"/>
    </row>
    <row r="841" ht="71.25" customHeight="1">
      <c r="A841" s="10" t="s">
        <v>4949</v>
      </c>
      <c r="B841" s="10" t="s">
        <v>4950</v>
      </c>
      <c r="C841" s="13" t="s">
        <v>427</v>
      </c>
      <c r="D841" s="13" t="s">
        <v>22</v>
      </c>
      <c r="E841" s="13" t="s">
        <v>4951</v>
      </c>
      <c r="F841" s="13" t="s">
        <v>34</v>
      </c>
      <c r="G841" s="15">
        <v>4993.0</v>
      </c>
      <c r="H841" s="15">
        <v>6990.0</v>
      </c>
      <c r="I841" s="16"/>
      <c r="J841" s="16"/>
      <c r="K841" s="16"/>
      <c r="L841" s="16"/>
      <c r="M841" s="16"/>
      <c r="N841" s="16"/>
      <c r="O841" s="16"/>
      <c r="P841" s="16"/>
      <c r="Q841" s="16"/>
      <c r="R841" s="16"/>
      <c r="S841" s="16"/>
      <c r="T841" s="16"/>
      <c r="U841" s="16"/>
      <c r="V841" s="16"/>
      <c r="W841" s="16"/>
      <c r="X841" s="16"/>
      <c r="Y841" s="16"/>
      <c r="Z841" s="16"/>
    </row>
    <row r="842" ht="71.25" customHeight="1">
      <c r="A842" s="10" t="s">
        <v>4952</v>
      </c>
      <c r="B842" s="10" t="s">
        <v>4953</v>
      </c>
      <c r="C842" s="13" t="s">
        <v>427</v>
      </c>
      <c r="D842" s="13" t="s">
        <v>22</v>
      </c>
      <c r="E842" s="13" t="s">
        <v>4954</v>
      </c>
      <c r="F842" s="13" t="s">
        <v>16</v>
      </c>
      <c r="G842" s="15">
        <v>3502.0</v>
      </c>
      <c r="H842" s="15">
        <v>4903.0</v>
      </c>
      <c r="I842" s="16"/>
      <c r="J842" s="16"/>
      <c r="K842" s="16"/>
      <c r="L842" s="16"/>
      <c r="M842" s="16"/>
      <c r="N842" s="16"/>
      <c r="O842" s="16"/>
      <c r="P842" s="16"/>
      <c r="Q842" s="16"/>
      <c r="R842" s="16"/>
      <c r="S842" s="16"/>
      <c r="T842" s="16"/>
      <c r="U842" s="16"/>
      <c r="V842" s="16"/>
      <c r="W842" s="16"/>
      <c r="X842" s="16"/>
      <c r="Y842" s="16"/>
      <c r="Z842" s="16"/>
    </row>
    <row r="843" ht="71.25" customHeight="1">
      <c r="A843" s="10" t="s">
        <v>4955</v>
      </c>
      <c r="B843" s="10" t="s">
        <v>4956</v>
      </c>
      <c r="C843" s="13" t="s">
        <v>427</v>
      </c>
      <c r="D843" s="13" t="s">
        <v>22</v>
      </c>
      <c r="E843" s="13" t="s">
        <v>4957</v>
      </c>
      <c r="F843" s="13" t="s">
        <v>16</v>
      </c>
      <c r="G843" s="15">
        <v>3719.0</v>
      </c>
      <c r="H843" s="15">
        <v>5207.0</v>
      </c>
      <c r="I843" s="16"/>
      <c r="J843" s="16"/>
      <c r="K843" s="16"/>
      <c r="L843" s="16"/>
      <c r="M843" s="16"/>
      <c r="N843" s="16"/>
      <c r="O843" s="16"/>
      <c r="P843" s="16"/>
      <c r="Q843" s="16"/>
      <c r="R843" s="16"/>
      <c r="S843" s="16"/>
      <c r="T843" s="16"/>
      <c r="U843" s="16"/>
      <c r="V843" s="16"/>
      <c r="W843" s="16"/>
      <c r="X843" s="16"/>
      <c r="Y843" s="16"/>
      <c r="Z843" s="16"/>
    </row>
    <row r="844" ht="71.25" customHeight="1">
      <c r="A844" s="10" t="s">
        <v>4958</v>
      </c>
      <c r="B844" s="10" t="s">
        <v>4959</v>
      </c>
      <c r="C844" s="13" t="s">
        <v>427</v>
      </c>
      <c r="D844" s="13" t="s">
        <v>22</v>
      </c>
      <c r="E844" s="13" t="s">
        <v>4960</v>
      </c>
      <c r="F844" s="13" t="s">
        <v>16</v>
      </c>
      <c r="G844" s="15">
        <v>4624.0</v>
      </c>
      <c r="H844" s="15">
        <v>6474.0</v>
      </c>
      <c r="I844" s="16"/>
      <c r="J844" s="16"/>
      <c r="K844" s="16"/>
      <c r="L844" s="16"/>
      <c r="M844" s="16"/>
      <c r="N844" s="16"/>
      <c r="O844" s="16"/>
      <c r="P844" s="16"/>
      <c r="Q844" s="16"/>
      <c r="R844" s="16"/>
      <c r="S844" s="16"/>
      <c r="T844" s="16"/>
      <c r="U844" s="16"/>
      <c r="V844" s="16"/>
      <c r="W844" s="16"/>
      <c r="X844" s="16"/>
      <c r="Y844" s="16"/>
      <c r="Z844" s="16"/>
    </row>
    <row r="845" ht="71.25" customHeight="1">
      <c r="A845" s="10" t="s">
        <v>4961</v>
      </c>
      <c r="B845" s="10" t="s">
        <v>4962</v>
      </c>
      <c r="C845" s="13" t="s">
        <v>427</v>
      </c>
      <c r="D845" s="13" t="s">
        <v>22</v>
      </c>
      <c r="E845" s="13" t="s">
        <v>4963</v>
      </c>
      <c r="F845" s="13" t="s">
        <v>16</v>
      </c>
      <c r="G845" s="15">
        <v>4674.0</v>
      </c>
      <c r="H845" s="15">
        <v>6544.0</v>
      </c>
      <c r="I845" s="16"/>
      <c r="J845" s="16"/>
      <c r="K845" s="16"/>
      <c r="L845" s="16"/>
      <c r="M845" s="16"/>
      <c r="N845" s="16"/>
      <c r="O845" s="16"/>
      <c r="P845" s="16"/>
      <c r="Q845" s="16"/>
      <c r="R845" s="16"/>
      <c r="S845" s="16"/>
      <c r="T845" s="16"/>
      <c r="U845" s="16"/>
      <c r="V845" s="16"/>
      <c r="W845" s="16"/>
      <c r="X845" s="16"/>
      <c r="Y845" s="16"/>
      <c r="Z845" s="16"/>
    </row>
    <row r="846" ht="71.25" customHeight="1">
      <c r="A846" s="10" t="s">
        <v>4964</v>
      </c>
      <c r="B846" s="10" t="s">
        <v>4965</v>
      </c>
      <c r="C846" s="13" t="s">
        <v>565</v>
      </c>
      <c r="D846" s="13" t="s">
        <v>25</v>
      </c>
      <c r="E846" s="13" t="s">
        <v>4966</v>
      </c>
      <c r="F846" s="13" t="s">
        <v>34</v>
      </c>
      <c r="G846" s="15">
        <v>3386.0</v>
      </c>
      <c r="H846" s="15">
        <v>4740.0</v>
      </c>
      <c r="I846" s="16"/>
      <c r="J846" s="16"/>
      <c r="K846" s="16"/>
      <c r="L846" s="16"/>
      <c r="M846" s="16"/>
      <c r="N846" s="16"/>
      <c r="O846" s="16"/>
      <c r="P846" s="16"/>
      <c r="Q846" s="16"/>
      <c r="R846" s="16"/>
      <c r="S846" s="16"/>
      <c r="T846" s="16"/>
      <c r="U846" s="16"/>
      <c r="V846" s="16"/>
      <c r="W846" s="16"/>
      <c r="X846" s="16"/>
      <c r="Y846" s="16"/>
      <c r="Z846" s="16"/>
    </row>
    <row r="847" ht="71.25" customHeight="1">
      <c r="A847" s="10" t="s">
        <v>4967</v>
      </c>
      <c r="B847" s="10" t="s">
        <v>4968</v>
      </c>
      <c r="C847" s="13" t="s">
        <v>565</v>
      </c>
      <c r="D847" s="13" t="s">
        <v>25</v>
      </c>
      <c r="E847" s="13" t="s">
        <v>4969</v>
      </c>
      <c r="F847" s="13" t="s">
        <v>34</v>
      </c>
      <c r="G847" s="15">
        <v>3577.0</v>
      </c>
      <c r="H847" s="15">
        <v>5008.0</v>
      </c>
      <c r="I847" s="16"/>
      <c r="J847" s="16"/>
      <c r="K847" s="16"/>
      <c r="L847" s="16"/>
      <c r="M847" s="16"/>
      <c r="N847" s="16"/>
      <c r="O847" s="16"/>
      <c r="P847" s="16"/>
      <c r="Q847" s="16"/>
      <c r="R847" s="16"/>
      <c r="S847" s="16"/>
      <c r="T847" s="16"/>
      <c r="U847" s="16"/>
      <c r="V847" s="16"/>
      <c r="W847" s="16"/>
      <c r="X847" s="16"/>
      <c r="Y847" s="16"/>
      <c r="Z847" s="16"/>
    </row>
    <row r="848" ht="71.25" customHeight="1">
      <c r="A848" s="10" t="s">
        <v>4970</v>
      </c>
      <c r="B848" s="10" t="s">
        <v>4971</v>
      </c>
      <c r="C848" s="13" t="s">
        <v>565</v>
      </c>
      <c r="D848" s="13" t="s">
        <v>25</v>
      </c>
      <c r="E848" s="13" t="s">
        <v>4972</v>
      </c>
      <c r="F848" s="13" t="s">
        <v>34</v>
      </c>
      <c r="G848" s="15">
        <v>4775.0</v>
      </c>
      <c r="H848" s="15">
        <v>6685.0</v>
      </c>
      <c r="I848" s="16"/>
      <c r="J848" s="16"/>
      <c r="K848" s="16"/>
      <c r="L848" s="16"/>
      <c r="M848" s="16"/>
      <c r="N848" s="16"/>
      <c r="O848" s="16"/>
      <c r="P848" s="16"/>
      <c r="Q848" s="16"/>
      <c r="R848" s="16"/>
      <c r="S848" s="16"/>
      <c r="T848" s="16"/>
      <c r="U848" s="16"/>
      <c r="V848" s="16"/>
      <c r="W848" s="16"/>
      <c r="X848" s="16"/>
      <c r="Y848" s="16"/>
      <c r="Z848" s="16"/>
    </row>
    <row r="849" ht="71.25" customHeight="1">
      <c r="A849" s="10" t="s">
        <v>4973</v>
      </c>
      <c r="B849" s="10" t="s">
        <v>4974</v>
      </c>
      <c r="C849" s="13" t="s">
        <v>565</v>
      </c>
      <c r="D849" s="13" t="s">
        <v>25</v>
      </c>
      <c r="E849" s="13" t="s">
        <v>4975</v>
      </c>
      <c r="F849" s="13" t="s">
        <v>34</v>
      </c>
      <c r="G849" s="15">
        <v>4590.0</v>
      </c>
      <c r="H849" s="15">
        <v>6426.0</v>
      </c>
      <c r="I849" s="16"/>
      <c r="J849" s="16"/>
      <c r="K849" s="16"/>
      <c r="L849" s="16"/>
      <c r="M849" s="16"/>
      <c r="N849" s="16"/>
      <c r="O849" s="16"/>
      <c r="P849" s="16"/>
      <c r="Q849" s="16"/>
      <c r="R849" s="16"/>
      <c r="S849" s="16"/>
      <c r="T849" s="16"/>
      <c r="U849" s="16"/>
      <c r="V849" s="16"/>
      <c r="W849" s="16"/>
      <c r="X849" s="16"/>
      <c r="Y849" s="16"/>
      <c r="Z849" s="16"/>
    </row>
    <row r="850" ht="71.25" customHeight="1">
      <c r="A850" s="10" t="s">
        <v>4976</v>
      </c>
      <c r="B850" s="10" t="s">
        <v>4977</v>
      </c>
      <c r="C850" s="13" t="s">
        <v>565</v>
      </c>
      <c r="D850" s="13" t="s">
        <v>25</v>
      </c>
      <c r="E850" s="13" t="s">
        <v>4978</v>
      </c>
      <c r="F850" s="13" t="s">
        <v>16</v>
      </c>
      <c r="G850" s="15">
        <v>3529.0</v>
      </c>
      <c r="H850" s="15">
        <v>4941.0</v>
      </c>
      <c r="I850" s="16"/>
      <c r="J850" s="16"/>
      <c r="K850" s="16"/>
      <c r="L850" s="16"/>
      <c r="M850" s="16"/>
      <c r="N850" s="16"/>
      <c r="O850" s="16"/>
      <c r="P850" s="16"/>
      <c r="Q850" s="16"/>
      <c r="R850" s="16"/>
      <c r="S850" s="16"/>
      <c r="T850" s="16"/>
      <c r="U850" s="16"/>
      <c r="V850" s="16"/>
      <c r="W850" s="16"/>
      <c r="X850" s="16"/>
      <c r="Y850" s="16"/>
      <c r="Z850" s="16"/>
    </row>
    <row r="851" ht="71.25" customHeight="1">
      <c r="A851" s="10" t="s">
        <v>4979</v>
      </c>
      <c r="B851" s="10" t="s">
        <v>4980</v>
      </c>
      <c r="C851" s="13" t="s">
        <v>565</v>
      </c>
      <c r="D851" s="13" t="s">
        <v>25</v>
      </c>
      <c r="E851" s="13" t="s">
        <v>4981</v>
      </c>
      <c r="F851" s="13" t="s">
        <v>16</v>
      </c>
      <c r="G851" s="15">
        <v>3317.0</v>
      </c>
      <c r="H851" s="15">
        <v>4644.0</v>
      </c>
      <c r="I851" s="16"/>
      <c r="J851" s="16"/>
      <c r="K851" s="16"/>
      <c r="L851" s="16"/>
      <c r="M851" s="16"/>
      <c r="N851" s="16"/>
      <c r="O851" s="16"/>
      <c r="P851" s="16"/>
      <c r="Q851" s="16"/>
      <c r="R851" s="16"/>
      <c r="S851" s="16"/>
      <c r="T851" s="16"/>
      <c r="U851" s="16"/>
      <c r="V851" s="16"/>
      <c r="W851" s="16"/>
      <c r="X851" s="16"/>
      <c r="Y851" s="16"/>
      <c r="Z851" s="16"/>
    </row>
    <row r="852" ht="71.25" customHeight="1">
      <c r="A852" s="10" t="s">
        <v>4982</v>
      </c>
      <c r="B852" s="10" t="s">
        <v>4983</v>
      </c>
      <c r="C852" s="13" t="s">
        <v>565</v>
      </c>
      <c r="D852" s="13" t="s">
        <v>25</v>
      </c>
      <c r="E852" s="13" t="s">
        <v>4984</v>
      </c>
      <c r="F852" s="13" t="s">
        <v>16</v>
      </c>
      <c r="G852" s="15">
        <v>4849.0</v>
      </c>
      <c r="H852" s="15">
        <v>6789.0</v>
      </c>
      <c r="I852" s="16"/>
      <c r="J852" s="16"/>
      <c r="K852" s="16"/>
      <c r="L852" s="16"/>
      <c r="M852" s="16"/>
      <c r="N852" s="16"/>
      <c r="O852" s="16"/>
      <c r="P852" s="16"/>
      <c r="Q852" s="16"/>
      <c r="R852" s="16"/>
      <c r="S852" s="16"/>
      <c r="T852" s="16"/>
      <c r="U852" s="16"/>
      <c r="V852" s="16"/>
      <c r="W852" s="16"/>
      <c r="X852" s="16"/>
      <c r="Y852" s="16"/>
      <c r="Z852" s="16"/>
    </row>
    <row r="853" ht="71.25" customHeight="1">
      <c r="A853" s="10" t="s">
        <v>4985</v>
      </c>
      <c r="B853" s="10" t="s">
        <v>4986</v>
      </c>
      <c r="C853" s="13" t="s">
        <v>565</v>
      </c>
      <c r="D853" s="13" t="s">
        <v>25</v>
      </c>
      <c r="E853" s="13" t="s">
        <v>4987</v>
      </c>
      <c r="F853" s="13" t="s">
        <v>16</v>
      </c>
      <c r="G853" s="15">
        <v>5139.0</v>
      </c>
      <c r="H853" s="15">
        <v>7195.0</v>
      </c>
      <c r="I853" s="16"/>
      <c r="J853" s="16"/>
      <c r="K853" s="16"/>
      <c r="L853" s="16"/>
      <c r="M853" s="16"/>
      <c r="N853" s="16"/>
      <c r="O853" s="16"/>
      <c r="P853" s="16"/>
      <c r="Q853" s="16"/>
      <c r="R853" s="16"/>
      <c r="S853" s="16"/>
      <c r="T853" s="16"/>
      <c r="U853" s="16"/>
      <c r="V853" s="16"/>
      <c r="W853" s="16"/>
      <c r="X853" s="16"/>
      <c r="Y853" s="16"/>
      <c r="Z853" s="16"/>
    </row>
    <row r="854" ht="71.25" customHeight="1">
      <c r="A854" s="10" t="s">
        <v>4988</v>
      </c>
      <c r="B854" s="10" t="s">
        <v>4989</v>
      </c>
      <c r="C854" s="13" t="s">
        <v>696</v>
      </c>
      <c r="D854" s="13" t="s">
        <v>27</v>
      </c>
      <c r="E854" s="13" t="s">
        <v>4990</v>
      </c>
      <c r="F854" s="13" t="s">
        <v>34</v>
      </c>
      <c r="G854" s="15">
        <v>3329.0</v>
      </c>
      <c r="H854" s="15">
        <v>4661.0</v>
      </c>
      <c r="I854" s="16"/>
      <c r="J854" s="16"/>
      <c r="K854" s="16"/>
      <c r="L854" s="16"/>
      <c r="M854" s="16"/>
      <c r="N854" s="16"/>
      <c r="O854" s="16"/>
      <c r="P854" s="16"/>
      <c r="Q854" s="16"/>
      <c r="R854" s="16"/>
      <c r="S854" s="16"/>
      <c r="T854" s="16"/>
      <c r="U854" s="16"/>
      <c r="V854" s="16"/>
      <c r="W854" s="16"/>
      <c r="X854" s="16"/>
      <c r="Y854" s="16"/>
      <c r="Z854" s="16"/>
    </row>
    <row r="855" ht="71.25" customHeight="1">
      <c r="A855" s="10" t="s">
        <v>4991</v>
      </c>
      <c r="B855" s="10" t="s">
        <v>4992</v>
      </c>
      <c r="C855" s="13" t="s">
        <v>696</v>
      </c>
      <c r="D855" s="13" t="s">
        <v>27</v>
      </c>
      <c r="E855" s="13" t="s">
        <v>4993</v>
      </c>
      <c r="F855" s="13" t="s">
        <v>34</v>
      </c>
      <c r="G855" s="15">
        <v>3737.0</v>
      </c>
      <c r="H855" s="15">
        <v>5232.0</v>
      </c>
      <c r="I855" s="16"/>
      <c r="J855" s="16"/>
      <c r="K855" s="16"/>
      <c r="L855" s="16"/>
      <c r="M855" s="16"/>
      <c r="N855" s="16"/>
      <c r="O855" s="16"/>
      <c r="P855" s="16"/>
      <c r="Q855" s="16"/>
      <c r="R855" s="16"/>
      <c r="S855" s="16"/>
      <c r="T855" s="16"/>
      <c r="U855" s="16"/>
      <c r="V855" s="16"/>
      <c r="W855" s="16"/>
      <c r="X855" s="16"/>
      <c r="Y855" s="16"/>
      <c r="Z855" s="16"/>
    </row>
    <row r="856" ht="71.25" customHeight="1">
      <c r="A856" s="10" t="s">
        <v>4994</v>
      </c>
      <c r="B856" s="10" t="s">
        <v>4995</v>
      </c>
      <c r="C856" s="13" t="s">
        <v>696</v>
      </c>
      <c r="D856" s="13" t="s">
        <v>27</v>
      </c>
      <c r="E856" s="13" t="s">
        <v>4996</v>
      </c>
      <c r="F856" s="13" t="s">
        <v>34</v>
      </c>
      <c r="G856" s="15">
        <v>4524.0</v>
      </c>
      <c r="H856" s="15">
        <v>6334.0</v>
      </c>
      <c r="I856" s="16"/>
      <c r="J856" s="16"/>
      <c r="K856" s="16"/>
      <c r="L856" s="16"/>
      <c r="M856" s="16"/>
      <c r="N856" s="16"/>
      <c r="O856" s="16"/>
      <c r="P856" s="16"/>
      <c r="Q856" s="16"/>
      <c r="R856" s="16"/>
      <c r="S856" s="16"/>
      <c r="T856" s="16"/>
      <c r="U856" s="16"/>
      <c r="V856" s="16"/>
      <c r="W856" s="16"/>
      <c r="X856" s="16"/>
      <c r="Y856" s="16"/>
      <c r="Z856" s="16"/>
    </row>
    <row r="857" ht="71.25" customHeight="1">
      <c r="A857" s="10" t="s">
        <v>4997</v>
      </c>
      <c r="B857" s="10" t="s">
        <v>4998</v>
      </c>
      <c r="C857" s="13" t="s">
        <v>696</v>
      </c>
      <c r="D857" s="13" t="s">
        <v>27</v>
      </c>
      <c r="E857" s="13" t="s">
        <v>4999</v>
      </c>
      <c r="F857" s="13" t="s">
        <v>34</v>
      </c>
      <c r="G857" s="15">
        <v>4408.0</v>
      </c>
      <c r="H857" s="15">
        <v>6171.0</v>
      </c>
      <c r="I857" s="16"/>
      <c r="J857" s="16"/>
      <c r="K857" s="16"/>
      <c r="L857" s="16"/>
      <c r="M857" s="16"/>
      <c r="N857" s="16"/>
      <c r="O857" s="16"/>
      <c r="P857" s="16"/>
      <c r="Q857" s="16"/>
      <c r="R857" s="16"/>
      <c r="S857" s="16"/>
      <c r="T857" s="16"/>
      <c r="U857" s="16"/>
      <c r="V857" s="16"/>
      <c r="W857" s="16"/>
      <c r="X857" s="16"/>
      <c r="Y857" s="16"/>
      <c r="Z857" s="16"/>
    </row>
    <row r="858" ht="71.25" customHeight="1">
      <c r="A858" s="10" t="s">
        <v>5000</v>
      </c>
      <c r="B858" s="10" t="s">
        <v>5001</v>
      </c>
      <c r="C858" s="13" t="s">
        <v>696</v>
      </c>
      <c r="D858" s="13" t="s">
        <v>27</v>
      </c>
      <c r="E858" s="13" t="s">
        <v>5002</v>
      </c>
      <c r="F858" s="13" t="s">
        <v>16</v>
      </c>
      <c r="G858" s="15">
        <v>3621.0</v>
      </c>
      <c r="H858" s="15">
        <v>5069.0</v>
      </c>
      <c r="I858" s="16"/>
      <c r="J858" s="16"/>
      <c r="K858" s="16"/>
      <c r="L858" s="16"/>
      <c r="M858" s="16"/>
      <c r="N858" s="16"/>
      <c r="O858" s="16"/>
      <c r="P858" s="16"/>
      <c r="Q858" s="16"/>
      <c r="R858" s="16"/>
      <c r="S858" s="16"/>
      <c r="T858" s="16"/>
      <c r="U858" s="16"/>
      <c r="V858" s="16"/>
      <c r="W858" s="16"/>
      <c r="X858" s="16"/>
      <c r="Y858" s="16"/>
      <c r="Z858" s="16"/>
    </row>
    <row r="859" ht="71.25" customHeight="1">
      <c r="A859" s="10" t="s">
        <v>5003</v>
      </c>
      <c r="B859" s="10" t="s">
        <v>5004</v>
      </c>
      <c r="C859" s="13" t="s">
        <v>696</v>
      </c>
      <c r="D859" s="13" t="s">
        <v>27</v>
      </c>
      <c r="E859" s="13" t="s">
        <v>5005</v>
      </c>
      <c r="F859" s="13" t="s">
        <v>16</v>
      </c>
      <c r="G859" s="15">
        <v>3614.0</v>
      </c>
      <c r="H859" s="15">
        <v>5060.0</v>
      </c>
      <c r="I859" s="16"/>
      <c r="J859" s="16"/>
      <c r="K859" s="16"/>
      <c r="L859" s="16"/>
      <c r="M859" s="16"/>
      <c r="N859" s="16"/>
      <c r="O859" s="16"/>
      <c r="P859" s="16"/>
      <c r="Q859" s="16"/>
      <c r="R859" s="16"/>
      <c r="S859" s="16"/>
      <c r="T859" s="16"/>
      <c r="U859" s="16"/>
      <c r="V859" s="16"/>
      <c r="W859" s="16"/>
      <c r="X859" s="16"/>
      <c r="Y859" s="16"/>
      <c r="Z859" s="16"/>
    </row>
    <row r="860" ht="71.25" customHeight="1">
      <c r="A860" s="10" t="s">
        <v>5006</v>
      </c>
      <c r="B860" s="10" t="s">
        <v>5007</v>
      </c>
      <c r="C860" s="13" t="s">
        <v>696</v>
      </c>
      <c r="D860" s="13" t="s">
        <v>27</v>
      </c>
      <c r="E860" s="13" t="s">
        <v>5008</v>
      </c>
      <c r="F860" s="13" t="s">
        <v>16</v>
      </c>
      <c r="G860" s="15">
        <v>5359.0</v>
      </c>
      <c r="H860" s="15">
        <v>7503.0</v>
      </c>
      <c r="I860" s="16"/>
      <c r="J860" s="16"/>
      <c r="K860" s="16"/>
      <c r="L860" s="16"/>
      <c r="M860" s="16"/>
      <c r="N860" s="16"/>
      <c r="O860" s="16"/>
      <c r="P860" s="16"/>
      <c r="Q860" s="16"/>
      <c r="R860" s="16"/>
      <c r="S860" s="16"/>
      <c r="T860" s="16"/>
      <c r="U860" s="16"/>
      <c r="V860" s="16"/>
      <c r="W860" s="16"/>
      <c r="X860" s="16"/>
      <c r="Y860" s="16"/>
      <c r="Z860" s="16"/>
    </row>
    <row r="861" ht="71.25" customHeight="1">
      <c r="A861" s="10" t="s">
        <v>5009</v>
      </c>
      <c r="B861" s="10" t="s">
        <v>5010</v>
      </c>
      <c r="C861" s="13" t="s">
        <v>696</v>
      </c>
      <c r="D861" s="13" t="s">
        <v>27</v>
      </c>
      <c r="E861" s="13" t="s">
        <v>5011</v>
      </c>
      <c r="F861" s="13" t="s">
        <v>16</v>
      </c>
      <c r="G861" s="15">
        <v>4827.0</v>
      </c>
      <c r="H861" s="15">
        <v>6758.0</v>
      </c>
      <c r="I861" s="16"/>
      <c r="J861" s="16"/>
      <c r="K861" s="16"/>
      <c r="L861" s="16"/>
      <c r="M861" s="16"/>
      <c r="N861" s="16"/>
      <c r="O861" s="16"/>
      <c r="P861" s="16"/>
      <c r="Q861" s="16"/>
      <c r="R861" s="16"/>
      <c r="S861" s="16"/>
      <c r="T861" s="16"/>
      <c r="U861" s="16"/>
      <c r="V861" s="16"/>
      <c r="W861" s="16"/>
      <c r="X861" s="16"/>
      <c r="Y861" s="16"/>
      <c r="Z861" s="16"/>
    </row>
    <row r="862" ht="71.25" customHeight="1">
      <c r="A862" s="10" t="s">
        <v>5012</v>
      </c>
      <c r="B862" s="10" t="s">
        <v>5013</v>
      </c>
      <c r="C862" s="13" t="s">
        <v>1362</v>
      </c>
      <c r="D862" s="13" t="s">
        <v>29</v>
      </c>
      <c r="E862" s="13" t="s">
        <v>5014</v>
      </c>
      <c r="F862" s="13" t="s">
        <v>34</v>
      </c>
      <c r="G862" s="15">
        <v>3526.0</v>
      </c>
      <c r="H862" s="15">
        <v>4936.0</v>
      </c>
      <c r="I862" s="16"/>
      <c r="J862" s="16"/>
      <c r="K862" s="16"/>
      <c r="L862" s="16"/>
      <c r="M862" s="16"/>
      <c r="N862" s="16"/>
      <c r="O862" s="16"/>
      <c r="P862" s="16"/>
      <c r="Q862" s="16"/>
      <c r="R862" s="16"/>
      <c r="S862" s="16"/>
      <c r="T862" s="16"/>
      <c r="U862" s="16"/>
      <c r="V862" s="16"/>
      <c r="W862" s="16"/>
      <c r="X862" s="16"/>
      <c r="Y862" s="16"/>
      <c r="Z862" s="16"/>
    </row>
    <row r="863" ht="71.25" customHeight="1">
      <c r="A863" s="10" t="s">
        <v>5015</v>
      </c>
      <c r="B863" s="10" t="s">
        <v>5016</v>
      </c>
      <c r="C863" s="13" t="s">
        <v>1362</v>
      </c>
      <c r="D863" s="13" t="s">
        <v>29</v>
      </c>
      <c r="E863" s="13" t="s">
        <v>5017</v>
      </c>
      <c r="F863" s="13" t="s">
        <v>34</v>
      </c>
      <c r="G863" s="15">
        <v>3765.0</v>
      </c>
      <c r="H863" s="15">
        <v>5271.0</v>
      </c>
      <c r="I863" s="16"/>
      <c r="J863" s="16"/>
      <c r="K863" s="16"/>
      <c r="L863" s="16"/>
      <c r="M863" s="16"/>
      <c r="N863" s="16"/>
      <c r="O863" s="16"/>
      <c r="P863" s="16"/>
      <c r="Q863" s="16"/>
      <c r="R863" s="16"/>
      <c r="S863" s="16"/>
      <c r="T863" s="16"/>
      <c r="U863" s="16"/>
      <c r="V863" s="16"/>
      <c r="W863" s="16"/>
      <c r="X863" s="16"/>
      <c r="Y863" s="16"/>
      <c r="Z863" s="16"/>
    </row>
    <row r="864" ht="71.25" customHeight="1">
      <c r="A864" s="10" t="s">
        <v>5018</v>
      </c>
      <c r="B864" s="10" t="s">
        <v>5019</v>
      </c>
      <c r="C864" s="13" t="s">
        <v>1362</v>
      </c>
      <c r="D864" s="13" t="s">
        <v>29</v>
      </c>
      <c r="E864" s="13" t="s">
        <v>5020</v>
      </c>
      <c r="F864" s="13" t="s">
        <v>34</v>
      </c>
      <c r="G864" s="15">
        <v>5307.0</v>
      </c>
      <c r="H864" s="15">
        <v>7430.0</v>
      </c>
      <c r="I864" s="16"/>
      <c r="J864" s="16"/>
      <c r="K864" s="16"/>
      <c r="L864" s="16"/>
      <c r="M864" s="16"/>
      <c r="N864" s="16"/>
      <c r="O864" s="16"/>
      <c r="P864" s="16"/>
      <c r="Q864" s="16"/>
      <c r="R864" s="16"/>
      <c r="S864" s="16"/>
      <c r="T864" s="16"/>
      <c r="U864" s="16"/>
      <c r="V864" s="16"/>
      <c r="W864" s="16"/>
      <c r="X864" s="16"/>
      <c r="Y864" s="16"/>
      <c r="Z864" s="16"/>
    </row>
    <row r="865" ht="71.25" customHeight="1">
      <c r="A865" s="10" t="s">
        <v>5021</v>
      </c>
      <c r="B865" s="10" t="s">
        <v>5022</v>
      </c>
      <c r="C865" s="13" t="s">
        <v>1362</v>
      </c>
      <c r="D865" s="13" t="s">
        <v>29</v>
      </c>
      <c r="E865" s="13" t="s">
        <v>5023</v>
      </c>
      <c r="F865" s="13" t="s">
        <v>34</v>
      </c>
      <c r="G865" s="15">
        <v>4934.0</v>
      </c>
      <c r="H865" s="15">
        <v>6908.0</v>
      </c>
      <c r="I865" s="16"/>
      <c r="J865" s="16"/>
      <c r="K865" s="16"/>
      <c r="L865" s="16"/>
      <c r="M865" s="16"/>
      <c r="N865" s="16"/>
      <c r="O865" s="16"/>
      <c r="P865" s="16"/>
      <c r="Q865" s="16"/>
      <c r="R865" s="16"/>
      <c r="S865" s="16"/>
      <c r="T865" s="16"/>
      <c r="U865" s="16"/>
      <c r="V865" s="16"/>
      <c r="W865" s="16"/>
      <c r="X865" s="16"/>
      <c r="Y865" s="16"/>
      <c r="Z865" s="16"/>
    </row>
    <row r="866" ht="71.25" customHeight="1">
      <c r="A866" s="10" t="s">
        <v>5024</v>
      </c>
      <c r="B866" s="10" t="s">
        <v>5025</v>
      </c>
      <c r="C866" s="13" t="s">
        <v>1362</v>
      </c>
      <c r="D866" s="13" t="s">
        <v>29</v>
      </c>
      <c r="E866" s="13" t="s">
        <v>5026</v>
      </c>
      <c r="F866" s="13" t="s">
        <v>16</v>
      </c>
      <c r="G866" s="15">
        <v>3639.0</v>
      </c>
      <c r="H866" s="15">
        <v>5095.0</v>
      </c>
      <c r="I866" s="16"/>
      <c r="J866" s="16"/>
      <c r="K866" s="16"/>
      <c r="L866" s="16"/>
      <c r="M866" s="16"/>
      <c r="N866" s="16"/>
      <c r="O866" s="16"/>
      <c r="P866" s="16"/>
      <c r="Q866" s="16"/>
      <c r="R866" s="16"/>
      <c r="S866" s="16"/>
      <c r="T866" s="16"/>
      <c r="U866" s="16"/>
      <c r="V866" s="16"/>
      <c r="W866" s="16"/>
      <c r="X866" s="16"/>
      <c r="Y866" s="16"/>
      <c r="Z866" s="16"/>
    </row>
    <row r="867" ht="71.25" customHeight="1">
      <c r="A867" s="10" t="s">
        <v>5027</v>
      </c>
      <c r="B867" s="10" t="s">
        <v>5028</v>
      </c>
      <c r="C867" s="13" t="s">
        <v>1362</v>
      </c>
      <c r="D867" s="13" t="s">
        <v>29</v>
      </c>
      <c r="E867" s="13" t="s">
        <v>5029</v>
      </c>
      <c r="F867" s="13" t="s">
        <v>16</v>
      </c>
      <c r="G867" s="15">
        <v>3253.0</v>
      </c>
      <c r="H867" s="15">
        <v>4554.0</v>
      </c>
      <c r="I867" s="16"/>
      <c r="J867" s="16"/>
      <c r="K867" s="16"/>
      <c r="L867" s="16"/>
      <c r="M867" s="16"/>
      <c r="N867" s="16"/>
      <c r="O867" s="16"/>
      <c r="P867" s="16"/>
      <c r="Q867" s="16"/>
      <c r="R867" s="16"/>
      <c r="S867" s="16"/>
      <c r="T867" s="16"/>
      <c r="U867" s="16"/>
      <c r="V867" s="16"/>
      <c r="W867" s="16"/>
      <c r="X867" s="16"/>
      <c r="Y867" s="16"/>
      <c r="Z867" s="16"/>
    </row>
    <row r="868" ht="71.25" customHeight="1">
      <c r="A868" s="10" t="s">
        <v>5030</v>
      </c>
      <c r="B868" s="10" t="s">
        <v>5031</v>
      </c>
      <c r="C868" s="13" t="s">
        <v>1362</v>
      </c>
      <c r="D868" s="13" t="s">
        <v>29</v>
      </c>
      <c r="E868" s="13" t="s">
        <v>5032</v>
      </c>
      <c r="F868" s="13" t="s">
        <v>16</v>
      </c>
      <c r="G868" s="15">
        <v>4908.0</v>
      </c>
      <c r="H868" s="15">
        <v>6871.0</v>
      </c>
      <c r="I868" s="16"/>
      <c r="J868" s="16"/>
      <c r="K868" s="16"/>
      <c r="L868" s="16"/>
      <c r="M868" s="16"/>
      <c r="N868" s="16"/>
      <c r="O868" s="16"/>
      <c r="P868" s="16"/>
      <c r="Q868" s="16"/>
      <c r="R868" s="16"/>
      <c r="S868" s="16"/>
      <c r="T868" s="16"/>
      <c r="U868" s="16"/>
      <c r="V868" s="16"/>
      <c r="W868" s="16"/>
      <c r="X868" s="16"/>
      <c r="Y868" s="16"/>
      <c r="Z868" s="16"/>
    </row>
    <row r="869" ht="71.25" customHeight="1">
      <c r="A869" s="10" t="s">
        <v>5033</v>
      </c>
      <c r="B869" s="10" t="s">
        <v>5034</v>
      </c>
      <c r="C869" s="13" t="s">
        <v>1362</v>
      </c>
      <c r="D869" s="13" t="s">
        <v>29</v>
      </c>
      <c r="E869" s="13" t="s">
        <v>5035</v>
      </c>
      <c r="F869" s="13" t="s">
        <v>16</v>
      </c>
      <c r="G869" s="15">
        <v>4550.0</v>
      </c>
      <c r="H869" s="15">
        <v>6370.0</v>
      </c>
      <c r="I869" s="16"/>
      <c r="J869" s="16"/>
      <c r="K869" s="16"/>
      <c r="L869" s="16"/>
      <c r="M869" s="16"/>
      <c r="N869" s="16"/>
      <c r="O869" s="16"/>
      <c r="P869" s="16"/>
      <c r="Q869" s="16"/>
      <c r="R869" s="16"/>
      <c r="S869" s="16"/>
      <c r="T869" s="16"/>
      <c r="U869" s="16"/>
      <c r="V869" s="16"/>
      <c r="W869" s="16"/>
      <c r="X869" s="16"/>
      <c r="Y869" s="16"/>
      <c r="Z869" s="16"/>
    </row>
    <row r="870">
      <c r="G870" s="17"/>
      <c r="H870" s="17"/>
    </row>
    <row r="871">
      <c r="G871" s="17"/>
      <c r="H871" s="17"/>
    </row>
    <row r="872">
      <c r="G872" s="17"/>
      <c r="H872" s="17"/>
    </row>
    <row r="873">
      <c r="G873" s="17"/>
      <c r="H873" s="17"/>
    </row>
    <row r="874">
      <c r="G874" s="17"/>
      <c r="H874" s="17"/>
    </row>
    <row r="875">
      <c r="G875" s="17"/>
      <c r="H875" s="17"/>
    </row>
    <row r="876">
      <c r="G876" s="17"/>
      <c r="H876" s="17"/>
    </row>
    <row r="877">
      <c r="G877" s="17"/>
      <c r="H877" s="17"/>
    </row>
    <row r="878">
      <c r="G878" s="17"/>
      <c r="H878" s="17"/>
    </row>
    <row r="879">
      <c r="G879" s="17"/>
      <c r="H879" s="17"/>
    </row>
    <row r="880">
      <c r="G880" s="17"/>
      <c r="H880" s="17"/>
    </row>
    <row r="881">
      <c r="G881" s="17"/>
      <c r="H881" s="17"/>
    </row>
    <row r="882">
      <c r="G882" s="17"/>
      <c r="H882" s="17"/>
    </row>
    <row r="883">
      <c r="G883" s="17"/>
      <c r="H883" s="17"/>
    </row>
    <row r="884">
      <c r="G884" s="17"/>
      <c r="H884" s="17"/>
    </row>
    <row r="885">
      <c r="G885" s="17"/>
      <c r="H885" s="17"/>
    </row>
    <row r="886">
      <c r="G886" s="17"/>
      <c r="H886" s="17"/>
    </row>
    <row r="887">
      <c r="G887" s="17"/>
      <c r="H887" s="17"/>
    </row>
    <row r="888">
      <c r="G888" s="17"/>
      <c r="H888" s="17"/>
    </row>
    <row r="889">
      <c r="G889" s="17"/>
      <c r="H889" s="17"/>
    </row>
    <row r="890">
      <c r="G890" s="17"/>
      <c r="H890" s="17"/>
    </row>
    <row r="891">
      <c r="G891" s="17"/>
      <c r="H891" s="17"/>
    </row>
    <row r="892">
      <c r="G892" s="17"/>
      <c r="H892" s="17"/>
    </row>
    <row r="893">
      <c r="G893" s="17"/>
      <c r="H893" s="17"/>
    </row>
    <row r="894">
      <c r="G894" s="17"/>
      <c r="H894" s="17"/>
    </row>
    <row r="895">
      <c r="G895" s="17"/>
      <c r="H895" s="17"/>
    </row>
    <row r="896">
      <c r="G896" s="17"/>
      <c r="H896" s="17"/>
    </row>
    <row r="897">
      <c r="G897" s="17"/>
      <c r="H897" s="17"/>
    </row>
    <row r="898">
      <c r="G898" s="17"/>
      <c r="H898" s="17"/>
    </row>
    <row r="899">
      <c r="G899" s="17"/>
      <c r="H899" s="17"/>
    </row>
    <row r="900">
      <c r="G900" s="17"/>
      <c r="H900" s="17"/>
    </row>
    <row r="901">
      <c r="G901" s="17"/>
      <c r="H901" s="17"/>
    </row>
    <row r="902">
      <c r="G902" s="17"/>
      <c r="H902" s="17"/>
    </row>
    <row r="903">
      <c r="G903" s="17"/>
      <c r="H903" s="17"/>
    </row>
    <row r="904">
      <c r="G904" s="17"/>
      <c r="H904" s="17"/>
    </row>
    <row r="905">
      <c r="G905" s="17"/>
      <c r="H905" s="17"/>
    </row>
    <row r="906">
      <c r="G906" s="17"/>
      <c r="H906" s="17"/>
    </row>
    <row r="907">
      <c r="G907" s="17"/>
      <c r="H907" s="17"/>
    </row>
    <row r="908">
      <c r="G908" s="17"/>
      <c r="H908" s="17"/>
    </row>
    <row r="909">
      <c r="G909" s="17"/>
      <c r="H909" s="17"/>
    </row>
    <row r="910">
      <c r="G910" s="17"/>
      <c r="H910" s="17"/>
    </row>
    <row r="911">
      <c r="G911" s="17"/>
      <c r="H911" s="17"/>
    </row>
    <row r="912">
      <c r="G912" s="17"/>
      <c r="H912" s="17"/>
    </row>
    <row r="913">
      <c r="G913" s="17"/>
      <c r="H913" s="17"/>
    </row>
    <row r="914">
      <c r="G914" s="17"/>
      <c r="H914" s="17"/>
    </row>
    <row r="915">
      <c r="G915" s="17"/>
      <c r="H915" s="17"/>
    </row>
    <row r="916">
      <c r="G916" s="17"/>
      <c r="H916" s="17"/>
    </row>
    <row r="917">
      <c r="G917" s="17"/>
      <c r="H917" s="17"/>
    </row>
    <row r="918">
      <c r="G918" s="17"/>
      <c r="H918" s="17"/>
    </row>
    <row r="919">
      <c r="G919" s="17"/>
      <c r="H919" s="17"/>
    </row>
    <row r="920">
      <c r="G920" s="17"/>
      <c r="H920" s="17"/>
    </row>
    <row r="921">
      <c r="G921" s="17"/>
      <c r="H921" s="17"/>
    </row>
    <row r="922">
      <c r="G922" s="17"/>
      <c r="H922" s="17"/>
    </row>
    <row r="923">
      <c r="G923" s="17"/>
      <c r="H923" s="17"/>
    </row>
    <row r="924">
      <c r="G924" s="17"/>
      <c r="H924" s="17"/>
    </row>
    <row r="925">
      <c r="G925" s="17"/>
      <c r="H925" s="17"/>
    </row>
    <row r="926">
      <c r="G926" s="17"/>
      <c r="H926" s="17"/>
    </row>
    <row r="927">
      <c r="G927" s="17"/>
      <c r="H927" s="17"/>
    </row>
    <row r="928">
      <c r="G928" s="17"/>
      <c r="H928" s="17"/>
    </row>
    <row r="929">
      <c r="G929" s="17"/>
      <c r="H929" s="17"/>
    </row>
    <row r="930">
      <c r="G930" s="17"/>
      <c r="H930" s="17"/>
    </row>
    <row r="931">
      <c r="G931" s="17"/>
      <c r="H931" s="17"/>
    </row>
    <row r="932">
      <c r="G932" s="17"/>
      <c r="H932" s="17"/>
    </row>
    <row r="933">
      <c r="G933" s="17"/>
      <c r="H933" s="17"/>
    </row>
    <row r="934">
      <c r="G934" s="17"/>
      <c r="H934" s="17"/>
    </row>
    <row r="935">
      <c r="G935" s="17"/>
      <c r="H935" s="17"/>
    </row>
    <row r="936">
      <c r="G936" s="17"/>
      <c r="H936" s="17"/>
    </row>
    <row r="937">
      <c r="G937" s="17"/>
      <c r="H937" s="17"/>
    </row>
    <row r="938">
      <c r="G938" s="17"/>
      <c r="H938" s="17"/>
    </row>
    <row r="939">
      <c r="G939" s="17"/>
      <c r="H939" s="17"/>
    </row>
    <row r="940">
      <c r="G940" s="17"/>
      <c r="H940" s="17"/>
    </row>
    <row r="941">
      <c r="G941" s="17"/>
      <c r="H941" s="17"/>
    </row>
    <row r="942">
      <c r="G942" s="17"/>
      <c r="H942" s="17"/>
    </row>
    <row r="943">
      <c r="G943" s="17"/>
      <c r="H943" s="17"/>
    </row>
    <row r="944">
      <c r="G944" s="17"/>
      <c r="H944" s="17"/>
    </row>
    <row r="945">
      <c r="G945" s="17"/>
      <c r="H945" s="17"/>
    </row>
    <row r="946">
      <c r="G946" s="17"/>
      <c r="H946" s="17"/>
    </row>
    <row r="947">
      <c r="G947" s="17"/>
      <c r="H947" s="17"/>
    </row>
    <row r="948">
      <c r="G948" s="17"/>
      <c r="H948" s="17"/>
    </row>
    <row r="949">
      <c r="G949" s="17"/>
      <c r="H949" s="17"/>
    </row>
    <row r="950">
      <c r="G950" s="17"/>
      <c r="H950" s="17"/>
    </row>
    <row r="951">
      <c r="G951" s="17"/>
      <c r="H951" s="17"/>
    </row>
    <row r="952">
      <c r="G952" s="17"/>
      <c r="H952" s="17"/>
    </row>
    <row r="953">
      <c r="G953" s="17"/>
      <c r="H953" s="17"/>
    </row>
    <row r="954">
      <c r="G954" s="17"/>
      <c r="H954" s="17"/>
    </row>
    <row r="955">
      <c r="G955" s="17"/>
      <c r="H955" s="17"/>
    </row>
    <row r="956">
      <c r="G956" s="17"/>
      <c r="H956" s="17"/>
    </row>
    <row r="957">
      <c r="G957" s="17"/>
      <c r="H957" s="17"/>
    </row>
    <row r="958">
      <c r="G958" s="17"/>
      <c r="H958" s="17"/>
    </row>
    <row r="959">
      <c r="G959" s="17"/>
      <c r="H959" s="17"/>
    </row>
    <row r="960">
      <c r="G960" s="17"/>
      <c r="H960" s="17"/>
    </row>
    <row r="961">
      <c r="G961" s="17"/>
      <c r="H961" s="17"/>
    </row>
    <row r="962">
      <c r="G962" s="17"/>
      <c r="H962" s="17"/>
    </row>
    <row r="963">
      <c r="G963" s="17"/>
      <c r="H963" s="17"/>
    </row>
    <row r="964">
      <c r="G964" s="17"/>
      <c r="H964" s="17"/>
    </row>
    <row r="965">
      <c r="G965" s="17"/>
      <c r="H965" s="17"/>
    </row>
    <row r="966">
      <c r="G966" s="17"/>
      <c r="H966" s="17"/>
    </row>
    <row r="967">
      <c r="G967" s="17"/>
      <c r="H967" s="17"/>
    </row>
    <row r="968">
      <c r="G968" s="17"/>
      <c r="H968" s="17"/>
    </row>
    <row r="969">
      <c r="G969" s="17"/>
      <c r="H969" s="17"/>
    </row>
    <row r="970">
      <c r="G970" s="17"/>
      <c r="H970" s="17"/>
    </row>
    <row r="971">
      <c r="G971" s="17"/>
      <c r="H971" s="17"/>
    </row>
    <row r="972">
      <c r="G972" s="17"/>
      <c r="H972" s="17"/>
    </row>
    <row r="973">
      <c r="G973" s="17"/>
      <c r="H973" s="17"/>
    </row>
    <row r="974">
      <c r="G974" s="17"/>
      <c r="H974" s="17"/>
    </row>
    <row r="975">
      <c r="G975" s="17"/>
      <c r="H975" s="17"/>
    </row>
    <row r="976">
      <c r="G976" s="17"/>
      <c r="H976" s="17"/>
    </row>
    <row r="977">
      <c r="G977" s="17"/>
      <c r="H977" s="17"/>
    </row>
    <row r="978">
      <c r="G978" s="17"/>
      <c r="H978" s="17"/>
    </row>
    <row r="979">
      <c r="G979" s="17"/>
      <c r="H979" s="17"/>
    </row>
    <row r="980">
      <c r="G980" s="17"/>
      <c r="H980" s="17"/>
    </row>
    <row r="981">
      <c r="G981" s="17"/>
      <c r="H981" s="17"/>
    </row>
    <row r="982">
      <c r="G982" s="17"/>
      <c r="H982" s="17"/>
    </row>
    <row r="983">
      <c r="G983" s="17"/>
      <c r="H983" s="17"/>
    </row>
    <row r="984">
      <c r="G984" s="17"/>
      <c r="H984" s="17"/>
    </row>
    <row r="985">
      <c r="G985" s="17"/>
      <c r="H985" s="17"/>
    </row>
    <row r="986">
      <c r="G986" s="17"/>
      <c r="H986" s="17"/>
    </row>
    <row r="987">
      <c r="G987" s="17"/>
      <c r="H987" s="17"/>
    </row>
    <row r="988">
      <c r="G988" s="17"/>
      <c r="H988" s="17"/>
    </row>
    <row r="989">
      <c r="G989" s="17"/>
      <c r="H989" s="17"/>
    </row>
    <row r="990">
      <c r="G990" s="17"/>
      <c r="H990" s="17"/>
    </row>
    <row r="991">
      <c r="G991" s="17"/>
      <c r="H991" s="17"/>
    </row>
    <row r="992">
      <c r="G992" s="17"/>
      <c r="H992" s="17"/>
    </row>
    <row r="993">
      <c r="G993" s="17"/>
      <c r="H993" s="17"/>
    </row>
    <row r="994">
      <c r="G994" s="17"/>
      <c r="H994" s="17"/>
    </row>
    <row r="995">
      <c r="G995" s="17"/>
      <c r="H995" s="17"/>
    </row>
    <row r="996">
      <c r="G996" s="17"/>
      <c r="H996" s="17"/>
    </row>
    <row r="997">
      <c r="G997" s="17"/>
      <c r="H997" s="17"/>
    </row>
    <row r="998">
      <c r="G998" s="17"/>
      <c r="H998" s="17"/>
    </row>
    <row r="999">
      <c r="G999" s="17"/>
      <c r="H999" s="17"/>
    </row>
    <row r="1000">
      <c r="G1000" s="17"/>
      <c r="H1000" s="17"/>
    </row>
  </sheetData>
  <autoFilter ref="$A$1:$Z$86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1.63"/>
  </cols>
  <sheetData>
    <row r="1">
      <c r="A1" s="4" t="s">
        <v>4</v>
      </c>
      <c r="B1" s="7" t="s">
        <v>9</v>
      </c>
      <c r="C1" s="9"/>
      <c r="D1" s="9"/>
      <c r="E1" s="9"/>
      <c r="F1" s="9"/>
      <c r="G1" s="9"/>
      <c r="H1" s="9"/>
      <c r="I1" s="9"/>
      <c r="J1" s="9"/>
      <c r="K1" s="9"/>
      <c r="L1" s="9"/>
      <c r="M1" s="9"/>
      <c r="N1" s="9"/>
      <c r="O1" s="9"/>
      <c r="P1" s="9"/>
      <c r="Q1" s="9"/>
      <c r="R1" s="9"/>
      <c r="S1" s="9"/>
      <c r="T1" s="9"/>
      <c r="U1" s="9"/>
      <c r="V1" s="9"/>
      <c r="W1" s="9"/>
      <c r="X1" s="9"/>
      <c r="Y1" s="9"/>
      <c r="Z1" s="9"/>
    </row>
    <row r="2">
      <c r="A2" s="2" t="s">
        <v>13</v>
      </c>
      <c r="B2" s="12" t="s">
        <v>14</v>
      </c>
    </row>
    <row r="3">
      <c r="A3" s="2" t="s">
        <v>17</v>
      </c>
      <c r="B3" s="12" t="s">
        <v>18</v>
      </c>
    </row>
    <row r="4">
      <c r="A4" s="2" t="s">
        <v>19</v>
      </c>
      <c r="B4" s="12" t="s">
        <v>20</v>
      </c>
    </row>
    <row r="5">
      <c r="A5" s="2" t="s">
        <v>22</v>
      </c>
      <c r="B5" s="12" t="s">
        <v>24</v>
      </c>
    </row>
    <row r="6">
      <c r="A6" s="2" t="s">
        <v>25</v>
      </c>
      <c r="B6" s="12" t="s">
        <v>26</v>
      </c>
    </row>
    <row r="7">
      <c r="A7" s="2" t="s">
        <v>27</v>
      </c>
      <c r="B7" s="12" t="s">
        <v>28</v>
      </c>
    </row>
    <row r="8">
      <c r="A8" s="2" t="s">
        <v>29</v>
      </c>
      <c r="B8" s="12" t="s">
        <v>31</v>
      </c>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row r="1001">
      <c r="A1001" s="8"/>
    </row>
  </sheetData>
  <drawing r:id="rId1"/>
</worksheet>
</file>