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551351A3-36A2-4242-9242-247B90C7DDEE}" xr6:coauthVersionLast="47" xr6:coauthVersionMax="47" xr10:uidLastSave="{00000000-0000-0000-0000-000000000000}"/>
  <bookViews>
    <workbookView xWindow="34395" yWindow="0" windowWidth="17205" windowHeight="21000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1" l="1"/>
  <c r="I121" i="1"/>
  <c r="I122" i="1"/>
  <c r="I123" i="1"/>
  <c r="I139" i="1"/>
  <c r="I140" i="1"/>
  <c r="I141" i="1"/>
  <c r="I96" i="1"/>
  <c r="I97" i="1"/>
  <c r="I104" i="1"/>
  <c r="I105" i="1"/>
  <c r="I109" i="1"/>
  <c r="H143" i="1"/>
  <c r="G143" i="1"/>
  <c r="I143" i="1" s="1"/>
  <c r="H142" i="1"/>
  <c r="I142" i="1" s="1"/>
  <c r="G142" i="1"/>
  <c r="H141" i="1"/>
  <c r="G141" i="1"/>
  <c r="H140" i="1"/>
  <c r="G140" i="1"/>
  <c r="H139" i="1"/>
  <c r="G139" i="1"/>
  <c r="H138" i="1"/>
  <c r="G138" i="1"/>
  <c r="I138" i="1" s="1"/>
  <c r="H137" i="1"/>
  <c r="G137" i="1"/>
  <c r="I137" i="1" s="1"/>
  <c r="H136" i="1"/>
  <c r="G136" i="1"/>
  <c r="I136" i="1" s="1"/>
  <c r="H135" i="1"/>
  <c r="G135" i="1"/>
  <c r="I135" i="1" s="1"/>
  <c r="H134" i="1"/>
  <c r="G134" i="1"/>
  <c r="I134" i="1" s="1"/>
  <c r="H133" i="1"/>
  <c r="G133" i="1"/>
  <c r="I133" i="1" s="1"/>
  <c r="H132" i="1"/>
  <c r="G132" i="1"/>
  <c r="I132" i="1" s="1"/>
  <c r="H131" i="1"/>
  <c r="G131" i="1"/>
  <c r="I131" i="1" s="1"/>
  <c r="H130" i="1"/>
  <c r="G130" i="1"/>
  <c r="I130" i="1" s="1"/>
  <c r="H129" i="1"/>
  <c r="G129" i="1"/>
  <c r="I129" i="1" s="1"/>
  <c r="H126" i="1"/>
  <c r="G126" i="1"/>
  <c r="I126" i="1" s="1"/>
  <c r="H125" i="1"/>
  <c r="G125" i="1"/>
  <c r="I125" i="1" s="1"/>
  <c r="H124" i="1"/>
  <c r="I124" i="1" s="1"/>
  <c r="G124" i="1"/>
  <c r="H123" i="1"/>
  <c r="G123" i="1"/>
  <c r="H122" i="1"/>
  <c r="G122" i="1"/>
  <c r="H121" i="1"/>
  <c r="G121" i="1"/>
  <c r="H120" i="1"/>
  <c r="G120" i="1"/>
  <c r="I120" i="1" s="1"/>
  <c r="H119" i="1"/>
  <c r="G119" i="1"/>
  <c r="I119" i="1" s="1"/>
  <c r="H118" i="1"/>
  <c r="G118" i="1"/>
  <c r="I118" i="1" s="1"/>
  <c r="H117" i="1"/>
  <c r="G117" i="1"/>
  <c r="I117" i="1" s="1"/>
  <c r="H116" i="1"/>
  <c r="G116" i="1"/>
  <c r="I116" i="1" s="1"/>
  <c r="H115" i="1"/>
  <c r="G115" i="1"/>
  <c r="I115" i="1" s="1"/>
  <c r="H114" i="1"/>
  <c r="G114" i="1"/>
  <c r="I114" i="1" s="1"/>
  <c r="H113" i="1"/>
  <c r="G113" i="1"/>
  <c r="I113" i="1" s="1"/>
  <c r="H112" i="1"/>
  <c r="G112" i="1"/>
  <c r="I112" i="1" s="1"/>
  <c r="H109" i="1"/>
  <c r="G109" i="1"/>
  <c r="H108" i="1"/>
  <c r="G108" i="1"/>
  <c r="I108" i="1" s="1"/>
  <c r="H107" i="1"/>
  <c r="G107" i="1"/>
  <c r="I107" i="1" s="1"/>
  <c r="H106" i="1"/>
  <c r="I106" i="1" s="1"/>
  <c r="G106" i="1"/>
  <c r="H105" i="1"/>
  <c r="G105" i="1"/>
  <c r="H104" i="1"/>
  <c r="G104" i="1"/>
  <c r="H95" i="1"/>
  <c r="H96" i="1"/>
  <c r="H97" i="1"/>
  <c r="H98" i="1"/>
  <c r="H99" i="1"/>
  <c r="H100" i="1"/>
  <c r="H101" i="1"/>
  <c r="H102" i="1"/>
  <c r="H103" i="1"/>
  <c r="G103" i="1"/>
  <c r="I103" i="1" s="1"/>
  <c r="G102" i="1"/>
  <c r="I102" i="1" s="1"/>
  <c r="G101" i="1"/>
  <c r="I101" i="1" s="1"/>
  <c r="G97" i="1"/>
  <c r="G96" i="1"/>
  <c r="G95" i="1"/>
  <c r="G100" i="1"/>
  <c r="I100" i="1" s="1"/>
  <c r="G99" i="1"/>
  <c r="I99" i="1" s="1"/>
  <c r="G98" i="1"/>
  <c r="I98" i="1" s="1"/>
  <c r="I13" i="1"/>
  <c r="J13" i="1"/>
  <c r="C5" i="2"/>
  <c r="C6" i="2"/>
  <c r="C7" i="2"/>
  <c r="C8" i="2"/>
  <c r="C9" i="2"/>
  <c r="C10" i="2"/>
  <c r="C11" i="2"/>
  <c r="C12" i="2"/>
  <c r="C13" i="2"/>
  <c r="C14" i="2"/>
  <c r="D3" i="2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40" i="1"/>
  <c r="D40" i="1" s="1"/>
  <c r="E40" i="1" s="1"/>
  <c r="F40" i="1" s="1"/>
  <c r="G40" i="1" s="1"/>
  <c r="H40" i="1" s="1"/>
  <c r="I40" i="1" s="1"/>
  <c r="C12" i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I12" i="1"/>
  <c r="J12" i="1"/>
  <c r="K12" i="1"/>
  <c r="K13" i="1" s="1"/>
  <c r="L12" i="1"/>
  <c r="L13" i="1" s="1"/>
  <c r="M12" i="1"/>
  <c r="M13" i="1" s="1"/>
  <c r="C14" i="1"/>
  <c r="C16" i="1" s="1"/>
  <c r="D14" i="1"/>
  <c r="D16" i="1" s="1"/>
  <c r="E14" i="1"/>
  <c r="E16" i="1" s="1"/>
  <c r="F14" i="1"/>
  <c r="G14" i="1"/>
  <c r="H14" i="1"/>
  <c r="H16" i="1" s="1"/>
  <c r="I14" i="1"/>
  <c r="J14" i="1"/>
  <c r="J16" i="1" s="1"/>
  <c r="K14" i="1"/>
  <c r="K16" i="1" s="1"/>
  <c r="L14" i="1"/>
  <c r="L16" i="1" s="1"/>
  <c r="M14" i="1"/>
  <c r="M16" i="1" s="1"/>
  <c r="B14" i="1"/>
  <c r="B16" i="1" s="1"/>
  <c r="B12" i="1"/>
  <c r="B13" i="1" s="1"/>
  <c r="D14" i="2" l="1"/>
  <c r="D11" i="2"/>
  <c r="D10" i="2"/>
  <c r="D7" i="2"/>
  <c r="D5" i="2"/>
  <c r="D6" i="2"/>
  <c r="D8" i="2"/>
  <c r="D9" i="2"/>
  <c r="D12" i="2"/>
  <c r="D13" i="2"/>
  <c r="E15" i="1"/>
  <c r="C15" i="1"/>
  <c r="I15" i="1"/>
  <c r="F15" i="1"/>
  <c r="G15" i="1"/>
  <c r="M15" i="1"/>
  <c r="K15" i="1"/>
  <c r="L15" i="1"/>
  <c r="J15" i="1"/>
  <c r="D15" i="1"/>
  <c r="F16" i="1"/>
  <c r="I16" i="1"/>
  <c r="H15" i="1"/>
  <c r="G16" i="1"/>
  <c r="B15" i="1"/>
</calcChain>
</file>

<file path=xl/sharedStrings.xml><?xml version="1.0" encoding="utf-8"?>
<sst xmlns="http://schemas.openxmlformats.org/spreadsheetml/2006/main" count="311" uniqueCount="182">
  <si>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</si>
  <si>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</si>
  <si>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</si>
  <si>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</si>
  <si>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</si>
  <si>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</si>
  <si>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</si>
  <si>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</si>
  <si>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</si>
  <si>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</si>
  <si>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</si>
  <si>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</si>
  <si>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</si>
  <si>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</si>
  <si>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</si>
  <si>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</si>
  <si>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</si>
  <si>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</si>
  <si>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</si>
  <si>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</si>
  <si>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</si>
  <si>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</si>
  <si>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</si>
  <si>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</si>
  <si>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</si>
  <si>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</si>
  <si>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</si>
  <si>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</si>
  <si>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</si>
  <si>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</si>
  <si>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</si>
  <si>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</si>
  <si>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</si>
  <si>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</si>
  <si>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</si>
  <si>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</si>
  <si>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</si>
  <si>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</si>
  <si>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</si>
  <si>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</si>
  <si>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</si>
  <si>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</si>
  <si>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</si>
  <si>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</si>
  <si>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</si>
  <si>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</si>
  <si>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</si>
  <si>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</si>
  <si>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</si>
  <si>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</si>
  <si>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</si>
  <si>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</si>
  <si>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</si>
  <si>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</si>
  <si>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</si>
  <si>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</si>
  <si>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</si>
  <si>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</si>
  <si>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</si>
  <si>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</si>
  <si>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</si>
  <si>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</si>
  <si>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</si>
  <si>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</si>
  <si>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</si>
  <si>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</si>
  <si>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</si>
  <si>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</si>
  <si>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</si>
  <si>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</si>
  <si>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</si>
  <si>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</si>
  <si>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</si>
  <si>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</si>
  <si>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</si>
  <si>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</si>
  <si>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</si>
  <si>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</si>
  <si>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</si>
  <si>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</si>
  <si>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</si>
  <si>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</si>
  <si>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</si>
  <si>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</si>
  <si>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</si>
  <si>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</si>
  <si>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</si>
  <si>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</si>
  <si>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</si>
  <si>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</si>
  <si>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</si>
  <si>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</si>
  <si>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</si>
  <si>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</si>
  <si>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</si>
  <si>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</si>
  <si>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</si>
  <si>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</si>
  <si>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</si>
  <si>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</si>
  <si>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</si>
  <si>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</si>
  <si>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</si>
  <si>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</si>
  <si>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</si>
  <si>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</si>
  <si>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</si>
  <si>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</si>
  <si>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</si>
  <si>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</si>
  <si>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</si>
  <si>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</si>
  <si>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</si>
  <si>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</si>
  <si>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</si>
  <si>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</si>
  <si>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</si>
  <si>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</si>
  <si>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</si>
  <si>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</si>
  <si>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</si>
  <si>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</si>
  <si>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</si>
  <si>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</si>
  <si>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</si>
  <si>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</si>
  <si>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</si>
  <si>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</si>
  <si>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</si>
  <si>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</si>
  <si>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</si>
  <si>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</si>
  <si>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</si>
  <si>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</si>
  <si>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</si>
  <si>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</si>
  <si>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</si>
  <si>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</si>
  <si>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</si>
  <si>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</si>
  <si>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</si>
  <si>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</si>
  <si>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</si>
  <si>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</si>
  <si>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</si>
  <si>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</si>
  <si>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</si>
  <si>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</si>
  <si>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</si>
  <si>
    <t>myceylon_liquor</t>
  </si>
  <si>
    <t>myceylon, sugar</t>
  </si>
  <si>
    <t>mullet_wine</t>
  </si>
  <si>
    <t>immunity</t>
  </si>
  <si>
    <t>sweet_berries, myceylon, prickly_bayleaf, moonstruck_nectar</t>
  </si>
  <si>
    <t>toughness</t>
  </si>
  <si>
    <t>fruit_shnaps</t>
  </si>
  <si>
    <t>ciders</t>
  </si>
  <si>
    <t>liquors, advocaat, mint_cream, hare_bane_creme, incubus_cream, mead, artemisa, mullet_wine</t>
  </si>
  <si>
    <t>brandys, gin, rum, tequilla, vodka, mint_schnapps, damassine</t>
  </si>
  <si>
    <t>glass_peach_liquor</t>
  </si>
  <si>
    <t>apple, sweet_berries, glass_peach</t>
  </si>
  <si>
    <t>glass_peach, sugar</t>
  </si>
  <si>
    <t>glass_peach</t>
  </si>
  <si>
    <t>glass_peach_cider</t>
  </si>
  <si>
    <t>sawblade_holly_berry_liquor</t>
  </si>
  <si>
    <t>sawblade_holly_berry_cider</t>
  </si>
  <si>
    <t>sawblade_holly_berry, sugar</t>
  </si>
  <si>
    <t>sawblade_holly_berry</t>
  </si>
  <si>
    <t>projectile_rebound</t>
  </si>
  <si>
    <t>days aged (irl days)</t>
  </si>
  <si>
    <t>AgeIngameDays</t>
  </si>
  <si>
    <t>Downfall</t>
  </si>
  <si>
    <t>Petals</t>
  </si>
  <si>
    <t>Bulbs</t>
  </si>
  <si>
    <t>Sweetness</t>
  </si>
  <si>
    <t>Alc%</t>
  </si>
  <si>
    <t>Bloominess</t>
  </si>
  <si>
    <t>Calculation for Jade Wine / Aqua Regia / Nectered Viognier</t>
  </si>
  <si>
    <t>Thickness</t>
  </si>
  <si>
    <t>FermentationSpeed</t>
  </si>
  <si>
    <t>Aqua Regia</t>
  </si>
  <si>
    <t>Nectered Viognier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</si>
</sst>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sz val="12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6">
    <xf numFmtId="0" fontId="0" fillId="0" borderId="0" xfId="0"/>
    <xf numFmtId="0" fontId="0" fillId="0" borderId="2" xfId="0" applyBorder="1"/>
    <xf numFmtId="0" fontId="3" fillId="0" borderId="0" xfId="0" applyFont="1"/>
    <xf numFmtId="0" fontId="2" fillId="0" borderId="0" xfId="2" applyFill="1" applyBorder="1"/>
    <xf numFmtId="0" fontId="4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2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ill="1" applyBorder="1"/>
    <xf numFmtId="0" fontId="0" fillId="9" borderId="17" xfId="0" applyFill="1" applyBorder="1"/>
    <xf numFmtId="0" fontId="0" fillId="10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8" borderId="0" xfId="0" applyFill="1"/>
    <xf numFmtId="0" fontId="0" fillId="8" borderId="6" xfId="0" applyFill="1" applyBorder="1"/>
    <xf numFmtId="0" fontId="0" fillId="7" borderId="24" xfId="0" applyFill="1" applyBorder="1"/>
    <xf numFmtId="0" fontId="2" fillId="8" borderId="8" xfId="2" applyFill="1" applyBorder="1"/>
    <xf numFmtId="0" fontId="0" fillId="7" borderId="15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12" xfId="0" applyBorder="1"/>
    <xf numFmtId="9" fontId="0" fillId="0" borderId="22" xfId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6" fillId="13" borderId="26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6" fillId="13" borderId="2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1:I40" totalsRowShown="0" headerRowDxfId="6">
  <autoFilter ref="A21:I40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Row],[Ferm.Mod]]="","",LOG(C$21*(0.5+$F$19/2)*(0.5+$H$19/2),1+$B22)/100)</calculatedColumnFormula>
    </tableColumn>
    <tableColumn id="4" xr3:uid="{22C31000-51B9-4B7F-B422-644C6EF1B656}" name="72">
      <calculatedColumnFormula>IF(Tabelle1[[#This Row],[32]]="","",LOG(D$21*(0.5+$F$19/2)*(0.5+$H$19/2),1+$B22)/100)</calculatedColumnFormula>
    </tableColumn>
    <tableColumn id="5" xr3:uid="{8E06E958-7DE2-473E-B292-951C29C62EF1}" name="144">
      <calculatedColumnFormula>IF(Tabelle1[[#This Row],[72]]="","",LOG(E$21*(0.5+$F$19/2)*(0.5+$H$19/2),1+$B22)/100)</calculatedColumnFormula>
    </tableColumn>
    <tableColumn id="6" xr3:uid="{B74AAB8D-B30F-46F4-A6AE-682A6EAB9131}" name="216">
      <calculatedColumnFormula>IF(Tabelle1[[#This Row],[144]]="","",LOG(F$21*(0.5+$F$19/2)*(0.5+$H$19/2),1+$B22)/100)</calculatedColumnFormula>
    </tableColumn>
    <tableColumn id="7" xr3:uid="{C2DF63A0-3F23-448A-B439-244AD8443B28}" name="288">
      <calculatedColumnFormula>IF(Tabelle1[[#This Row],[216]]="","",LOG(G$21*(0.5+$F$19/2)*(0.5+$H$19/2),1+$B22)/100)</calculatedColumnFormula>
    </tableColumn>
    <tableColumn id="8" xr3:uid="{253E0318-1896-406A-A446-939D5EA3C3B1}" name="1008">
      <calculatedColumnFormula>IF(Tabelle1[[#This Row],[288]]="","",LOG(H$21*(0.5+$F$19/2)*(0.5+$H$19/2),1+$B22)/100)</calculatedColumnFormula>
    </tableColumn>
    <tableColumn id="9" xr3:uid="{1D17B4C3-392F-435C-82A2-4BFC2C15EC49}" name="2160" dataDxfId="3">
      <calculatedColumnFormula>IF(Tabelle1[[#This Row],[1008]]="","",LOG(I$21*(0.5+$F$19/2)*(0.5+$H$19/2),1+$B22)/100)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9E9F40-6EDB-4810-AA8A-7E8567C099C5}" name="Tabelle3" displayName="Tabelle3" ref="A93:I147" totalsRowShown="0">
  <autoFilter ref="A93:I147" xr:uid="{409E9F40-6EDB-4810-AA8A-7E8567C099C5}"/>
  <tableColumns count="9">
    <tableColumn id="1" xr3:uid="{5ACD3898-FE9B-4665-BCC3-FF75B4CCEE95}" name="AgeIngameDays"/>
    <tableColumn id="2" xr3:uid="{415A72BC-D5B3-4513-9E4F-1ED663A35BA3}" name="FermentationSpeed"/>
    <tableColumn id="3" xr3:uid="{97D75F80-F3E1-42E4-9CAF-5C4FE1FABBB0}" name="Downfall"/>
    <tableColumn id="4" xr3:uid="{800AE44A-3399-43A2-AF60-CCEE026A8088}" name="Petals"/>
    <tableColumn id="5" xr3:uid="{B97CBC8A-5C0B-43A3-8251-CDB582B15BA8}" name="Bulbs"/>
    <tableColumn id="6" xr3:uid="{C81B3634-7AEA-443A-B2A9-E163531712A4}" name="Sweetness"/>
    <tableColumn id="7" xr3:uid="{F0202CAF-DE3C-4A8A-B32F-FA8DCF992E2F}" name="Thickness"/>
    <tableColumn id="8" xr3:uid="{36C37C84-6595-489E-9DBC-442E7EBC9B36}" name="Bloominess"/>
    <tableColumn id="9" xr3:uid="{4C447FDB-7F20-4489-A843-9863CA98D006}" name="Alc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1">
      <calculatedColumnFormula>POWER($D$3,1 + B5 *0.15)</calculatedColumnFormula>
    </tableColumn>
    <tableColumn id="3" xr3:uid="{39FAC904-00AF-45C1-8287-CA356DB8CAFA}" name="Duration (min)" dataDxfId="0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147"/>
  <sheetViews>
    <sheetView tabSelected="1" topLeftCell="A89" workbookViewId="0">
      <selection activeCell="G112" sqref="G112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4" t="s">
        <v>7</v>
      </c>
    </row>
    <row r="3" spans="1:15" x14ac:dyDescent="0.2">
      <c r="A3" s="5" t="s">
        <v>3</v>
      </c>
      <c r="B3" s="22">
        <v>18</v>
      </c>
      <c r="D3" t="s">
        <v>15</v>
      </c>
    </row>
    <row r="4" spans="1:15" s="2" customFormat="1" ht="15" thickBot="1" x14ac:dyDescent="0.25">
      <c r="A4" s="6" t="s">
        <v>4</v>
      </c>
      <c r="B4" s="23">
        <v>1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5.75" thickBot="1" x14ac:dyDescent="0.3">
      <c r="A6" s="4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x14ac:dyDescent="0.2">
      <c r="A7" s="7" t="s">
        <v>1</v>
      </c>
      <c r="B7" s="24">
        <v>18</v>
      </c>
      <c r="C7" s="16">
        <v>18</v>
      </c>
      <c r="D7" s="16">
        <v>18</v>
      </c>
      <c r="E7" s="16">
        <v>18</v>
      </c>
      <c r="F7" s="16">
        <v>18</v>
      </c>
      <c r="G7" s="16">
        <v>18</v>
      </c>
      <c r="H7" s="16">
        <v>18</v>
      </c>
      <c r="I7" s="16">
        <v>18</v>
      </c>
      <c r="J7" s="16">
        <v>18</v>
      </c>
      <c r="K7" s="16">
        <v>18</v>
      </c>
      <c r="L7" s="16">
        <v>18</v>
      </c>
      <c r="M7" s="17">
        <v>18</v>
      </c>
      <c r="O7" t="s">
        <v>19</v>
      </c>
    </row>
    <row r="8" spans="1:15" x14ac:dyDescent="0.2">
      <c r="A8" s="8" t="s">
        <v>5</v>
      </c>
      <c r="B8" s="25">
        <v>24</v>
      </c>
      <c r="C8" s="18">
        <v>72</v>
      </c>
      <c r="D8" s="18">
        <v>240</v>
      </c>
      <c r="E8" s="18">
        <v>240</v>
      </c>
      <c r="F8" s="18">
        <v>240</v>
      </c>
      <c r="G8" s="18">
        <v>72</v>
      </c>
      <c r="H8" s="18">
        <v>72</v>
      </c>
      <c r="I8" s="18">
        <v>72</v>
      </c>
      <c r="J8" s="18">
        <v>72</v>
      </c>
      <c r="K8" s="18">
        <v>72</v>
      </c>
      <c r="L8" s="18">
        <v>72</v>
      </c>
      <c r="M8" s="19">
        <v>72</v>
      </c>
      <c r="O8" t="s">
        <v>18</v>
      </c>
    </row>
    <row r="9" spans="1:15" ht="15" thickBot="1" x14ac:dyDescent="0.25">
      <c r="A9" s="9" t="s">
        <v>11</v>
      </c>
      <c r="B9" s="26">
        <v>0.4</v>
      </c>
      <c r="C9" s="20">
        <v>0.4</v>
      </c>
      <c r="D9" s="20">
        <v>0.4</v>
      </c>
      <c r="E9" s="20">
        <v>1</v>
      </c>
      <c r="F9" s="20">
        <v>0</v>
      </c>
      <c r="G9" s="20">
        <v>0.4</v>
      </c>
      <c r="H9" s="20">
        <v>0.4</v>
      </c>
      <c r="I9" s="20">
        <v>0.4</v>
      </c>
      <c r="J9" s="20">
        <v>0.4</v>
      </c>
      <c r="K9" s="20">
        <v>0.4</v>
      </c>
      <c r="L9" s="20">
        <v>0.4</v>
      </c>
      <c r="M9" s="21">
        <v>0.4</v>
      </c>
      <c r="O9" t="s">
        <v>17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ht="15" thickBot="1" x14ac:dyDescent="0.25">
      <c r="A12" s="61" t="s">
        <v>10</v>
      </c>
      <c r="B12" s="62">
        <f t="shared" ref="B12:M12" si="0">B8*3</f>
        <v>72</v>
      </c>
      <c r="C12" s="63">
        <f t="shared" si="0"/>
        <v>216</v>
      </c>
      <c r="D12" s="63">
        <f t="shared" si="0"/>
        <v>720</v>
      </c>
      <c r="E12" s="63">
        <f t="shared" si="0"/>
        <v>720</v>
      </c>
      <c r="F12" s="63">
        <f t="shared" si="0"/>
        <v>720</v>
      </c>
      <c r="G12" s="63">
        <f t="shared" si="0"/>
        <v>216</v>
      </c>
      <c r="H12" s="63">
        <f t="shared" si="0"/>
        <v>216</v>
      </c>
      <c r="I12" s="63">
        <f t="shared" si="0"/>
        <v>216</v>
      </c>
      <c r="J12" s="63">
        <f t="shared" si="0"/>
        <v>216</v>
      </c>
      <c r="K12" s="63">
        <f t="shared" si="0"/>
        <v>216</v>
      </c>
      <c r="L12" s="63">
        <f t="shared" si="0"/>
        <v>216</v>
      </c>
      <c r="M12" s="64">
        <f t="shared" si="0"/>
        <v>216</v>
      </c>
      <c r="O12" t="s">
        <v>12</v>
      </c>
    </row>
    <row r="13" spans="1:15" x14ac:dyDescent="0.2">
      <c r="A13" s="10" t="s">
        <v>169</v>
      </c>
      <c r="B13" s="57">
        <f>B12/72</f>
        <v>1</v>
      </c>
      <c r="C13" s="57">
        <f t="shared" ref="C13:M13" si="1">C12/72</f>
        <v>3</v>
      </c>
      <c r="D13" s="57">
        <f t="shared" si="1"/>
        <v>10</v>
      </c>
      <c r="E13" s="57">
        <f t="shared" si="1"/>
        <v>10</v>
      </c>
      <c r="F13" s="57">
        <f t="shared" si="1"/>
        <v>10</v>
      </c>
      <c r="G13" s="57">
        <f t="shared" si="1"/>
        <v>3</v>
      </c>
      <c r="H13" s="57">
        <f t="shared" si="1"/>
        <v>3</v>
      </c>
      <c r="I13" s="57">
        <f t="shared" si="1"/>
        <v>3</v>
      </c>
      <c r="J13" s="57">
        <f t="shared" si="1"/>
        <v>3</v>
      </c>
      <c r="K13" s="57">
        <f t="shared" si="1"/>
        <v>3</v>
      </c>
      <c r="L13" s="57">
        <f t="shared" si="1"/>
        <v>3</v>
      </c>
      <c r="M13" s="58">
        <f t="shared" si="1"/>
        <v>3</v>
      </c>
    </row>
    <row r="14" spans="1:15" x14ac:dyDescent="0.2">
      <c r="A14" s="10" t="s">
        <v>0</v>
      </c>
      <c r="B14" s="27">
        <f t="shared" ref="B14:M14" si="2">B7/$B$3</f>
        <v>1</v>
      </c>
      <c r="C14" s="11">
        <f t="shared" si="2"/>
        <v>1</v>
      </c>
      <c r="D14" s="11">
        <f t="shared" si="2"/>
        <v>1</v>
      </c>
      <c r="E14" s="11">
        <f t="shared" si="2"/>
        <v>1</v>
      </c>
      <c r="F14" s="11">
        <f t="shared" si="2"/>
        <v>1</v>
      </c>
      <c r="G14" s="11">
        <f t="shared" si="2"/>
        <v>1</v>
      </c>
      <c r="H14" s="11">
        <f t="shared" si="2"/>
        <v>1</v>
      </c>
      <c r="I14" s="11">
        <f t="shared" si="2"/>
        <v>1</v>
      </c>
      <c r="J14" s="11">
        <f t="shared" si="2"/>
        <v>1</v>
      </c>
      <c r="K14" s="11">
        <f t="shared" si="2"/>
        <v>1</v>
      </c>
      <c r="L14" s="11">
        <f t="shared" si="2"/>
        <v>1</v>
      </c>
      <c r="M14" s="12">
        <f t="shared" si="2"/>
        <v>1</v>
      </c>
      <c r="O14" t="s">
        <v>20</v>
      </c>
    </row>
    <row r="15" spans="1:15" x14ac:dyDescent="0.2">
      <c r="A15" s="10" t="s">
        <v>2</v>
      </c>
      <c r="B15" s="28">
        <f t="shared" ref="B15:M15" si="3">IF($B$4=0,0,LOG(B12*(0.5+B14/2)*(0.5+B9/2),1+$B$4)/100)</f>
        <v>5.6553518286125544E-2</v>
      </c>
      <c r="C15" s="13">
        <f t="shared" si="3"/>
        <v>7.2403143293337108E-2</v>
      </c>
      <c r="D15" s="13">
        <f t="shared" si="3"/>
        <v>8.9772799234999173E-2</v>
      </c>
      <c r="E15" s="13">
        <f t="shared" si="3"/>
        <v>9.4918530963296763E-2</v>
      </c>
      <c r="F15" s="13">
        <f t="shared" si="3"/>
        <v>8.4918530963296754E-2</v>
      </c>
      <c r="G15" s="13">
        <f t="shared" si="3"/>
        <v>7.2403143293337108E-2</v>
      </c>
      <c r="H15" s="13">
        <f t="shared" si="3"/>
        <v>7.2403143293337108E-2</v>
      </c>
      <c r="I15" s="13">
        <f t="shared" si="3"/>
        <v>7.2403143293337108E-2</v>
      </c>
      <c r="J15" s="13">
        <f t="shared" si="3"/>
        <v>7.2403143293337108E-2</v>
      </c>
      <c r="K15" s="13">
        <f t="shared" si="3"/>
        <v>7.2403143293337108E-2</v>
      </c>
      <c r="L15" s="13">
        <f t="shared" si="3"/>
        <v>7.2403143293337108E-2</v>
      </c>
      <c r="M15" s="14">
        <f t="shared" si="3"/>
        <v>7.2403143293337108E-2</v>
      </c>
      <c r="O15" t="s">
        <v>13</v>
      </c>
    </row>
    <row r="16" spans="1:15" ht="15" thickBot="1" x14ac:dyDescent="0.25">
      <c r="A16" s="59" t="s">
        <v>6</v>
      </c>
      <c r="B16" s="15">
        <f>ABS(1.5-B14/2)</f>
        <v>1</v>
      </c>
      <c r="C16" s="15">
        <f>ABS(1.5-C14/2)</f>
        <v>1</v>
      </c>
      <c r="D16" s="15">
        <f t="shared" ref="D16:M16" si="4">ABS(1.5-D14/2)</f>
        <v>1</v>
      </c>
      <c r="E16" s="15">
        <f t="shared" si="4"/>
        <v>1</v>
      </c>
      <c r="F16" s="15">
        <f t="shared" si="4"/>
        <v>1</v>
      </c>
      <c r="G16" s="15">
        <f t="shared" si="4"/>
        <v>1</v>
      </c>
      <c r="H16" s="15">
        <f t="shared" si="4"/>
        <v>1</v>
      </c>
      <c r="I16" s="15">
        <f t="shared" si="4"/>
        <v>1</v>
      </c>
      <c r="J16" s="15">
        <f t="shared" si="4"/>
        <v>1</v>
      </c>
      <c r="K16" s="15">
        <f t="shared" si="4"/>
        <v>1</v>
      </c>
      <c r="L16" s="15">
        <f t="shared" si="4"/>
        <v>1</v>
      </c>
      <c r="M16" s="60">
        <f t="shared" si="4"/>
        <v>1</v>
      </c>
      <c r="O16" t="s">
        <v>14</v>
      </c>
    </row>
    <row r="18" spans="1:12" ht="15" thickBot="1" x14ac:dyDescent="0.25">
      <c r="K18" t="s">
        <v>135</v>
      </c>
    </row>
    <row r="19" spans="1:12" ht="15.75" thickBot="1" x14ac:dyDescent="0.3">
      <c r="A19" s="40" t="s">
        <v>43</v>
      </c>
      <c r="B19" s="34"/>
      <c r="C19" s="34"/>
      <c r="D19" s="34"/>
      <c r="E19" s="34" t="s">
        <v>27</v>
      </c>
      <c r="F19" s="36">
        <v>1</v>
      </c>
      <c r="G19" s="34" t="s">
        <v>26</v>
      </c>
      <c r="H19" s="36">
        <v>0.4</v>
      </c>
      <c r="I19" s="35"/>
    </row>
    <row r="20" spans="1:12" x14ac:dyDescent="0.2">
      <c r="A20" s="37"/>
      <c r="B20" s="38"/>
      <c r="C20" s="38" t="s">
        <v>28</v>
      </c>
      <c r="D20" s="38" t="s">
        <v>29</v>
      </c>
      <c r="E20" s="38" t="s">
        <v>30</v>
      </c>
      <c r="F20" s="38" t="s">
        <v>31</v>
      </c>
      <c r="G20" s="38" t="s">
        <v>24</v>
      </c>
      <c r="H20" s="38" t="s">
        <v>25</v>
      </c>
      <c r="I20" s="39" t="s">
        <v>142</v>
      </c>
    </row>
    <row r="21" spans="1:12" ht="15" thickBot="1" x14ac:dyDescent="0.25">
      <c r="A21" s="1" t="s">
        <v>23</v>
      </c>
      <c r="B21" t="s">
        <v>44</v>
      </c>
      <c r="C21" t="s">
        <v>138</v>
      </c>
      <c r="D21" t="s">
        <v>32</v>
      </c>
      <c r="E21" t="s">
        <v>137</v>
      </c>
      <c r="F21" t="s">
        <v>136</v>
      </c>
      <c r="G21" t="s">
        <v>139</v>
      </c>
      <c r="H21" t="s">
        <v>140</v>
      </c>
      <c r="I21" s="30" t="s">
        <v>141</v>
      </c>
      <c r="K21" t="s">
        <v>45</v>
      </c>
      <c r="L21" t="s">
        <v>42</v>
      </c>
    </row>
    <row r="22" spans="1:12" x14ac:dyDescent="0.2">
      <c r="A22" s="29" t="s">
        <v>49</v>
      </c>
      <c r="B22" s="45">
        <v>0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4">
        <v>0</v>
      </c>
      <c r="K22">
        <v>4</v>
      </c>
      <c r="L22" t="s">
        <v>34</v>
      </c>
    </row>
    <row r="23" spans="1:12" x14ac:dyDescent="0.2">
      <c r="A23" s="1" t="s">
        <v>21</v>
      </c>
      <c r="B23" s="46">
        <v>1.25</v>
      </c>
      <c r="C23" s="31">
        <f>IF(Tabelle1[[#This Row],[Ferm.Mod]]="","",LOG(C$21*(0.5+$F$19/2)*(0.5+$H$19/2),1+$B23)/100)</f>
        <v>3.833943903789129E-2</v>
      </c>
      <c r="D23" s="31">
        <f>IF(Tabelle1[[#This Row],[32]]="","",LOG(D$21*(0.5+$F$19/2)*(0.5+$H$19/2),1+$B23)/100)</f>
        <v>4.8339439037891292E-2</v>
      </c>
      <c r="E23" s="31">
        <f>IF(Tabelle1[[#This Row],[72]]="","",LOG(E$21*(0.5+$F$19/2)*(0.5+$H$19/2),1+$B23)/100)</f>
        <v>5.6886995494648568E-2</v>
      </c>
      <c r="F23" s="31">
        <f>IF(Tabelle1[[#This Row],[144]]="","",LOG(F$21*(0.5+$F$19/2)*(0.5+$H$19/2),1+$B23)/100)</f>
        <v>6.1886995494648572E-2</v>
      </c>
      <c r="G23" s="31">
        <f>IF(Tabelle1[[#This Row],[216]]="","",LOG(G$21*(0.5+$F$19/2)*(0.5+$H$19/2),1+$B23)/100)</f>
        <v>6.543455195140585E-2</v>
      </c>
      <c r="H23" s="31">
        <f>IF(Tabelle1[[#This Row],[288]]="","",LOG(H$21*(0.5+$F$19/2)*(0.5+$H$19/2),1+$B23)/100)</f>
        <v>8.0883020185091359E-2</v>
      </c>
      <c r="I23" s="32">
        <f>IF(Tabelle1[[#This Row],[1008]]="","",LOG(I$21*(0.5+$F$19/2)*(0.5+$H$19/2),1+$B23)/100)</f>
        <v>9.028136343098643E-2</v>
      </c>
      <c r="K23">
        <v>4</v>
      </c>
      <c r="L23" t="s">
        <v>33</v>
      </c>
    </row>
    <row r="24" spans="1:12" x14ac:dyDescent="0.2">
      <c r="A24" s="1" t="s">
        <v>35</v>
      </c>
      <c r="B24" s="46">
        <v>1.25</v>
      </c>
      <c r="C24" s="31">
        <f>IF(Tabelle1[[#This Row],[Ferm.Mod]]="","",LOG(C$21*(0.5+$F$19/2)*(0.5+$H$19/2),1+$B24)/100)</f>
        <v>3.833943903789129E-2</v>
      </c>
      <c r="D24" s="31">
        <f>IF(Tabelle1[[#This Row],[32]]="","",LOG(D$21*(0.5+$F$19/2)*(0.5+$H$19/2),1+$B24)/100)</f>
        <v>4.8339439037891292E-2</v>
      </c>
      <c r="E24" s="31">
        <f>IF(Tabelle1[[#This Row],[72]]="","",LOG(E$21*(0.5+$F$19/2)*(0.5+$H$19/2),1+$B24)/100)</f>
        <v>5.6886995494648568E-2</v>
      </c>
      <c r="F24" s="31">
        <f>IF(Tabelle1[[#This Row],[144]]="","",LOG(F$21*(0.5+$F$19/2)*(0.5+$H$19/2),1+$B24)/100)</f>
        <v>6.1886995494648572E-2</v>
      </c>
      <c r="G24" s="31">
        <f>IF(Tabelle1[[#This Row],[216]]="","",LOG(G$21*(0.5+$F$19/2)*(0.5+$H$19/2),1+$B24)/100)</f>
        <v>6.543455195140585E-2</v>
      </c>
      <c r="H24" s="31">
        <f>IF(Tabelle1[[#This Row],[288]]="","",LOG(H$21*(0.5+$F$19/2)*(0.5+$H$19/2),1+$B24)/100)</f>
        <v>8.0883020185091359E-2</v>
      </c>
      <c r="I24" s="32">
        <f>IF(Tabelle1[[#This Row],[1008]]="","",LOG(I$21*(0.5+$F$19/2)*(0.5+$H$19/2),1+$B24)/100)</f>
        <v>9.028136343098643E-2</v>
      </c>
      <c r="K24">
        <v>12</v>
      </c>
      <c r="L24" t="s">
        <v>156</v>
      </c>
    </row>
    <row r="25" spans="1:12" x14ac:dyDescent="0.2">
      <c r="A25" s="1" t="s">
        <v>37</v>
      </c>
      <c r="B25" s="46">
        <v>0.25</v>
      </c>
      <c r="C25" s="31">
        <f>IF(Tabelle1[[#This Row],[Ferm.Mod]]="","",LOG(C$21*(0.5+$F$19/2)*(0.5+$H$19/2),1+$B25)/100)</f>
        <v>0.13933008328271637</v>
      </c>
      <c r="D25" s="31">
        <f>IF(Tabelle1[[#This Row],[32]]="","",LOG(D$21*(0.5+$F$19/2)*(0.5+$H$19/2),1+$B25)/100)</f>
        <v>0.17567127313294212</v>
      </c>
      <c r="E25" s="31">
        <f>IF(Tabelle1[[#This Row],[72]]="","",LOG(E$21*(0.5+$F$19/2)*(0.5+$H$19/2),1+$B25)/100)</f>
        <v>0.20673411032799602</v>
      </c>
      <c r="F25" s="31">
        <f>IF(Tabelle1[[#This Row],[144]]="","",LOG(F$21*(0.5+$F$19/2)*(0.5+$H$19/2),1+$B25)/100)</f>
        <v>0.22490470525310891</v>
      </c>
      <c r="G25" s="31">
        <f>IF(Tabelle1[[#This Row],[216]]="","",LOG(G$21*(0.5+$F$19/2)*(0.5+$H$19/2),1+$B25)/100)</f>
        <v>0.23779694752304992</v>
      </c>
      <c r="H25" s="31">
        <f>IF(Tabelle1[[#This Row],[288]]="","",LOG(H$21*(0.5+$F$19/2)*(0.5+$H$19/2),1+$B25)/100)</f>
        <v>0.2939385192206046</v>
      </c>
      <c r="I25" s="32">
        <f>IF(Tabelle1[[#This Row],[1008]]="","",LOG(I$21*(0.5+$F$19/2)*(0.5+$H$19/2),1+$B25)/100)</f>
        <v>0.32809321683827058</v>
      </c>
      <c r="K25">
        <v>24</v>
      </c>
      <c r="L25" t="s">
        <v>157</v>
      </c>
    </row>
    <row r="26" spans="1:12" x14ac:dyDescent="0.2">
      <c r="A26" s="1" t="s">
        <v>22</v>
      </c>
      <c r="B26" s="46">
        <v>0.125</v>
      </c>
      <c r="C26" s="31">
        <f>IF(Tabelle1[[#This Row],[Ferm.Mod]]="","",LOG(C$21*(0.5+$F$19/2)*(0.5+$H$19/2),1+$B26)/100)</f>
        <v>0.26396508983953099</v>
      </c>
      <c r="D26" s="31">
        <f>IF(Tabelle1[[#This Row],[32]]="","",LOG(D$21*(0.5+$F$19/2)*(0.5+$H$19/2),1+$B26)/100)</f>
        <v>0.33281458176314815</v>
      </c>
      <c r="E26" s="31">
        <f>IF(Tabelle1[[#This Row],[72]]="","",LOG(E$21*(0.5+$F$19/2)*(0.5+$H$19/2),1+$B26)/100)</f>
        <v>0.39166407368676537</v>
      </c>
      <c r="F26" s="31">
        <f>IF(Tabelle1[[#This Row],[144]]="","",LOG(F$21*(0.5+$F$19/2)*(0.5+$H$19/2),1+$B26)/100)</f>
        <v>0.42608881964857398</v>
      </c>
      <c r="G26" s="31">
        <f>IF(Tabelle1[[#This Row],[216]]="","",LOG(G$21*(0.5+$F$19/2)*(0.5+$H$19/2),1+$B26)/100)</f>
        <v>0.45051356561038253</v>
      </c>
      <c r="H26" s="31">
        <f>IF(Tabelle1[[#This Row],[288]]="","",LOG(H$21*(0.5+$F$19/2)*(0.5+$H$19/2),1+$B26)/100)</f>
        <v>0.55687548449912128</v>
      </c>
      <c r="I26" s="32">
        <f>IF(Tabelle1[[#This Row],[1008]]="","",LOG(I$21*(0.5+$F$19/2)*(0.5+$H$19/2),1+$B26)/100)</f>
        <v>0.62158260023948475</v>
      </c>
      <c r="K26">
        <v>24</v>
      </c>
      <c r="L26" t="s">
        <v>158</v>
      </c>
    </row>
    <row r="27" spans="1:12" x14ac:dyDescent="0.2">
      <c r="A27" s="1"/>
      <c r="B27" s="46"/>
      <c r="C27" s="31" t="str">
        <f>IF(Tabelle1[[#This Row],[Ferm.Mod]]="","",LOG(C$21*(0.5+$F$19/2)*(0.5+$H$19/2),1+$B27)/100)</f>
        <v/>
      </c>
      <c r="D27" s="31" t="str">
        <f>IF(Tabelle1[[#This Row],[32]]="","",LOG(D$21*(0.5+$F$19/2)*(0.5+$H$19/2),1+$B27)/100)</f>
        <v/>
      </c>
      <c r="E27" s="31" t="str">
        <f>IF(Tabelle1[[#This Row],[72]]="","",LOG(E$21*(0.5+$F$19/2)*(0.5+$H$19/2),1+$B27)/100)</f>
        <v/>
      </c>
      <c r="F27" s="31" t="str">
        <f>IF(Tabelle1[[#This Row],[144]]="","",LOG(F$21*(0.5+$F$19/2)*(0.5+$H$19/2),1+$B27)/100)</f>
        <v/>
      </c>
      <c r="G27" s="31" t="str">
        <f>IF(Tabelle1[[#This Row],[216]]="","",LOG(G$21*(0.5+$F$19/2)*(0.5+$H$19/2),1+$B27)/100)</f>
        <v/>
      </c>
      <c r="H27" s="31" t="str">
        <f>IF(Tabelle1[[#This Row],[288]]="","",LOG(H$21*(0.5+$F$19/2)*(0.5+$H$19/2),1+$B27)/100)</f>
        <v/>
      </c>
      <c r="I27" s="32" t="str">
        <f>IF(Tabelle1[[#This Row],[1008]]="","",LOG(I$21*(0.5+$F$19/2)*(0.5+$H$19/2),1+$B27)/100)</f>
        <v/>
      </c>
    </row>
    <row r="28" spans="1:12" x14ac:dyDescent="0.2">
      <c r="A28" s="1"/>
      <c r="B28" s="46"/>
      <c r="C28" s="31" t="str">
        <f>IF(Tabelle1[[#This Row],[Ferm.Mod]]="","",LOG(C$21*(0.5+$F$19/2)*(0.5+$H$19/2),1+$B28)/100)</f>
        <v/>
      </c>
      <c r="D28" s="31" t="str">
        <f>IF(Tabelle1[[#This Row],[32]]="","",LOG(D$21*(0.5+$F$19/2)*(0.5+$H$19/2),1+$B28)/100)</f>
        <v/>
      </c>
      <c r="E28" s="31" t="str">
        <f>IF(Tabelle1[[#This Row],[72]]="","",LOG(E$21*(0.5+$F$19/2)*(0.5+$H$19/2),1+$B28)/100)</f>
        <v/>
      </c>
      <c r="F28" s="31" t="str">
        <f>IF(Tabelle1[[#This Row],[144]]="","",LOG(F$21*(0.5+$F$19/2)*(0.5+$H$19/2),1+$B28)/100)</f>
        <v/>
      </c>
      <c r="G28" s="31" t="str">
        <f>IF(Tabelle1[[#This Row],[216]]="","",LOG(G$21*(0.5+$F$19/2)*(0.5+$H$19/2),1+$B28)/100)</f>
        <v/>
      </c>
      <c r="H28" s="31" t="str">
        <f>IF(Tabelle1[[#This Row],[288]]="","",LOG(H$21*(0.5+$F$19/2)*(0.5+$H$19/2),1+$B28)/100)</f>
        <v/>
      </c>
      <c r="I28" s="32" t="str">
        <f>IF(Tabelle1[[#This Row],[1008]]="","",LOG(I$21*(0.5+$F$19/2)*(0.5+$H$19/2),1+$B28)/100)</f>
        <v/>
      </c>
    </row>
    <row r="29" spans="1:12" x14ac:dyDescent="0.2">
      <c r="A29" s="1"/>
      <c r="B29" s="46"/>
      <c r="C29" s="31" t="str">
        <f>IF(Tabelle1[[#This Row],[Ferm.Mod]]="","",LOG(C$21*(0.5+$F$19/2)*(0.5+$H$19/2),1+$B29)/100)</f>
        <v/>
      </c>
      <c r="D29" s="31" t="str">
        <f>IF(Tabelle1[[#This Row],[32]]="","",LOG(D$21*(0.5+$F$19/2)*(0.5+$H$19/2),1+$B29)/100)</f>
        <v/>
      </c>
      <c r="E29" s="31" t="str">
        <f>IF(Tabelle1[[#This Row],[72]]="","",LOG(E$21*(0.5+$F$19/2)*(0.5+$H$19/2),1+$B29)/100)</f>
        <v/>
      </c>
      <c r="F29" s="31" t="str">
        <f>IF(Tabelle1[[#This Row],[144]]="","",LOG(F$21*(0.5+$F$19/2)*(0.5+$H$19/2),1+$B29)/100)</f>
        <v/>
      </c>
      <c r="G29" s="31" t="str">
        <f>IF(Tabelle1[[#This Row],[216]]="","",LOG(G$21*(0.5+$F$19/2)*(0.5+$H$19/2),1+$B29)/100)</f>
        <v/>
      </c>
      <c r="H29" s="31" t="str">
        <f>IF(Tabelle1[[#This Row],[288]]="","",LOG(H$21*(0.5+$F$19/2)*(0.5+$H$19/2),1+$B29)/100)</f>
        <v/>
      </c>
      <c r="I29" s="32" t="str">
        <f>IF(Tabelle1[[#This Row],[1008]]="","",LOG(I$21*(0.5+$F$19/2)*(0.5+$H$19/2),1+$B29)/100)</f>
        <v/>
      </c>
    </row>
    <row r="30" spans="1:12" x14ac:dyDescent="0.2">
      <c r="A30" s="1"/>
      <c r="B30" s="46"/>
      <c r="C30" s="31" t="str">
        <f>IF(Tabelle1[[#This Row],[Ferm.Mod]]="","",LOG(C$21*(0.5+$F$19/2)*(0.5+$H$19/2),1+$B30)/100)</f>
        <v/>
      </c>
      <c r="D30" s="31" t="str">
        <f>IF(Tabelle1[[#This Row],[32]]="","",LOG(D$21*(0.5+$F$19/2)*(0.5+$H$19/2),1+$B30)/100)</f>
        <v/>
      </c>
      <c r="E30" s="31" t="str">
        <f>IF(Tabelle1[[#This Row],[72]]="","",LOG(E$21*(0.5+$F$19/2)*(0.5+$H$19/2),1+$B30)/100)</f>
        <v/>
      </c>
      <c r="F30" s="31" t="str">
        <f>IF(Tabelle1[[#This Row],[144]]="","",LOG(F$21*(0.5+$F$19/2)*(0.5+$H$19/2),1+$B30)/100)</f>
        <v/>
      </c>
      <c r="G30" s="31" t="str">
        <f>IF(Tabelle1[[#This Row],[216]]="","",LOG(G$21*(0.5+$F$19/2)*(0.5+$H$19/2),1+$B30)/100)</f>
        <v/>
      </c>
      <c r="H30" s="31" t="str">
        <f>IF(Tabelle1[[#This Row],[288]]="","",LOG(H$21*(0.5+$F$19/2)*(0.5+$H$19/2),1+$B30)/100)</f>
        <v/>
      </c>
      <c r="I30" s="32" t="str">
        <f>IF(Tabelle1[[#This Row],[1008]]="","",LOG(I$21*(0.5+$F$19/2)*(0.5+$H$19/2),1+$B30)/100)</f>
        <v/>
      </c>
    </row>
    <row r="31" spans="1:12" x14ac:dyDescent="0.2">
      <c r="A31" s="1"/>
      <c r="B31" s="46"/>
      <c r="C31" s="31" t="str">
        <f>IF(Tabelle1[[#This Row],[Ferm.Mod]]="","",LOG(C$21*(0.5+$F$19/2)*(0.5+$H$19/2),1+$B31)/100)</f>
        <v/>
      </c>
      <c r="D31" s="31" t="str">
        <f>IF(Tabelle1[[#This Row],[32]]="","",LOG(D$21*(0.5+$F$19/2)*(0.5+$H$19/2),1+$B31)/100)</f>
        <v/>
      </c>
      <c r="E31" s="31" t="str">
        <f>IF(Tabelle1[[#This Row],[72]]="","",LOG(E$21*(0.5+$F$19/2)*(0.5+$H$19/2),1+$B31)/100)</f>
        <v/>
      </c>
      <c r="F31" s="31" t="str">
        <f>IF(Tabelle1[[#This Row],[144]]="","",LOG(F$21*(0.5+$F$19/2)*(0.5+$H$19/2),1+$B31)/100)</f>
        <v/>
      </c>
      <c r="G31" s="31" t="str">
        <f>IF(Tabelle1[[#This Row],[216]]="","",LOG(G$21*(0.5+$F$19/2)*(0.5+$H$19/2),1+$B31)/100)</f>
        <v/>
      </c>
      <c r="H31" s="31" t="str">
        <f>IF(Tabelle1[[#This Row],[288]]="","",LOG(H$21*(0.5+$F$19/2)*(0.5+$H$19/2),1+$B31)/100)</f>
        <v/>
      </c>
      <c r="I31" s="32" t="str">
        <f>IF(Tabelle1[[#This Row],[1008]]="","",LOG(I$21*(0.5+$F$19/2)*(0.5+$H$19/2),1+$B31)/100)</f>
        <v/>
      </c>
    </row>
    <row r="32" spans="1:12" x14ac:dyDescent="0.2">
      <c r="A32" s="1" t="s">
        <v>38</v>
      </c>
      <c r="B32" s="46">
        <v>0.1</v>
      </c>
      <c r="C32" s="31">
        <f>IF(Tabelle1[[#This Row],[Ferm.Mod]]="","",LOG(C$21*(0.5+$F$19/2)*(0.5+$H$19/2),1+$B32)/100)</f>
        <v>0.32620450042629268</v>
      </c>
      <c r="D32" s="31">
        <f>IF(Tabelle1[[#This Row],[32]]="","",LOG(D$21*(0.5+$F$19/2)*(0.5+$H$19/2),1+$B32)/100)</f>
        <v>0.41128777462441041</v>
      </c>
      <c r="E32" s="31">
        <f>IF(Tabelle1[[#This Row],[72]]="","",LOG(E$21*(0.5+$F$19/2)*(0.5+$H$19/2),1+$B32)/100)</f>
        <v>0.48401318359782758</v>
      </c>
      <c r="F32" s="31">
        <f>IF(Tabelle1[[#This Row],[144]]="","",LOG(F$21*(0.5+$F$19/2)*(0.5+$H$19/2),1+$B32)/100)</f>
        <v>0.52655482069688653</v>
      </c>
      <c r="G32" s="31">
        <f>IF(Tabelle1[[#This Row],[216]]="","",LOG(G$21*(0.5+$F$19/2)*(0.5+$H$19/2),1+$B32)/100)</f>
        <v>0.55673859257124469</v>
      </c>
      <c r="H32" s="31">
        <f>IF(Tabelle1[[#This Row],[288]]="","",LOG(H$21*(0.5+$F$19/2)*(0.5+$H$19/2),1+$B32)/100)</f>
        <v>0.68817921843800245</v>
      </c>
      <c r="I32" s="32">
        <f>IF(Tabelle1[[#This Row],[1008]]="","",LOG(I$21*(0.5+$F$19/2)*(0.5+$H$19/2),1+$B32)/100)</f>
        <v>0.76814339997785419</v>
      </c>
      <c r="K32">
        <v>48</v>
      </c>
    </row>
    <row r="33" spans="1:25" x14ac:dyDescent="0.2">
      <c r="A33" s="1" t="s">
        <v>39</v>
      </c>
      <c r="B33" s="46">
        <v>7.4999999999999997E-2</v>
      </c>
      <c r="C33" s="31">
        <f>IF(Tabelle1[[#This Row],[Ferm.Mod]]="","",LOG(C$21*(0.5+$F$19/2)*(0.5+$H$19/2),1+$B33)/100)</f>
        <v>0.42989940785288216</v>
      </c>
      <c r="D33" s="31">
        <f>IF(Tabelle1[[#This Row],[32]]="","",LOG(D$21*(0.5+$F$19/2)*(0.5+$H$19/2),1+$B33)/100)</f>
        <v>0.54202921951444771</v>
      </c>
      <c r="E33" s="31">
        <f>IF(Tabelle1[[#This Row],[72]]="","",LOG(E$21*(0.5+$F$19/2)*(0.5+$H$19/2),1+$B33)/100)</f>
        <v>0.63787280908072685</v>
      </c>
      <c r="F33" s="31">
        <f>IF(Tabelle1[[#This Row],[144]]="","",LOG(F$21*(0.5+$F$19/2)*(0.5+$H$19/2),1+$B33)/100)</f>
        <v>0.69393771491150957</v>
      </c>
      <c r="G33" s="31">
        <f>IF(Tabelle1[[#This Row],[216]]="","",LOG(G$21*(0.5+$F$19/2)*(0.5+$H$19/2),1+$B33)/100)</f>
        <v>0.733716398647006</v>
      </c>
      <c r="H33" s="31">
        <f>IF(Tabelle1[[#This Row],[288]]="","",LOG(H$21*(0.5+$F$19/2)*(0.5+$H$19/2),1+$B33)/100)</f>
        <v>0.90693978199728931</v>
      </c>
      <c r="I33" s="32">
        <f>IF(Tabelle1[[#This Row],[1008]]="","",LOG(I$21*(0.5+$F$19/2)*(0.5+$H$19/2),1+$B33)/100)</f>
        <v>1.0123232278065855</v>
      </c>
      <c r="K33">
        <v>72</v>
      </c>
    </row>
    <row r="34" spans="1:25" x14ac:dyDescent="0.2">
      <c r="A34" s="1" t="s">
        <v>40</v>
      </c>
      <c r="B34" s="46">
        <v>0.25</v>
      </c>
      <c r="C34" s="31">
        <f>IF(Tabelle1[[#This Row],[Ferm.Mod]]="","",LOG(C$21*(0.5+$F$19/2)*(0.5+$H$19/2),1+$B34)/100)</f>
        <v>0.13933008328271637</v>
      </c>
      <c r="D34" s="31">
        <f>IF(Tabelle1[[#This Row],[32]]="","",LOG(D$21*(0.5+$F$19/2)*(0.5+$H$19/2),1+$B34)/100)</f>
        <v>0.17567127313294212</v>
      </c>
      <c r="E34" s="31">
        <f>IF(Tabelle1[[#This Row],[72]]="","",LOG(E$21*(0.5+$F$19/2)*(0.5+$H$19/2),1+$B34)/100)</f>
        <v>0.20673411032799602</v>
      </c>
      <c r="F34" s="31">
        <f>IF(Tabelle1[[#This Row],[144]]="","",LOG(F$21*(0.5+$F$19/2)*(0.5+$H$19/2),1+$B34)/100)</f>
        <v>0.22490470525310891</v>
      </c>
      <c r="G34" s="31">
        <f>IF(Tabelle1[[#This Row],[216]]="","",LOG(G$21*(0.5+$F$19/2)*(0.5+$H$19/2),1+$B34)/100)</f>
        <v>0.23779694752304992</v>
      </c>
      <c r="H34" s="31">
        <f>IF(Tabelle1[[#This Row],[288]]="","",LOG(H$21*(0.5+$F$19/2)*(0.5+$H$19/2),1+$B34)/100)</f>
        <v>0.2939385192206046</v>
      </c>
      <c r="I34" s="32">
        <f>IF(Tabelle1[[#This Row],[1008]]="","",LOG(I$21*(0.5+$F$19/2)*(0.5+$H$19/2),1+$B34)/100)</f>
        <v>0.32809321683827058</v>
      </c>
      <c r="K34">
        <v>72</v>
      </c>
    </row>
    <row r="35" spans="1:25" x14ac:dyDescent="0.2">
      <c r="A35" s="1" t="s">
        <v>41</v>
      </c>
      <c r="B35" s="46">
        <v>0.5</v>
      </c>
      <c r="C35" s="31">
        <f>IF(Tabelle1[[#This Row],[Ferm.Mod]]="","",LOG(C$21*(0.5+$F$19/2)*(0.5+$H$19/2),1+$B35)/100)</f>
        <v>7.6678878075782581E-2</v>
      </c>
      <c r="D35" s="31">
        <f>IF(Tabelle1[[#This Row],[32]]="","",LOG(D$21*(0.5+$F$19/2)*(0.5+$H$19/2),1+$B35)/100)</f>
        <v>9.6678878075782584E-2</v>
      </c>
      <c r="E35" s="31">
        <f>IF(Tabelle1[[#This Row],[72]]="","",LOG(E$21*(0.5+$F$19/2)*(0.5+$H$19/2),1+$B35)/100)</f>
        <v>0.11377399098929714</v>
      </c>
      <c r="F35" s="31">
        <f>IF(Tabelle1[[#This Row],[144]]="","",LOG(F$21*(0.5+$F$19/2)*(0.5+$H$19/2),1+$B35)/100)</f>
        <v>0.12377399098929714</v>
      </c>
      <c r="G35" s="31">
        <f>IF(Tabelle1[[#This Row],[216]]="","",LOG(G$21*(0.5+$F$19/2)*(0.5+$H$19/2),1+$B35)/100)</f>
        <v>0.1308691039028117</v>
      </c>
      <c r="H35" s="31">
        <f>IF(Tabelle1[[#This Row],[288]]="","",LOG(H$21*(0.5+$F$19/2)*(0.5+$H$19/2),1+$B35)/100)</f>
        <v>0.16176604037018272</v>
      </c>
      <c r="I35" s="32">
        <f>IF(Tabelle1[[#This Row],[1008]]="","",LOG(I$21*(0.5+$F$19/2)*(0.5+$H$19/2),1+$B35)/100)</f>
        <v>0.18056272686197286</v>
      </c>
      <c r="K35">
        <v>24</v>
      </c>
    </row>
    <row r="36" spans="1:25" x14ac:dyDescent="0.2">
      <c r="A36" s="1" t="s">
        <v>46</v>
      </c>
      <c r="B36" s="46">
        <v>7.4999999999999997E-2</v>
      </c>
      <c r="C36" s="31">
        <f>IF(Tabelle1[[#This Row],[Ferm.Mod]]="","",LOG(C$21*(0.5+$F$19/2)*(0.5+$H$19/2),1+$B36)/100)</f>
        <v>0.42989940785288216</v>
      </c>
      <c r="D36" s="31">
        <f>IF(Tabelle1[[#This Row],[32]]="","",LOG(D$21*(0.5+$F$19/2)*(0.5+$H$19/2),1+$B36)/100)</f>
        <v>0.54202921951444771</v>
      </c>
      <c r="E36" s="31">
        <f>IF(Tabelle1[[#This Row],[72]]="","",LOG(E$21*(0.5+$F$19/2)*(0.5+$H$19/2),1+$B36)/100)</f>
        <v>0.63787280908072685</v>
      </c>
      <c r="F36" s="31">
        <f>IF(Tabelle1[[#This Row],[144]]="","",LOG(F$21*(0.5+$F$19/2)*(0.5+$H$19/2),1+$B36)/100)</f>
        <v>0.69393771491150957</v>
      </c>
      <c r="G36" s="31">
        <f>IF(Tabelle1[[#This Row],[216]]="","",LOG(G$21*(0.5+$F$19/2)*(0.5+$H$19/2),1+$B36)/100)</f>
        <v>0.733716398647006</v>
      </c>
      <c r="H36" s="31">
        <f>IF(Tabelle1[[#This Row],[288]]="","",LOG(H$21*(0.5+$F$19/2)*(0.5+$H$19/2),1+$B36)/100)</f>
        <v>0.90693978199728931</v>
      </c>
      <c r="I36" s="32">
        <f>IF(Tabelle1[[#This Row],[1008]]="","",LOG(I$21*(0.5+$F$19/2)*(0.5+$H$19/2),1+$B36)/100)</f>
        <v>1.0123232278065855</v>
      </c>
      <c r="K36">
        <v>24</v>
      </c>
      <c r="L36" t="s">
        <v>48</v>
      </c>
    </row>
    <row r="37" spans="1:25" x14ac:dyDescent="0.2">
      <c r="A37" s="1" t="s">
        <v>47</v>
      </c>
      <c r="B37" s="46">
        <v>1</v>
      </c>
      <c r="C37" s="31">
        <f>IF(Tabelle1[[#This Row],[Ferm.Mod]]="","",LOG(C$21*(0.5+$F$19/2)*(0.5+$H$19/2),1+$B37)/100)</f>
        <v>4.485426827170242E-2</v>
      </c>
      <c r="D37" s="31">
        <f>IF(Tabelle1[[#This Row],[32]]="","",LOG(D$21*(0.5+$F$19/2)*(0.5+$H$19/2),1+$B37)/100)</f>
        <v>5.6553518286125544E-2</v>
      </c>
      <c r="E37" s="31">
        <f>IF(Tabelle1[[#This Row],[72]]="","",LOG(E$21*(0.5+$F$19/2)*(0.5+$H$19/2),1+$B37)/100)</f>
        <v>6.6553518286125546E-2</v>
      </c>
      <c r="F37" s="31">
        <f>IF(Tabelle1[[#This Row],[144]]="","",LOG(F$21*(0.5+$F$19/2)*(0.5+$H$19/2),1+$B37)/100)</f>
        <v>7.2403143293337108E-2</v>
      </c>
      <c r="G37" s="31">
        <f>IF(Tabelle1[[#This Row],[216]]="","",LOG(G$21*(0.5+$F$19/2)*(0.5+$H$19/2),1+$B37)/100)</f>
        <v>7.6553518286125541E-2</v>
      </c>
      <c r="H37" s="31">
        <f>IF(Tabelle1[[#This Row],[288]]="","",LOG(H$21*(0.5+$F$19/2)*(0.5+$H$19/2),1+$B37)/100)</f>
        <v>9.4627067506701593E-2</v>
      </c>
      <c r="I37" s="32">
        <f>IF(Tabelle1[[#This Row],[1008]]="","",LOG(I$21*(0.5+$F$19/2)*(0.5+$H$19/2),1+$B37)/100)</f>
        <v>0.10562242424221072</v>
      </c>
      <c r="K37">
        <v>4</v>
      </c>
    </row>
    <row r="38" spans="1:25" x14ac:dyDescent="0.2">
      <c r="A38" s="1" t="s">
        <v>134</v>
      </c>
      <c r="B38" s="46">
        <v>1</v>
      </c>
      <c r="C38" s="31">
        <f>IF(Tabelle1[[#This Row],[Ferm.Mod]]="","",LOG(C$21*(0.5+$F$19/2)*(0.5+$H$19/2),1+$B38)/100)</f>
        <v>4.485426827170242E-2</v>
      </c>
      <c r="D38" s="31">
        <f>IF(Tabelle1[[#This Row],[32]]="","",LOG(D$21*(0.5+$F$19/2)*(0.5+$H$19/2),1+$B38)/100)</f>
        <v>5.6553518286125544E-2</v>
      </c>
      <c r="E38" s="31">
        <f>IF(Tabelle1[[#This Row],[72]]="","",LOG(E$21*(0.5+$F$19/2)*(0.5+$H$19/2),1+$B38)/100)</f>
        <v>6.6553518286125546E-2</v>
      </c>
      <c r="F38" s="31">
        <f>IF(Tabelle1[[#This Row],[144]]="","",LOG(F$21*(0.5+$F$19/2)*(0.5+$H$19/2),1+$B38)/100)</f>
        <v>7.2403143293337108E-2</v>
      </c>
      <c r="G38" s="31">
        <f>IF(Tabelle1[[#This Row],[216]]="","",LOG(G$21*(0.5+$F$19/2)*(0.5+$H$19/2),1+$B38)/100)</f>
        <v>7.6553518286125541E-2</v>
      </c>
      <c r="H38" s="31">
        <f>IF(Tabelle1[[#This Row],[288]]="","",LOG(H$21*(0.5+$F$19/2)*(0.5+$H$19/2),1+$B38)/100)</f>
        <v>9.4627067506701593E-2</v>
      </c>
      <c r="I38" s="32">
        <f>IF(Tabelle1[[#This Row],[1008]]="","",LOG(I$21*(0.5+$F$19/2)*(0.5+$H$19/2),1+$B38)/100)</f>
        <v>0.10562242424221072</v>
      </c>
    </row>
    <row r="39" spans="1:25" x14ac:dyDescent="0.2">
      <c r="A39" s="1"/>
      <c r="B39" s="46"/>
      <c r="C39" s="31" t="str">
        <f>IF(Tabelle1[[#This Row],[Ferm.Mod]]="","",LOG(C$21*(0.5+$F$19/2)*(0.5+$H$19/2),1+$B39)/100)</f>
        <v/>
      </c>
      <c r="D39" s="31" t="str">
        <f>IF(Tabelle1[[#This Row],[32]]="","",LOG(D$21*(0.5+$F$19/2)*(0.5+$H$19/2),1+$B39)/100)</f>
        <v/>
      </c>
      <c r="E39" s="31" t="str">
        <f>IF(Tabelle1[[#This Row],[72]]="","",LOG(E$21*(0.5+$F$19/2)*(0.5+$H$19/2),1+$B39)/100)</f>
        <v/>
      </c>
      <c r="F39" s="31" t="str">
        <f>IF(Tabelle1[[#This Row],[144]]="","",LOG(F$21*(0.5+$F$19/2)*(0.5+$H$19/2),1+$B39)/100)</f>
        <v/>
      </c>
      <c r="G39" s="31" t="str">
        <f>IF(Tabelle1[[#This Row],[216]]="","",LOG(G$21*(0.5+$F$19/2)*(0.5+$H$19/2),1+$B39)/100)</f>
        <v/>
      </c>
      <c r="H39" s="31" t="str">
        <f>IF(Tabelle1[[#This Row],[288]]="","",LOG(H$21*(0.5+$F$19/2)*(0.5+$H$19/2),1+$B39)/100)</f>
        <v/>
      </c>
      <c r="I39" s="32" t="str">
        <f>IF(Tabelle1[[#This Row],[1008]]="","",LOG(I$21*(0.5+$F$19/2)*(0.5+$H$19/2),1+$B39)/100)</f>
        <v/>
      </c>
    </row>
    <row r="40" spans="1:25" ht="15" thickBot="1" x14ac:dyDescent="0.25">
      <c r="A40" s="33"/>
      <c r="B40" s="47"/>
      <c r="C40" s="41" t="str">
        <f>IF(Tabelle1[[#This Row],[Ferm.Mod]]="","",LOG(C$21*(0.5+$F$19/2)*(0.5+$H$19/2),1+$B40)/100)</f>
        <v/>
      </c>
      <c r="D40" s="41" t="str">
        <f>IF(Tabelle1[[#This Row],[32]]="","",LOG(D$21*(0.5+$F$19/2)*(0.5+$H$19/2),1+$B40)/100)</f>
        <v/>
      </c>
      <c r="E40" s="41" t="str">
        <f>IF(Tabelle1[[#This Row],[72]]="","",LOG(E$21*(0.5+$F$19/2)*(0.5+$H$19/2),1+$B40)/100)</f>
        <v/>
      </c>
      <c r="F40" s="41" t="str">
        <f>IF(Tabelle1[[#This Row],[144]]="","",LOG(F$21*(0.5+$F$19/2)*(0.5+$H$19/2),1+$B40)/100)</f>
        <v/>
      </c>
      <c r="G40" s="41" t="str">
        <f>IF(Tabelle1[[#This Row],[216]]="","",LOG(G$21*(0.5+$F$19/2)*(0.5+$H$19/2),1+$B40)/100)</f>
        <v/>
      </c>
      <c r="H40" s="41" t="str">
        <f>IF(Tabelle1[[#This Row],[288]]="","",LOG(H$21*(0.5+$F$19/2)*(0.5+$H$19/2),1+$B40)/100)</f>
        <v/>
      </c>
      <c r="I40" s="42" t="str">
        <f>IF(Tabelle1[[#This Row],[1008]]="","",LOG(I$21*(0.5+$F$19/2)*(0.5+$H$19/2),1+$B40)/100)</f>
        <v/>
      </c>
    </row>
    <row r="43" spans="1:25" x14ac:dyDescent="0.2">
      <c r="A43" t="s">
        <v>34</v>
      </c>
      <c r="B43" t="s">
        <v>80</v>
      </c>
      <c r="C43" t="s">
        <v>74</v>
      </c>
      <c r="I43" t="s">
        <v>87</v>
      </c>
      <c r="S43" s="49"/>
      <c r="T43" s="49"/>
      <c r="U43" s="49"/>
      <c r="V43" s="49"/>
      <c r="W43" s="49"/>
      <c r="X43" s="49"/>
      <c r="Y43" s="49"/>
    </row>
    <row r="44" spans="1:25" x14ac:dyDescent="0.2">
      <c r="A44" t="s">
        <v>50</v>
      </c>
      <c r="B44" t="s">
        <v>80</v>
      </c>
      <c r="C44" t="s">
        <v>74</v>
      </c>
      <c r="D44" t="s">
        <v>75</v>
      </c>
      <c r="F44" t="s">
        <v>129</v>
      </c>
      <c r="G44" t="s">
        <v>76</v>
      </c>
      <c r="I44" t="s">
        <v>84</v>
      </c>
      <c r="S44" s="49"/>
      <c r="T44" s="49"/>
      <c r="U44" s="49"/>
      <c r="V44" s="49"/>
      <c r="W44" s="49"/>
      <c r="X44" s="49"/>
      <c r="Y44" s="49"/>
    </row>
    <row r="45" spans="1:25" x14ac:dyDescent="0.2">
      <c r="A45" t="s">
        <v>51</v>
      </c>
      <c r="B45" t="s">
        <v>78</v>
      </c>
      <c r="C45" t="s">
        <v>74</v>
      </c>
      <c r="D45" t="s">
        <v>75</v>
      </c>
      <c r="F45" t="s">
        <v>129</v>
      </c>
      <c r="G45" t="s">
        <v>76</v>
      </c>
      <c r="I45" t="s">
        <v>83</v>
      </c>
      <c r="S45" s="49"/>
      <c r="T45" s="49"/>
      <c r="U45" s="49"/>
      <c r="V45" s="49"/>
      <c r="W45" s="49"/>
      <c r="X45" s="49"/>
      <c r="Y45" s="49"/>
    </row>
    <row r="46" spans="1:25" x14ac:dyDescent="0.2">
      <c r="A46" t="s">
        <v>52</v>
      </c>
      <c r="B46" t="s">
        <v>106</v>
      </c>
      <c r="C46" t="s">
        <v>74</v>
      </c>
      <c r="D46" t="s">
        <v>75</v>
      </c>
      <c r="F46" t="s">
        <v>129</v>
      </c>
      <c r="G46" t="s">
        <v>76</v>
      </c>
      <c r="I46" t="s">
        <v>85</v>
      </c>
      <c r="S46" s="49"/>
      <c r="T46" s="49"/>
      <c r="U46" s="49"/>
      <c r="V46" s="49"/>
      <c r="W46" s="49"/>
      <c r="X46" s="49"/>
      <c r="Y46" s="49"/>
    </row>
    <row r="47" spans="1:25" x14ac:dyDescent="0.2">
      <c r="A47" t="s">
        <v>53</v>
      </c>
      <c r="B47" t="s">
        <v>82</v>
      </c>
      <c r="C47" t="s">
        <v>74</v>
      </c>
      <c r="D47" t="s">
        <v>75</v>
      </c>
      <c r="F47" t="s">
        <v>129</v>
      </c>
      <c r="G47" t="s">
        <v>76</v>
      </c>
      <c r="I47" t="s">
        <v>86</v>
      </c>
      <c r="S47" s="49"/>
      <c r="T47" s="49"/>
      <c r="U47" s="49"/>
      <c r="V47" s="49"/>
      <c r="W47" s="49"/>
      <c r="X47" s="49"/>
      <c r="Y47" s="49"/>
    </row>
    <row r="48" spans="1:25" x14ac:dyDescent="0.2">
      <c r="S48" s="49"/>
      <c r="T48" s="49"/>
      <c r="U48" s="49"/>
      <c r="V48" s="49"/>
      <c r="W48" s="49"/>
      <c r="X48" s="49"/>
      <c r="Y48" s="49"/>
    </row>
    <row r="49" spans="1:25" x14ac:dyDescent="0.2">
      <c r="I49" t="s">
        <v>114</v>
      </c>
      <c r="S49" s="49"/>
      <c r="T49" s="49"/>
      <c r="U49" s="49"/>
      <c r="V49" s="49"/>
      <c r="W49" s="49"/>
      <c r="X49" s="49"/>
      <c r="Y49" s="49"/>
    </row>
    <row r="50" spans="1:25" x14ac:dyDescent="0.2">
      <c r="A50" t="s">
        <v>36</v>
      </c>
      <c r="B50" t="s">
        <v>88</v>
      </c>
      <c r="C50" t="s">
        <v>89</v>
      </c>
      <c r="F50" t="s">
        <v>119</v>
      </c>
      <c r="G50" t="s">
        <v>76</v>
      </c>
      <c r="I50" t="s">
        <v>92</v>
      </c>
      <c r="S50" s="49"/>
      <c r="T50" s="49"/>
      <c r="U50" s="49"/>
      <c r="V50" s="49"/>
      <c r="W50" s="49"/>
      <c r="X50" s="49"/>
      <c r="Y50" s="49"/>
    </row>
    <row r="51" spans="1:25" x14ac:dyDescent="0.2">
      <c r="A51" t="s">
        <v>54</v>
      </c>
      <c r="B51" t="s">
        <v>78</v>
      </c>
      <c r="C51" t="s">
        <v>89</v>
      </c>
      <c r="F51" t="s">
        <v>119</v>
      </c>
      <c r="G51" t="s">
        <v>76</v>
      </c>
      <c r="I51" t="s">
        <v>93</v>
      </c>
      <c r="S51" s="49"/>
      <c r="T51" s="49"/>
      <c r="U51" s="49"/>
      <c r="V51" s="49"/>
      <c r="W51" s="49"/>
      <c r="X51" s="49"/>
      <c r="Y51" s="49"/>
    </row>
    <row r="52" spans="1:25" x14ac:dyDescent="0.2">
      <c r="A52" t="s">
        <v>55</v>
      </c>
      <c r="B52" t="s">
        <v>90</v>
      </c>
      <c r="C52" t="s">
        <v>89</v>
      </c>
      <c r="D52" t="s">
        <v>91</v>
      </c>
      <c r="F52" t="s">
        <v>119</v>
      </c>
      <c r="G52" t="s">
        <v>76</v>
      </c>
      <c r="I52" t="s">
        <v>94</v>
      </c>
      <c r="S52" s="49"/>
      <c r="T52" s="49"/>
      <c r="U52" s="49"/>
      <c r="V52" s="49"/>
      <c r="W52" s="49"/>
      <c r="X52" s="49"/>
      <c r="Y52" s="49"/>
    </row>
    <row r="53" spans="1:25" x14ac:dyDescent="0.2">
      <c r="A53" t="s">
        <v>163</v>
      </c>
      <c r="B53" t="s">
        <v>168</v>
      </c>
      <c r="C53" t="s">
        <v>89</v>
      </c>
      <c r="F53" t="s">
        <v>119</v>
      </c>
      <c r="G53" t="s">
        <v>76</v>
      </c>
      <c r="I53" t="s">
        <v>162</v>
      </c>
      <c r="S53" s="49"/>
      <c r="T53" s="49"/>
      <c r="U53" s="49"/>
      <c r="V53" s="49"/>
      <c r="W53" s="49"/>
      <c r="X53" s="49"/>
      <c r="Y53" s="49"/>
    </row>
    <row r="54" spans="1:25" x14ac:dyDescent="0.2">
      <c r="A54" t="s">
        <v>165</v>
      </c>
      <c r="B54" t="s">
        <v>154</v>
      </c>
      <c r="C54" t="s">
        <v>89</v>
      </c>
      <c r="F54" t="s">
        <v>119</v>
      </c>
      <c r="G54" t="s">
        <v>76</v>
      </c>
      <c r="I54" t="s">
        <v>167</v>
      </c>
      <c r="S54" s="49"/>
      <c r="T54" s="49"/>
      <c r="U54" s="49"/>
      <c r="V54" s="49"/>
      <c r="W54" s="49"/>
      <c r="X54" s="49"/>
      <c r="Y54" s="49"/>
    </row>
    <row r="55" spans="1:25" x14ac:dyDescent="0.2">
      <c r="S55" s="49"/>
      <c r="T55" s="49"/>
      <c r="U55" s="49"/>
      <c r="V55" s="49"/>
      <c r="W55" s="49"/>
      <c r="X55" s="49"/>
      <c r="Y55" s="49"/>
    </row>
    <row r="56" spans="1:25" x14ac:dyDescent="0.2">
      <c r="I56" t="s">
        <v>115</v>
      </c>
      <c r="S56" s="49"/>
      <c r="T56" s="49"/>
      <c r="U56" s="49"/>
      <c r="V56" s="49"/>
      <c r="W56" s="49"/>
      <c r="X56" s="49"/>
      <c r="Y56" s="49"/>
    </row>
    <row r="57" spans="1:25" x14ac:dyDescent="0.2">
      <c r="A57" t="s">
        <v>125</v>
      </c>
      <c r="B57" t="s">
        <v>88</v>
      </c>
      <c r="C57" t="s">
        <v>88</v>
      </c>
      <c r="F57" t="s">
        <v>77</v>
      </c>
      <c r="G57" t="s">
        <v>76</v>
      </c>
      <c r="I57" t="s">
        <v>126</v>
      </c>
      <c r="S57" s="49"/>
      <c r="T57" s="49"/>
      <c r="U57" s="49"/>
      <c r="V57" s="49"/>
      <c r="W57" s="49"/>
      <c r="X57" s="49"/>
      <c r="Y57" s="49"/>
    </row>
    <row r="58" spans="1:25" x14ac:dyDescent="0.2">
      <c r="A58" t="s">
        <v>56</v>
      </c>
      <c r="B58" t="s">
        <v>78</v>
      </c>
      <c r="C58" t="s">
        <v>88</v>
      </c>
      <c r="F58" t="s">
        <v>77</v>
      </c>
      <c r="G58" t="s">
        <v>76</v>
      </c>
      <c r="I58" t="s">
        <v>95</v>
      </c>
      <c r="S58" s="49"/>
      <c r="T58" s="49"/>
      <c r="U58" s="49"/>
      <c r="V58" s="49"/>
      <c r="W58" s="49"/>
      <c r="X58" s="49"/>
      <c r="Y58" s="49"/>
    </row>
    <row r="59" spans="1:25" x14ac:dyDescent="0.2">
      <c r="A59" t="s">
        <v>57</v>
      </c>
      <c r="B59" t="s">
        <v>90</v>
      </c>
      <c r="C59" t="s">
        <v>88</v>
      </c>
      <c r="D59" t="s">
        <v>91</v>
      </c>
      <c r="F59" t="s">
        <v>77</v>
      </c>
      <c r="G59" t="s">
        <v>76</v>
      </c>
      <c r="I59" t="s">
        <v>96</v>
      </c>
      <c r="S59" s="49"/>
      <c r="T59" s="49"/>
      <c r="U59" s="49"/>
      <c r="V59" s="49"/>
      <c r="W59" s="49"/>
      <c r="X59" s="49"/>
      <c r="Y59" s="49"/>
    </row>
    <row r="60" spans="1:25" x14ac:dyDescent="0.2">
      <c r="A60" t="s">
        <v>149</v>
      </c>
      <c r="B60" t="s">
        <v>110</v>
      </c>
      <c r="C60" t="s">
        <v>88</v>
      </c>
      <c r="F60" t="s">
        <v>77</v>
      </c>
      <c r="G60" t="s">
        <v>76</v>
      </c>
      <c r="I60" t="s">
        <v>150</v>
      </c>
      <c r="S60" s="49"/>
      <c r="T60" s="49"/>
      <c r="U60" s="49"/>
      <c r="V60" s="49"/>
      <c r="W60" s="49"/>
      <c r="X60" s="49"/>
      <c r="Y60" s="49"/>
    </row>
    <row r="61" spans="1:25" x14ac:dyDescent="0.2">
      <c r="A61" t="s">
        <v>159</v>
      </c>
      <c r="B61" t="s">
        <v>168</v>
      </c>
      <c r="C61" t="s">
        <v>88</v>
      </c>
      <c r="F61" t="s">
        <v>77</v>
      </c>
      <c r="G61" t="s">
        <v>76</v>
      </c>
      <c r="I61" t="s">
        <v>161</v>
      </c>
      <c r="S61" s="49"/>
      <c r="T61" s="49"/>
      <c r="U61" s="49"/>
      <c r="V61" s="49"/>
      <c r="W61" s="49"/>
      <c r="X61" s="49"/>
      <c r="Y61" s="49"/>
    </row>
    <row r="62" spans="1:25" x14ac:dyDescent="0.2">
      <c r="A62" t="s">
        <v>164</v>
      </c>
      <c r="B62" t="s">
        <v>154</v>
      </c>
      <c r="C62" t="s">
        <v>88</v>
      </c>
      <c r="F62" t="s">
        <v>77</v>
      </c>
      <c r="G62" t="s">
        <v>76</v>
      </c>
      <c r="I62" t="s">
        <v>166</v>
      </c>
      <c r="S62" s="49"/>
      <c r="T62" s="49"/>
      <c r="U62" s="49"/>
      <c r="V62" s="49"/>
      <c r="W62" s="49"/>
      <c r="X62" s="49"/>
      <c r="Y62" s="49"/>
    </row>
    <row r="63" spans="1:25" x14ac:dyDescent="0.2">
      <c r="S63" s="49"/>
      <c r="T63" s="49"/>
      <c r="U63" s="49"/>
      <c r="V63" s="49"/>
      <c r="W63" s="49"/>
      <c r="X63" s="49"/>
      <c r="Y63" s="49"/>
    </row>
    <row r="64" spans="1:25" x14ac:dyDescent="0.2">
      <c r="S64" s="49"/>
      <c r="T64" s="49"/>
      <c r="U64" s="49"/>
      <c r="V64" s="49"/>
      <c r="W64" s="49"/>
      <c r="X64" s="49"/>
      <c r="Y64" s="49"/>
    </row>
    <row r="65" spans="1:25" x14ac:dyDescent="0.2">
      <c r="A65" t="s">
        <v>151</v>
      </c>
      <c r="B65" t="s">
        <v>88</v>
      </c>
      <c r="C65" t="s">
        <v>152</v>
      </c>
      <c r="D65" t="s">
        <v>82</v>
      </c>
      <c r="F65" t="s">
        <v>77</v>
      </c>
      <c r="G65" t="s">
        <v>79</v>
      </c>
      <c r="I65" t="s">
        <v>153</v>
      </c>
      <c r="S65" s="49"/>
      <c r="T65" s="49"/>
      <c r="U65" s="49"/>
      <c r="V65" s="49"/>
      <c r="W65" s="49"/>
      <c r="X65" s="49"/>
      <c r="Y65" s="49"/>
    </row>
    <row r="66" spans="1:25" x14ac:dyDescent="0.2">
      <c r="A66" t="s">
        <v>58</v>
      </c>
      <c r="B66" t="s">
        <v>74</v>
      </c>
      <c r="C66" t="s">
        <v>75</v>
      </c>
      <c r="D66" t="s">
        <v>103</v>
      </c>
      <c r="F66" t="s">
        <v>77</v>
      </c>
      <c r="G66" t="s">
        <v>79</v>
      </c>
      <c r="I66" t="s">
        <v>130</v>
      </c>
    </row>
    <row r="67" spans="1:25" x14ac:dyDescent="0.2">
      <c r="A67" t="s">
        <v>59</v>
      </c>
      <c r="B67" t="s">
        <v>99</v>
      </c>
      <c r="C67" t="s">
        <v>88</v>
      </c>
      <c r="D67" t="s">
        <v>100</v>
      </c>
      <c r="F67" t="s">
        <v>77</v>
      </c>
      <c r="G67" t="s">
        <v>79</v>
      </c>
      <c r="I67" t="s">
        <v>97</v>
      </c>
    </row>
    <row r="68" spans="1:25" x14ac:dyDescent="0.2">
      <c r="A68" t="s">
        <v>60</v>
      </c>
      <c r="B68" t="s">
        <v>101</v>
      </c>
      <c r="C68" t="s">
        <v>88</v>
      </c>
      <c r="D68" t="s">
        <v>122</v>
      </c>
      <c r="F68" t="s">
        <v>77</v>
      </c>
      <c r="G68" t="s">
        <v>79</v>
      </c>
      <c r="I68" t="s">
        <v>98</v>
      </c>
    </row>
    <row r="69" spans="1:25" x14ac:dyDescent="0.2">
      <c r="A69" t="s">
        <v>62</v>
      </c>
      <c r="B69" t="s">
        <v>103</v>
      </c>
      <c r="C69" t="s">
        <v>88</v>
      </c>
      <c r="D69" t="s">
        <v>89</v>
      </c>
      <c r="F69" t="s">
        <v>77</v>
      </c>
      <c r="G69" t="s">
        <v>79</v>
      </c>
      <c r="I69" t="s">
        <v>102</v>
      </c>
    </row>
    <row r="70" spans="1:25" x14ac:dyDescent="0.2">
      <c r="A70" t="s">
        <v>144</v>
      </c>
      <c r="B70" t="s">
        <v>106</v>
      </c>
      <c r="C70" t="s">
        <v>88</v>
      </c>
      <c r="D70" t="s">
        <v>89</v>
      </c>
      <c r="F70" t="s">
        <v>77</v>
      </c>
      <c r="G70" t="s">
        <v>79</v>
      </c>
      <c r="I70" t="s">
        <v>143</v>
      </c>
    </row>
    <row r="71" spans="1:25" x14ac:dyDescent="0.2">
      <c r="A71" t="s">
        <v>63</v>
      </c>
      <c r="B71" t="s">
        <v>81</v>
      </c>
      <c r="C71" t="s">
        <v>88</v>
      </c>
      <c r="D71" t="s">
        <v>100</v>
      </c>
      <c r="F71" t="s">
        <v>77</v>
      </c>
      <c r="G71" t="s">
        <v>79</v>
      </c>
      <c r="I71" t="s">
        <v>104</v>
      </c>
    </row>
    <row r="72" spans="1:25" x14ac:dyDescent="0.2">
      <c r="A72" t="s">
        <v>61</v>
      </c>
      <c r="B72" t="s">
        <v>106</v>
      </c>
      <c r="C72" t="s">
        <v>103</v>
      </c>
      <c r="D72" t="s">
        <v>78</v>
      </c>
      <c r="F72" t="s">
        <v>77</v>
      </c>
      <c r="G72" t="s">
        <v>79</v>
      </c>
      <c r="I72" t="s">
        <v>107</v>
      </c>
    </row>
    <row r="75" spans="1:25" x14ac:dyDescent="0.2">
      <c r="B75" s="48" t="s">
        <v>133</v>
      </c>
      <c r="C75" s="48" t="s">
        <v>131</v>
      </c>
      <c r="D75" s="48" t="s">
        <v>132</v>
      </c>
      <c r="I75" t="s">
        <v>113</v>
      </c>
    </row>
    <row r="76" spans="1:25" x14ac:dyDescent="0.2">
      <c r="A76" t="s">
        <v>64</v>
      </c>
      <c r="B76" t="s">
        <v>100</v>
      </c>
      <c r="C76" t="s">
        <v>90</v>
      </c>
      <c r="D76" t="s">
        <v>103</v>
      </c>
      <c r="F76" t="s">
        <v>119</v>
      </c>
      <c r="G76" t="s">
        <v>105</v>
      </c>
      <c r="I76" t="s">
        <v>108</v>
      </c>
    </row>
    <row r="77" spans="1:25" x14ac:dyDescent="0.2">
      <c r="A77" t="s">
        <v>67</v>
      </c>
      <c r="B77" t="s">
        <v>89</v>
      </c>
      <c r="C77" t="s">
        <v>90</v>
      </c>
      <c r="D77" t="s">
        <v>103</v>
      </c>
      <c r="F77" t="s">
        <v>119</v>
      </c>
      <c r="G77" t="s">
        <v>105</v>
      </c>
      <c r="I77" t="s">
        <v>112</v>
      </c>
    </row>
    <row r="78" spans="1:25" x14ac:dyDescent="0.2">
      <c r="A78" t="s">
        <v>68</v>
      </c>
      <c r="B78" t="s">
        <v>88</v>
      </c>
      <c r="C78" t="s">
        <v>90</v>
      </c>
      <c r="D78" t="s">
        <v>103</v>
      </c>
      <c r="F78" t="s">
        <v>119</v>
      </c>
      <c r="G78" t="s">
        <v>105</v>
      </c>
      <c r="I78" t="s">
        <v>116</v>
      </c>
    </row>
    <row r="79" spans="1:25" x14ac:dyDescent="0.2">
      <c r="A79" t="s">
        <v>70</v>
      </c>
      <c r="B79" t="s">
        <v>81</v>
      </c>
      <c r="C79" t="s">
        <v>90</v>
      </c>
      <c r="D79" t="s">
        <v>103</v>
      </c>
      <c r="F79" t="s">
        <v>119</v>
      </c>
      <c r="G79" t="s">
        <v>105</v>
      </c>
      <c r="I79" t="s">
        <v>118</v>
      </c>
    </row>
    <row r="80" spans="1:25" x14ac:dyDescent="0.2">
      <c r="A80" t="s">
        <v>65</v>
      </c>
      <c r="B80" t="s">
        <v>110</v>
      </c>
      <c r="C80" t="s">
        <v>82</v>
      </c>
      <c r="D80" t="s">
        <v>103</v>
      </c>
      <c r="F80" t="s">
        <v>119</v>
      </c>
      <c r="G80" t="s">
        <v>105</v>
      </c>
      <c r="I80" t="s">
        <v>109</v>
      </c>
    </row>
    <row r="81" spans="1:9" x14ac:dyDescent="0.2">
      <c r="A81" t="s">
        <v>66</v>
      </c>
      <c r="B81" t="s">
        <v>90</v>
      </c>
      <c r="C81" t="s">
        <v>82</v>
      </c>
      <c r="D81" t="s">
        <v>103</v>
      </c>
      <c r="F81" t="s">
        <v>119</v>
      </c>
      <c r="G81" t="s">
        <v>105</v>
      </c>
      <c r="I81" t="s">
        <v>111</v>
      </c>
    </row>
    <row r="82" spans="1:9" x14ac:dyDescent="0.2">
      <c r="A82" t="s">
        <v>69</v>
      </c>
      <c r="B82" t="s">
        <v>117</v>
      </c>
    </row>
    <row r="83" spans="1:9" x14ac:dyDescent="0.2">
      <c r="A83" t="s">
        <v>155</v>
      </c>
      <c r="B83" t="s">
        <v>88</v>
      </c>
      <c r="C83" t="s">
        <v>78</v>
      </c>
      <c r="D83" t="s">
        <v>154</v>
      </c>
      <c r="F83" t="s">
        <v>119</v>
      </c>
      <c r="G83" t="s">
        <v>105</v>
      </c>
      <c r="I83" t="s">
        <v>160</v>
      </c>
    </row>
    <row r="86" spans="1:9" x14ac:dyDescent="0.2">
      <c r="A86" t="s">
        <v>71</v>
      </c>
      <c r="B86" t="s">
        <v>110</v>
      </c>
      <c r="C86" t="s">
        <v>81</v>
      </c>
      <c r="D86" t="s">
        <v>82</v>
      </c>
      <c r="I86" t="s">
        <v>123</v>
      </c>
    </row>
    <row r="87" spans="1:9" x14ac:dyDescent="0.2">
      <c r="A87" t="s">
        <v>72</v>
      </c>
      <c r="B87" t="s">
        <v>110</v>
      </c>
      <c r="C87" t="s">
        <v>81</v>
      </c>
      <c r="D87" t="s">
        <v>103</v>
      </c>
      <c r="E87" t="s">
        <v>82</v>
      </c>
      <c r="I87" t="s">
        <v>124</v>
      </c>
    </row>
    <row r="88" spans="1:9" x14ac:dyDescent="0.2">
      <c r="A88" t="s">
        <v>73</v>
      </c>
      <c r="B88" t="s">
        <v>121</v>
      </c>
      <c r="C88" t="s">
        <v>122</v>
      </c>
      <c r="D88" t="s">
        <v>101</v>
      </c>
      <c r="F88" t="s">
        <v>128</v>
      </c>
      <c r="G88" t="s">
        <v>127</v>
      </c>
      <c r="I88" t="s">
        <v>120</v>
      </c>
    </row>
    <row r="92" spans="1:9" ht="15.75" x14ac:dyDescent="0.25">
      <c r="A92" s="70" t="s">
        <v>177</v>
      </c>
      <c r="B92" s="71"/>
      <c r="C92" s="71"/>
      <c r="D92" s="71"/>
      <c r="E92" s="71"/>
      <c r="F92" s="71"/>
      <c r="G92" s="71"/>
      <c r="H92" s="71"/>
      <c r="I92" s="72"/>
    </row>
    <row r="93" spans="1:9" x14ac:dyDescent="0.2">
      <c r="A93" s="65" t="s">
        <v>170</v>
      </c>
      <c r="B93" t="s">
        <v>179</v>
      </c>
      <c r="C93" t="s">
        <v>171</v>
      </c>
      <c r="D93" t="s">
        <v>172</v>
      </c>
      <c r="E93" t="s">
        <v>173</v>
      </c>
      <c r="F93" t="s">
        <v>174</v>
      </c>
      <c r="G93" t="s">
        <v>178</v>
      </c>
      <c r="H93" t="s">
        <v>176</v>
      </c>
      <c r="I93" s="46" t="s">
        <v>175</v>
      </c>
    </row>
    <row r="94" spans="1:9" x14ac:dyDescent="0.2">
      <c r="A94" s="65" t="s">
        <v>46</v>
      </c>
      <c r="I94" s="46"/>
    </row>
    <row r="95" spans="1:9" x14ac:dyDescent="0.2">
      <c r="A95" s="65">
        <v>72</v>
      </c>
      <c r="B95">
        <v>7.4999999999999997E-2</v>
      </c>
      <c r="C95">
        <v>0.4</v>
      </c>
      <c r="D95">
        <v>3</v>
      </c>
      <c r="E95">
        <v>1</v>
      </c>
      <c r="F95">
        <v>1</v>
      </c>
      <c r="G95">
        <f t="shared" ref="G95:G109" si="5">(E95+D95/8)*IF(F95=1,1.5,1)</f>
        <v>2.0625</v>
      </c>
      <c r="H95">
        <f t="shared" ref="H95:H109" si="6">IF(E95=0,0,D95/E95/2)</f>
        <v>1.5</v>
      </c>
      <c r="I95" s="66">
        <f>LOG(A95 * (0.5 + G95 /2) * (0.5 + C95 /2),1 + Tabelle3[[#This Row],[FermentationSpeed]] + H95 / 64) / 100</f>
        <v>0.46289647794586303</v>
      </c>
    </row>
    <row r="96" spans="1:9" x14ac:dyDescent="0.2">
      <c r="A96" s="65">
        <v>720</v>
      </c>
      <c r="B96">
        <v>7.4999999999999997E-2</v>
      </c>
      <c r="C96">
        <v>0.4</v>
      </c>
      <c r="D96">
        <v>3</v>
      </c>
      <c r="E96">
        <v>1</v>
      </c>
      <c r="F96">
        <v>1</v>
      </c>
      <c r="G96">
        <f t="shared" si="5"/>
        <v>2.0625</v>
      </c>
      <c r="H96">
        <f t="shared" si="6"/>
        <v>1.5</v>
      </c>
      <c r="I96" s="66">
        <f>LOG(A96 * (0.5 + G96 /2) * (0.5 + C96 /2),1 + Tabelle3[[#This Row],[FermentationSpeed]] + H96 / 64) / 100</f>
        <v>0.70814268051531837</v>
      </c>
    </row>
    <row r="97" spans="1:9" x14ac:dyDescent="0.2">
      <c r="A97" s="65">
        <v>7200</v>
      </c>
      <c r="B97">
        <v>7.4999999999999997E-2</v>
      </c>
      <c r="C97">
        <v>0.4</v>
      </c>
      <c r="D97">
        <v>3</v>
      </c>
      <c r="E97">
        <v>1</v>
      </c>
      <c r="F97">
        <v>1</v>
      </c>
      <c r="G97">
        <f t="shared" si="5"/>
        <v>2.0625</v>
      </c>
      <c r="H97">
        <f t="shared" si="6"/>
        <v>1.5</v>
      </c>
      <c r="I97" s="66">
        <f>LOG(A97 * (0.5 + G97 /2) * (0.5 + C97 /2),1 + Tabelle3[[#This Row],[FermentationSpeed]] + H97 / 64) / 100</f>
        <v>0.95338888308477376</v>
      </c>
    </row>
    <row r="98" spans="1:9" x14ac:dyDescent="0.2">
      <c r="A98" s="65">
        <v>72</v>
      </c>
      <c r="B98">
        <v>7.4999999999999997E-2</v>
      </c>
      <c r="C98">
        <v>0.4</v>
      </c>
      <c r="D98">
        <v>62</v>
      </c>
      <c r="E98">
        <v>1</v>
      </c>
      <c r="F98">
        <v>1</v>
      </c>
      <c r="G98">
        <f t="shared" si="5"/>
        <v>13.125</v>
      </c>
      <c r="H98">
        <f t="shared" si="6"/>
        <v>31</v>
      </c>
      <c r="I98" s="66">
        <f>LOG(A98 * (0.5 + G98 /2) * (0.5 + C98 /2),1 + Tabelle3[[#This Row],[FermentationSpeed]] + H98 / 64) / 100</f>
        <v>0.13223018895093719</v>
      </c>
    </row>
    <row r="99" spans="1:9" x14ac:dyDescent="0.2">
      <c r="A99" s="65">
        <v>720</v>
      </c>
      <c r="B99">
        <v>7.4999999999999997E-2</v>
      </c>
      <c r="C99">
        <v>0.4</v>
      </c>
      <c r="D99">
        <v>62</v>
      </c>
      <c r="E99">
        <v>1</v>
      </c>
      <c r="F99">
        <v>1</v>
      </c>
      <c r="G99">
        <f t="shared" si="5"/>
        <v>13.125</v>
      </c>
      <c r="H99">
        <f t="shared" si="6"/>
        <v>31</v>
      </c>
      <c r="I99" s="66">
        <f>LOG(A99 * (0.5 + G99 /2) * (0.5 + C99 /2),1 + Tabelle3[[#This Row],[FermentationSpeed]] + H99 / 64) / 100</f>
        <v>0.18405693473226165</v>
      </c>
    </row>
    <row r="100" spans="1:9" x14ac:dyDescent="0.2">
      <c r="A100" s="65">
        <v>7200</v>
      </c>
      <c r="B100">
        <v>7.4999999999999997E-2</v>
      </c>
      <c r="C100">
        <v>0.4</v>
      </c>
      <c r="D100">
        <v>62</v>
      </c>
      <c r="E100">
        <v>1</v>
      </c>
      <c r="F100">
        <v>1</v>
      </c>
      <c r="G100">
        <f t="shared" si="5"/>
        <v>13.125</v>
      </c>
      <c r="H100">
        <f t="shared" si="6"/>
        <v>31</v>
      </c>
      <c r="I100" s="66">
        <f>LOG(A100 * (0.5 + G100 /2) * (0.5 + C100 /2),1 + Tabelle3[[#This Row],[FermentationSpeed]] + H100 / 64) / 100</f>
        <v>0.23588368051358613</v>
      </c>
    </row>
    <row r="101" spans="1:9" x14ac:dyDescent="0.2">
      <c r="A101" s="65">
        <v>72</v>
      </c>
      <c r="B101">
        <v>7.4999999999999997E-2</v>
      </c>
      <c r="C101">
        <v>0.4</v>
      </c>
      <c r="D101">
        <v>3</v>
      </c>
      <c r="E101">
        <v>10</v>
      </c>
      <c r="F101">
        <v>1</v>
      </c>
      <c r="G101">
        <f t="shared" si="5"/>
        <v>15.5625</v>
      </c>
      <c r="H101">
        <f t="shared" si="6"/>
        <v>0.15</v>
      </c>
      <c r="I101" s="66">
        <f>LOG(A101 * (0.5 + G101 /2) * (0.5 + C101 /2),1 + Tabelle3[[#This Row],[FermentationSpeed]] + H101 / 64) / 100</f>
        <v>0.80994696633137475</v>
      </c>
    </row>
    <row r="102" spans="1:9" x14ac:dyDescent="0.2">
      <c r="A102" s="65">
        <v>720</v>
      </c>
      <c r="B102">
        <v>7.4999999999999997E-2</v>
      </c>
      <c r="C102">
        <v>0.4</v>
      </c>
      <c r="D102">
        <v>3</v>
      </c>
      <c r="E102">
        <v>10</v>
      </c>
      <c r="F102">
        <v>1</v>
      </c>
      <c r="G102">
        <f t="shared" si="5"/>
        <v>15.5625</v>
      </c>
      <c r="H102">
        <f t="shared" si="6"/>
        <v>0.15</v>
      </c>
      <c r="I102" s="66">
        <f>LOG(A102 * (0.5 + G102 /2) * (0.5 + C102 /2),1 + Tabelle3[[#This Row],[FermentationSpeed]] + H102 / 64) / 100</f>
        <v>1.1190249273172228</v>
      </c>
    </row>
    <row r="103" spans="1:9" x14ac:dyDescent="0.2">
      <c r="A103" s="65">
        <v>7200</v>
      </c>
      <c r="B103">
        <v>7.4999999999999997E-2</v>
      </c>
      <c r="C103">
        <v>0.4</v>
      </c>
      <c r="D103">
        <v>3</v>
      </c>
      <c r="E103">
        <v>10</v>
      </c>
      <c r="F103">
        <v>1</v>
      </c>
      <c r="G103">
        <f t="shared" si="5"/>
        <v>15.5625</v>
      </c>
      <c r="H103">
        <f t="shared" si="6"/>
        <v>0.15</v>
      </c>
      <c r="I103" s="66">
        <f>LOG(A103 * (0.5 + G103 /2) * (0.5 + C103 /2),1 + Tabelle3[[#This Row],[FermentationSpeed]] + H103 / 64) / 100</f>
        <v>1.4281028883030709</v>
      </c>
    </row>
    <row r="104" spans="1:9" x14ac:dyDescent="0.2">
      <c r="A104" s="65">
        <v>72</v>
      </c>
      <c r="B104">
        <v>7.4999999999999997E-2</v>
      </c>
      <c r="C104">
        <v>0.4</v>
      </c>
      <c r="D104">
        <v>3</v>
      </c>
      <c r="E104">
        <v>1</v>
      </c>
      <c r="F104">
        <v>0</v>
      </c>
      <c r="G104">
        <f t="shared" si="5"/>
        <v>1.375</v>
      </c>
      <c r="H104">
        <f t="shared" si="6"/>
        <v>1.5</v>
      </c>
      <c r="I104" s="66">
        <f>LOG(A104 * (0.5 + G104 /2) * (0.5 + C104 /2),1 + Tabelle3[[#This Row],[FermentationSpeed]] + H104 / 64) / 100</f>
        <v>0.43581823567287986</v>
      </c>
    </row>
    <row r="105" spans="1:9" x14ac:dyDescent="0.2">
      <c r="A105" s="65">
        <v>720</v>
      </c>
      <c r="B105">
        <v>7.4999999999999997E-2</v>
      </c>
      <c r="C105">
        <v>0.4</v>
      </c>
      <c r="D105">
        <v>3</v>
      </c>
      <c r="E105">
        <v>1</v>
      </c>
      <c r="F105">
        <v>0</v>
      </c>
      <c r="G105">
        <f t="shared" si="5"/>
        <v>1.375</v>
      </c>
      <c r="H105">
        <f t="shared" si="6"/>
        <v>1.5</v>
      </c>
      <c r="I105" s="66">
        <f>LOG(A105 * (0.5 + G105 /2) * (0.5 + C105 /2),1 + Tabelle3[[#This Row],[FermentationSpeed]] + H105 / 64) / 100</f>
        <v>0.68106443824233509</v>
      </c>
    </row>
    <row r="106" spans="1:9" x14ac:dyDescent="0.2">
      <c r="A106" s="65">
        <v>7200</v>
      </c>
      <c r="B106">
        <v>7.4999999999999997E-2</v>
      </c>
      <c r="C106">
        <v>0.4</v>
      </c>
      <c r="D106">
        <v>3</v>
      </c>
      <c r="E106">
        <v>1</v>
      </c>
      <c r="F106">
        <v>0</v>
      </c>
      <c r="G106">
        <f t="shared" si="5"/>
        <v>1.375</v>
      </c>
      <c r="H106">
        <f t="shared" si="6"/>
        <v>1.5</v>
      </c>
      <c r="I106" s="66">
        <f>LOG(A106 * (0.5 + G106 /2) * (0.5 + C106 /2),1 + Tabelle3[[#This Row],[FermentationSpeed]] + H106 / 64) / 100</f>
        <v>0.92631064081179049</v>
      </c>
    </row>
    <row r="107" spans="1:9" x14ac:dyDescent="0.2">
      <c r="A107" s="65">
        <v>72</v>
      </c>
      <c r="B107">
        <v>7.4999999999999997E-2</v>
      </c>
      <c r="C107">
        <v>0.4</v>
      </c>
      <c r="D107">
        <v>3</v>
      </c>
      <c r="E107">
        <v>32</v>
      </c>
      <c r="F107">
        <v>1</v>
      </c>
      <c r="G107">
        <f t="shared" si="5"/>
        <v>48.5625</v>
      </c>
      <c r="H107">
        <f t="shared" si="6"/>
        <v>4.6875E-2</v>
      </c>
      <c r="I107" s="66">
        <f>LOG(A107 * (0.5 + G107 /2) * (0.5 + C107 /2),1 + Tabelle3[[#This Row],[FermentationSpeed]] + H107 / 64) / 100</f>
        <v>0.97669963709968344</v>
      </c>
    </row>
    <row r="108" spans="1:9" x14ac:dyDescent="0.2">
      <c r="A108" s="65">
        <v>720</v>
      </c>
      <c r="B108">
        <v>7.4999999999999997E-2</v>
      </c>
      <c r="C108">
        <v>0.4</v>
      </c>
      <c r="D108">
        <v>3</v>
      </c>
      <c r="E108">
        <v>32</v>
      </c>
      <c r="F108">
        <v>1</v>
      </c>
      <c r="G108">
        <f t="shared" si="5"/>
        <v>48.5625</v>
      </c>
      <c r="H108">
        <f t="shared" si="6"/>
        <v>4.6875E-2</v>
      </c>
      <c r="I108" s="66">
        <f>LOG(A108 * (0.5 + G108 /2) * (0.5 + C108 /2),1 + Tabelle3[[#This Row],[FermentationSpeed]] + H108 / 64) / 100</f>
        <v>1.2921146814976563</v>
      </c>
    </row>
    <row r="109" spans="1:9" x14ac:dyDescent="0.2">
      <c r="A109" s="65">
        <v>7200</v>
      </c>
      <c r="B109">
        <v>7.4999999999999997E-2</v>
      </c>
      <c r="C109">
        <v>0.4</v>
      </c>
      <c r="D109">
        <v>3</v>
      </c>
      <c r="E109">
        <v>32</v>
      </c>
      <c r="F109">
        <v>1</v>
      </c>
      <c r="G109">
        <f t="shared" si="5"/>
        <v>48.5625</v>
      </c>
      <c r="H109">
        <f t="shared" si="6"/>
        <v>4.6875E-2</v>
      </c>
      <c r="I109" s="66">
        <f>LOG(A109 * (0.5 + G109 /2) * (0.5 + C109 /2),1 + Tabelle3[[#This Row],[FermentationSpeed]] + H109 / 64) / 100</f>
        <v>1.6075297258956294</v>
      </c>
    </row>
    <row r="110" spans="1:9" x14ac:dyDescent="0.2">
      <c r="A110" s="65"/>
      <c r="I110" s="66"/>
    </row>
    <row r="111" spans="1:9" x14ac:dyDescent="0.2">
      <c r="A111" s="65" t="s">
        <v>180</v>
      </c>
      <c r="I111" s="66"/>
    </row>
    <row r="112" spans="1:9" x14ac:dyDescent="0.2">
      <c r="A112" s="65">
        <v>72</v>
      </c>
      <c r="B112">
        <v>0.2</v>
      </c>
      <c r="C112">
        <v>0.4</v>
      </c>
      <c r="D112">
        <v>3</v>
      </c>
      <c r="E112">
        <v>1</v>
      </c>
      <c r="F112">
        <v>1</v>
      </c>
      <c r="G112">
        <f t="shared" ref="G112:G126" si="7">(E112+D112/8)*IF(F112=1,1.5,1)</f>
        <v>2.0625</v>
      </c>
      <c r="H112">
        <f t="shared" ref="H112:H126" si="8">IF(E112=0,0,D112/E112/2)</f>
        <v>1.5</v>
      </c>
      <c r="I112" s="66">
        <f>LOG(A112 * (0.5 + G112 /2) * (0.5 + C112 /2),1 + Tabelle3[[#This Row],[FermentationSpeed]] + H112 / 64) / 100</f>
        <v>0.215510173936863</v>
      </c>
    </row>
    <row r="113" spans="1:9" x14ac:dyDescent="0.2">
      <c r="A113" s="65">
        <v>720</v>
      </c>
      <c r="B113">
        <v>0.2</v>
      </c>
      <c r="C113">
        <v>0.4</v>
      </c>
      <c r="D113">
        <v>3</v>
      </c>
      <c r="E113">
        <v>1</v>
      </c>
      <c r="F113">
        <v>1</v>
      </c>
      <c r="G113">
        <f t="shared" si="7"/>
        <v>2.0625</v>
      </c>
      <c r="H113">
        <f t="shared" si="8"/>
        <v>1.5</v>
      </c>
      <c r="I113" s="66">
        <f>LOG(A113 * (0.5 + G113 /2) * (0.5 + C113 /2),1 + Tabelle3[[#This Row],[FermentationSpeed]] + H113 / 64) / 100</f>
        <v>0.3296891627415256</v>
      </c>
    </row>
    <row r="114" spans="1:9" x14ac:dyDescent="0.2">
      <c r="A114" s="65">
        <v>7200</v>
      </c>
      <c r="B114">
        <v>0.2</v>
      </c>
      <c r="C114">
        <v>0.4</v>
      </c>
      <c r="D114">
        <v>3</v>
      </c>
      <c r="E114">
        <v>1</v>
      </c>
      <c r="F114">
        <v>1</v>
      </c>
      <c r="G114">
        <f t="shared" si="7"/>
        <v>2.0625</v>
      </c>
      <c r="H114">
        <f t="shared" si="8"/>
        <v>1.5</v>
      </c>
      <c r="I114" s="66">
        <f>LOG(A114 * (0.5 + G114 /2) * (0.5 + C114 /2),1 + Tabelle3[[#This Row],[FermentationSpeed]] + H114 / 64) / 100</f>
        <v>0.44386815154618831</v>
      </c>
    </row>
    <row r="115" spans="1:9" x14ac:dyDescent="0.2">
      <c r="A115" s="65">
        <v>72</v>
      </c>
      <c r="B115">
        <v>0.2</v>
      </c>
      <c r="C115">
        <v>0.4</v>
      </c>
      <c r="D115">
        <v>62</v>
      </c>
      <c r="E115">
        <v>1</v>
      </c>
      <c r="F115">
        <v>1</v>
      </c>
      <c r="G115">
        <f t="shared" si="7"/>
        <v>13.125</v>
      </c>
      <c r="H115">
        <f t="shared" si="8"/>
        <v>31</v>
      </c>
      <c r="I115" s="66">
        <f>LOG(A115 * (0.5 + G115 /2) * (0.5 + C115 /2),1 + Tabelle3[[#This Row],[FermentationSpeed]] + H115 / 64) / 100</f>
        <v>0.11267455688911973</v>
      </c>
    </row>
    <row r="116" spans="1:9" x14ac:dyDescent="0.2">
      <c r="A116" s="65">
        <v>720</v>
      </c>
      <c r="B116">
        <v>0.2</v>
      </c>
      <c r="C116">
        <v>0.4</v>
      </c>
      <c r="D116">
        <v>62</v>
      </c>
      <c r="E116">
        <v>1</v>
      </c>
      <c r="F116">
        <v>1</v>
      </c>
      <c r="G116">
        <f t="shared" si="7"/>
        <v>13.125</v>
      </c>
      <c r="H116">
        <f t="shared" si="8"/>
        <v>31</v>
      </c>
      <c r="I116" s="66">
        <f>LOG(A116 * (0.5 + G116 /2) * (0.5 + C116 /2),1 + Tabelle3[[#This Row],[FermentationSpeed]] + H116 / 64) / 100</f>
        <v>0.15683660235123809</v>
      </c>
    </row>
    <row r="117" spans="1:9" x14ac:dyDescent="0.2">
      <c r="A117" s="65">
        <v>7200</v>
      </c>
      <c r="B117">
        <v>0.2</v>
      </c>
      <c r="C117">
        <v>0.4</v>
      </c>
      <c r="D117">
        <v>62</v>
      </c>
      <c r="E117">
        <v>1</v>
      </c>
      <c r="F117">
        <v>1</v>
      </c>
      <c r="G117">
        <f t="shared" si="7"/>
        <v>13.125</v>
      </c>
      <c r="H117">
        <f t="shared" si="8"/>
        <v>31</v>
      </c>
      <c r="I117" s="66">
        <f>LOG(A117 * (0.5 + G117 /2) * (0.5 + C117 /2),1 + Tabelle3[[#This Row],[FermentationSpeed]] + H117 / 64) / 100</f>
        <v>0.2009986478133565</v>
      </c>
    </row>
    <row r="118" spans="1:9" x14ac:dyDescent="0.2">
      <c r="A118" s="65">
        <v>72</v>
      </c>
      <c r="B118">
        <v>0.2</v>
      </c>
      <c r="C118">
        <v>0.4</v>
      </c>
      <c r="D118">
        <v>3</v>
      </c>
      <c r="E118">
        <v>10</v>
      </c>
      <c r="F118">
        <v>1</v>
      </c>
      <c r="G118">
        <f t="shared" si="7"/>
        <v>15.5625</v>
      </c>
      <c r="H118">
        <f t="shared" si="8"/>
        <v>0.15</v>
      </c>
      <c r="I118" s="66">
        <f>LOG(A118 * (0.5 + G118 /2) * (0.5 + C118 /2),1 + Tabelle3[[#This Row],[FermentationSpeed]] + H118 / 64) / 100</f>
        <v>0.32744853574940136</v>
      </c>
    </row>
    <row r="119" spans="1:9" x14ac:dyDescent="0.2">
      <c r="A119" s="65">
        <v>720</v>
      </c>
      <c r="B119">
        <v>0.2</v>
      </c>
      <c r="C119">
        <v>0.4</v>
      </c>
      <c r="D119">
        <v>3</v>
      </c>
      <c r="E119">
        <v>10</v>
      </c>
      <c r="F119">
        <v>1</v>
      </c>
      <c r="G119">
        <f t="shared" si="7"/>
        <v>15.5625</v>
      </c>
      <c r="H119">
        <f t="shared" si="8"/>
        <v>0.15</v>
      </c>
      <c r="I119" s="66">
        <f>LOG(A119 * (0.5 + G119 /2) * (0.5 + C119 /2),1 + Tabelle3[[#This Row],[FermentationSpeed]] + H119 / 64) / 100</f>
        <v>0.45240378586366575</v>
      </c>
    </row>
    <row r="120" spans="1:9" x14ac:dyDescent="0.2">
      <c r="A120" s="65">
        <v>7200</v>
      </c>
      <c r="B120">
        <v>0.2</v>
      </c>
      <c r="C120">
        <v>0.4</v>
      </c>
      <c r="D120">
        <v>3</v>
      </c>
      <c r="E120">
        <v>10</v>
      </c>
      <c r="F120">
        <v>1</v>
      </c>
      <c r="G120">
        <f t="shared" si="7"/>
        <v>15.5625</v>
      </c>
      <c r="H120">
        <f t="shared" si="8"/>
        <v>0.15</v>
      </c>
      <c r="I120" s="66">
        <f>LOG(A120 * (0.5 + G120 /2) * (0.5 + C120 /2),1 + Tabelle3[[#This Row],[FermentationSpeed]] + H120 / 64) / 100</f>
        <v>0.57735903597793004</v>
      </c>
    </row>
    <row r="121" spans="1:9" x14ac:dyDescent="0.2">
      <c r="A121" s="65">
        <v>72</v>
      </c>
      <c r="B121">
        <v>0.2</v>
      </c>
      <c r="C121">
        <v>0.4</v>
      </c>
      <c r="D121">
        <v>3</v>
      </c>
      <c r="E121">
        <v>1</v>
      </c>
      <c r="F121">
        <v>0</v>
      </c>
      <c r="G121">
        <f t="shared" si="7"/>
        <v>1.375</v>
      </c>
      <c r="H121">
        <f t="shared" si="8"/>
        <v>1.5</v>
      </c>
      <c r="I121" s="66">
        <f>LOG(A121 * (0.5 + G121 /2) * (0.5 + C121 /2),1 + Tabelle3[[#This Row],[FermentationSpeed]] + H121 / 64) / 100</f>
        <v>0.20290338822950316</v>
      </c>
    </row>
    <row r="122" spans="1:9" x14ac:dyDescent="0.2">
      <c r="A122" s="65">
        <v>720</v>
      </c>
      <c r="B122">
        <v>0.2</v>
      </c>
      <c r="C122">
        <v>0.4</v>
      </c>
      <c r="D122">
        <v>3</v>
      </c>
      <c r="E122">
        <v>1</v>
      </c>
      <c r="F122">
        <v>0</v>
      </c>
      <c r="G122">
        <f t="shared" si="7"/>
        <v>1.375</v>
      </c>
      <c r="H122">
        <f t="shared" si="8"/>
        <v>1.5</v>
      </c>
      <c r="I122" s="66">
        <f>LOG(A122 * (0.5 + G122 /2) * (0.5 + C122 /2),1 + Tabelle3[[#This Row],[FermentationSpeed]] + H122 / 64) / 100</f>
        <v>0.3170823770341657</v>
      </c>
    </row>
    <row r="123" spans="1:9" x14ac:dyDescent="0.2">
      <c r="A123" s="65">
        <v>7200</v>
      </c>
      <c r="B123">
        <v>0.2</v>
      </c>
      <c r="C123">
        <v>0.4</v>
      </c>
      <c r="D123">
        <v>3</v>
      </c>
      <c r="E123">
        <v>1</v>
      </c>
      <c r="F123">
        <v>0</v>
      </c>
      <c r="G123">
        <f t="shared" si="7"/>
        <v>1.375</v>
      </c>
      <c r="H123">
        <f t="shared" si="8"/>
        <v>1.5</v>
      </c>
      <c r="I123" s="66">
        <f>LOG(A123 * (0.5 + G123 /2) * (0.5 + C123 /2),1 + Tabelle3[[#This Row],[FermentationSpeed]] + H123 / 64) / 100</f>
        <v>0.4312613658388284</v>
      </c>
    </row>
    <row r="124" spans="1:9" x14ac:dyDescent="0.2">
      <c r="A124" s="65">
        <v>72</v>
      </c>
      <c r="B124">
        <v>0.2</v>
      </c>
      <c r="C124">
        <v>0.4</v>
      </c>
      <c r="D124">
        <v>3</v>
      </c>
      <c r="E124">
        <v>32</v>
      </c>
      <c r="F124">
        <v>1</v>
      </c>
      <c r="G124">
        <f t="shared" si="7"/>
        <v>48.5625</v>
      </c>
      <c r="H124">
        <f t="shared" si="8"/>
        <v>4.6875E-2</v>
      </c>
      <c r="I124" s="66">
        <f>LOG(A124 * (0.5 + G124 /2) * (0.5 + C124 /2),1 + Tabelle3[[#This Row],[FermentationSpeed]] + H124 / 64) / 100</f>
        <v>0.38976719889928091</v>
      </c>
    </row>
    <row r="125" spans="1:9" x14ac:dyDescent="0.2">
      <c r="A125" s="65">
        <v>720</v>
      </c>
      <c r="B125">
        <v>0.2</v>
      </c>
      <c r="C125">
        <v>0.4</v>
      </c>
      <c r="D125">
        <v>3</v>
      </c>
      <c r="E125">
        <v>32</v>
      </c>
      <c r="F125">
        <v>1</v>
      </c>
      <c r="G125">
        <f t="shared" si="7"/>
        <v>48.5625</v>
      </c>
      <c r="H125">
        <f t="shared" si="8"/>
        <v>4.6875E-2</v>
      </c>
      <c r="I125" s="66">
        <f>LOG(A125 * (0.5 + G125 /2) * (0.5 + C125 /2),1 + Tabelle3[[#This Row],[FermentationSpeed]] + H125 / 64) / 100</f>
        <v>0.51563848386336342</v>
      </c>
    </row>
    <row r="126" spans="1:9" x14ac:dyDescent="0.2">
      <c r="A126" s="65">
        <v>7200</v>
      </c>
      <c r="B126">
        <v>0.2</v>
      </c>
      <c r="C126">
        <v>0.4</v>
      </c>
      <c r="D126">
        <v>3</v>
      </c>
      <c r="E126">
        <v>32</v>
      </c>
      <c r="F126">
        <v>1</v>
      </c>
      <c r="G126">
        <f t="shared" si="7"/>
        <v>48.5625</v>
      </c>
      <c r="H126">
        <f t="shared" si="8"/>
        <v>4.6875E-2</v>
      </c>
      <c r="I126" s="66">
        <f>LOG(A126 * (0.5 + G126 /2) * (0.5 + C126 /2),1 + Tabelle3[[#This Row],[FermentationSpeed]] + H126 / 64) / 100</f>
        <v>0.64150976882744581</v>
      </c>
    </row>
    <row r="127" spans="1:9" x14ac:dyDescent="0.2">
      <c r="A127" s="65"/>
      <c r="I127" s="66"/>
    </row>
    <row r="128" spans="1:9" x14ac:dyDescent="0.2">
      <c r="A128" s="65" t="s">
        <v>181</v>
      </c>
      <c r="I128" s="66"/>
    </row>
    <row r="129" spans="1:9" x14ac:dyDescent="0.2">
      <c r="A129" s="65">
        <v>72</v>
      </c>
      <c r="B129">
        <v>0.15</v>
      </c>
      <c r="C129">
        <v>0.4</v>
      </c>
      <c r="D129">
        <v>3</v>
      </c>
      <c r="E129">
        <v>1</v>
      </c>
      <c r="F129">
        <v>1</v>
      </c>
      <c r="G129">
        <f t="shared" ref="G129:G143" si="9">(E129+D129/8)*IF(F129=1,1.5,1)</f>
        <v>2.0625</v>
      </c>
      <c r="H129">
        <f t="shared" ref="H129:H143" si="10">IF(E129=0,0,D129/E129/2)</f>
        <v>1.5</v>
      </c>
      <c r="I129" s="66">
        <f>LOG(A129 * (0.5 + G129 /2) * (0.5 + C129 /2),1 + Tabelle3[[#This Row],[FermentationSpeed]] + H129 / 64) / 100</f>
        <v>0.27173591175149636</v>
      </c>
    </row>
    <row r="130" spans="1:9" x14ac:dyDescent="0.2">
      <c r="A130" s="65">
        <v>720</v>
      </c>
      <c r="B130">
        <v>0.15</v>
      </c>
      <c r="C130">
        <v>0.4</v>
      </c>
      <c r="D130">
        <v>3</v>
      </c>
      <c r="E130">
        <v>1</v>
      </c>
      <c r="F130">
        <v>1</v>
      </c>
      <c r="G130">
        <f t="shared" si="9"/>
        <v>2.0625</v>
      </c>
      <c r="H130">
        <f t="shared" si="10"/>
        <v>1.5</v>
      </c>
      <c r="I130" s="66">
        <f>LOG(A130 * (0.5 + G130 /2) * (0.5 + C130 /2),1 + Tabelle3[[#This Row],[FermentationSpeed]] + H130 / 64) / 100</f>
        <v>0.41570373962206636</v>
      </c>
    </row>
    <row r="131" spans="1:9" x14ac:dyDescent="0.2">
      <c r="A131" s="65">
        <v>7200</v>
      </c>
      <c r="B131">
        <v>0.15</v>
      </c>
      <c r="C131">
        <v>0.4</v>
      </c>
      <c r="D131">
        <v>3</v>
      </c>
      <c r="E131">
        <v>1</v>
      </c>
      <c r="F131">
        <v>1</v>
      </c>
      <c r="G131">
        <f t="shared" si="9"/>
        <v>2.0625</v>
      </c>
      <c r="H131">
        <f t="shared" si="10"/>
        <v>1.5</v>
      </c>
      <c r="I131" s="66">
        <f>LOG(A131 * (0.5 + G131 /2) * (0.5 + C131 /2),1 + Tabelle3[[#This Row],[FermentationSpeed]] + H131 / 64) / 100</f>
        <v>0.55967156749263636</v>
      </c>
    </row>
    <row r="132" spans="1:9" x14ac:dyDescent="0.2">
      <c r="A132" s="65">
        <v>72</v>
      </c>
      <c r="B132">
        <v>0.15</v>
      </c>
      <c r="C132">
        <v>0.4</v>
      </c>
      <c r="D132">
        <v>62</v>
      </c>
      <c r="E132">
        <v>1</v>
      </c>
      <c r="F132">
        <v>1</v>
      </c>
      <c r="G132">
        <f t="shared" si="9"/>
        <v>13.125</v>
      </c>
      <c r="H132">
        <f t="shared" si="10"/>
        <v>31</v>
      </c>
      <c r="I132" s="66">
        <f>LOG(A132 * (0.5 + G132 /2) * (0.5 + C132 /2),1 + Tabelle3[[#This Row],[FermentationSpeed]] + H132 / 64) / 100</f>
        <v>0.11958605772258676</v>
      </c>
    </row>
    <row r="133" spans="1:9" x14ac:dyDescent="0.2">
      <c r="A133" s="65">
        <v>720</v>
      </c>
      <c r="B133">
        <v>0.15</v>
      </c>
      <c r="C133">
        <v>0.4</v>
      </c>
      <c r="D133">
        <v>62</v>
      </c>
      <c r="E133">
        <v>1</v>
      </c>
      <c r="F133">
        <v>1</v>
      </c>
      <c r="G133">
        <f t="shared" si="9"/>
        <v>13.125</v>
      </c>
      <c r="H133">
        <f t="shared" si="10"/>
        <v>31</v>
      </c>
      <c r="I133" s="66">
        <f>LOG(A133 * (0.5 + G133 /2) * (0.5 + C133 /2),1 + Tabelle3[[#This Row],[FermentationSpeed]] + H133 / 64) / 100</f>
        <v>0.16645702010833152</v>
      </c>
    </row>
    <row r="134" spans="1:9" x14ac:dyDescent="0.2">
      <c r="A134" s="65">
        <v>7200</v>
      </c>
      <c r="B134">
        <v>0.15</v>
      </c>
      <c r="C134">
        <v>0.4</v>
      </c>
      <c r="D134">
        <v>62</v>
      </c>
      <c r="E134">
        <v>1</v>
      </c>
      <c r="F134">
        <v>1</v>
      </c>
      <c r="G134">
        <f t="shared" si="9"/>
        <v>13.125</v>
      </c>
      <c r="H134">
        <f t="shared" si="10"/>
        <v>31</v>
      </c>
      <c r="I134" s="66">
        <f>LOG(A134 * (0.5 + G134 /2) * (0.5 + C134 /2),1 + Tabelle3[[#This Row],[FermentationSpeed]] + H134 / 64) / 100</f>
        <v>0.21332798249407631</v>
      </c>
    </row>
    <row r="135" spans="1:9" x14ac:dyDescent="0.2">
      <c r="A135" s="65">
        <v>72</v>
      </c>
      <c r="B135">
        <v>0.15</v>
      </c>
      <c r="C135">
        <v>0.4</v>
      </c>
      <c r="D135">
        <v>3</v>
      </c>
      <c r="E135">
        <v>10</v>
      </c>
      <c r="F135">
        <v>1</v>
      </c>
      <c r="G135">
        <f t="shared" si="9"/>
        <v>15.5625</v>
      </c>
      <c r="H135">
        <f t="shared" si="10"/>
        <v>0.15</v>
      </c>
      <c r="I135" s="66">
        <f>LOG(A135 * (0.5 + G135 /2) * (0.5 + C135 /2),1 + Tabelle3[[#This Row],[FermentationSpeed]] + H135 / 64) / 100</f>
        <v>0.42553412945956121</v>
      </c>
    </row>
    <row r="136" spans="1:9" x14ac:dyDescent="0.2">
      <c r="A136" s="65">
        <v>720</v>
      </c>
      <c r="B136">
        <v>0.15</v>
      </c>
      <c r="C136">
        <v>0.4</v>
      </c>
      <c r="D136">
        <v>3</v>
      </c>
      <c r="E136">
        <v>10</v>
      </c>
      <c r="F136">
        <v>1</v>
      </c>
      <c r="G136">
        <f t="shared" si="9"/>
        <v>15.5625</v>
      </c>
      <c r="H136">
        <f t="shared" si="10"/>
        <v>0.15</v>
      </c>
      <c r="I136" s="66">
        <f>LOG(A136 * (0.5 + G136 /2) * (0.5 + C136 /2),1 + Tabelle3[[#This Row],[FermentationSpeed]] + H136 / 64) / 100</f>
        <v>0.58791910839093331</v>
      </c>
    </row>
    <row r="137" spans="1:9" x14ac:dyDescent="0.2">
      <c r="A137" s="65">
        <v>7200</v>
      </c>
      <c r="B137">
        <v>0.15</v>
      </c>
      <c r="C137">
        <v>0.4</v>
      </c>
      <c r="D137">
        <v>3</v>
      </c>
      <c r="E137">
        <v>10</v>
      </c>
      <c r="F137">
        <v>1</v>
      </c>
      <c r="G137">
        <f t="shared" si="9"/>
        <v>15.5625</v>
      </c>
      <c r="H137">
        <f t="shared" si="10"/>
        <v>0.15</v>
      </c>
      <c r="I137" s="66">
        <f>LOG(A137 * (0.5 + G137 /2) * (0.5 + C137 /2),1 + Tabelle3[[#This Row],[FermentationSpeed]] + H137 / 64) / 100</f>
        <v>0.75030408732230558</v>
      </c>
    </row>
    <row r="138" spans="1:9" x14ac:dyDescent="0.2">
      <c r="A138" s="65">
        <v>72</v>
      </c>
      <c r="B138">
        <v>0.15</v>
      </c>
      <c r="C138">
        <v>0.4</v>
      </c>
      <c r="D138">
        <v>3</v>
      </c>
      <c r="E138">
        <v>1</v>
      </c>
      <c r="F138">
        <v>0</v>
      </c>
      <c r="G138">
        <f t="shared" si="9"/>
        <v>1.375</v>
      </c>
      <c r="H138">
        <f t="shared" si="10"/>
        <v>1.5</v>
      </c>
      <c r="I138" s="66">
        <f>LOG(A138 * (0.5 + G138 /2) * (0.5 + C138 /2),1 + Tabelle3[[#This Row],[FermentationSpeed]] + H138 / 64) / 100</f>
        <v>0.25584006634491807</v>
      </c>
    </row>
    <row r="139" spans="1:9" x14ac:dyDescent="0.2">
      <c r="A139" s="65">
        <v>720</v>
      </c>
      <c r="B139">
        <v>0.15</v>
      </c>
      <c r="C139">
        <v>0.4</v>
      </c>
      <c r="D139">
        <v>3</v>
      </c>
      <c r="E139">
        <v>1</v>
      </c>
      <c r="F139">
        <v>0</v>
      </c>
      <c r="G139">
        <f t="shared" si="9"/>
        <v>1.375</v>
      </c>
      <c r="H139">
        <f t="shared" si="10"/>
        <v>1.5</v>
      </c>
      <c r="I139" s="66">
        <f>LOG(A139 * (0.5 + G139 /2) * (0.5 + C139 /2),1 + Tabelle3[[#This Row],[FermentationSpeed]] + H139 / 64) / 100</f>
        <v>0.39980789421548807</v>
      </c>
    </row>
    <row r="140" spans="1:9" x14ac:dyDescent="0.2">
      <c r="A140" s="65">
        <v>7200</v>
      </c>
      <c r="B140">
        <v>0.15</v>
      </c>
      <c r="C140">
        <v>0.4</v>
      </c>
      <c r="D140">
        <v>3</v>
      </c>
      <c r="E140">
        <v>1</v>
      </c>
      <c r="F140">
        <v>0</v>
      </c>
      <c r="G140">
        <f t="shared" si="9"/>
        <v>1.375</v>
      </c>
      <c r="H140">
        <f t="shared" si="10"/>
        <v>1.5</v>
      </c>
      <c r="I140" s="66">
        <f>LOG(A140 * (0.5 + G140 /2) * (0.5 + C140 /2),1 + Tabelle3[[#This Row],[FermentationSpeed]] + H140 / 64) / 100</f>
        <v>0.54377572208605807</v>
      </c>
    </row>
    <row r="141" spans="1:9" x14ac:dyDescent="0.2">
      <c r="A141" s="65">
        <v>72</v>
      </c>
      <c r="B141">
        <v>0.15</v>
      </c>
      <c r="C141">
        <v>0.4</v>
      </c>
      <c r="D141">
        <v>3</v>
      </c>
      <c r="E141">
        <v>32</v>
      </c>
      <c r="F141">
        <v>1</v>
      </c>
      <c r="G141">
        <f t="shared" si="9"/>
        <v>48.5625</v>
      </c>
      <c r="H141">
        <f t="shared" si="10"/>
        <v>4.6875E-2</v>
      </c>
      <c r="I141" s="66">
        <f>LOG(A141 * (0.5 + G141 /2) * (0.5 + C141 /2),1 + Tabelle3[[#This Row],[FermentationSpeed]] + H141 / 64) / 100</f>
        <v>0.50784531042538417</v>
      </c>
    </row>
    <row r="142" spans="1:9" x14ac:dyDescent="0.2">
      <c r="A142" s="65">
        <v>720</v>
      </c>
      <c r="B142">
        <v>0.15</v>
      </c>
      <c r="C142">
        <v>0.4</v>
      </c>
      <c r="D142">
        <v>3</v>
      </c>
      <c r="E142">
        <v>32</v>
      </c>
      <c r="F142">
        <v>1</v>
      </c>
      <c r="G142">
        <f t="shared" si="9"/>
        <v>48.5625</v>
      </c>
      <c r="H142">
        <f t="shared" si="10"/>
        <v>4.6875E-2</v>
      </c>
      <c r="I142" s="66">
        <f>LOG(A142 * (0.5 + G142 /2) * (0.5 + C142 /2),1 + Tabelle3[[#This Row],[FermentationSpeed]] + H142 / 64) / 100</f>
        <v>0.67184870005577901</v>
      </c>
    </row>
    <row r="143" spans="1:9" x14ac:dyDescent="0.2">
      <c r="A143" s="65">
        <v>7200</v>
      </c>
      <c r="B143">
        <v>0.15</v>
      </c>
      <c r="C143">
        <v>0.4</v>
      </c>
      <c r="D143">
        <v>3</v>
      </c>
      <c r="E143">
        <v>32</v>
      </c>
      <c r="F143">
        <v>1</v>
      </c>
      <c r="G143">
        <f t="shared" si="9"/>
        <v>48.5625</v>
      </c>
      <c r="H143">
        <f t="shared" si="10"/>
        <v>4.6875E-2</v>
      </c>
      <c r="I143" s="66">
        <f>LOG(A143 * (0.5 + G143 /2) * (0.5 + C143 /2),1 + Tabelle3[[#This Row],[FermentationSpeed]] + H143 / 64) / 100</f>
        <v>0.83585208968617419</v>
      </c>
    </row>
    <row r="144" spans="1:9" x14ac:dyDescent="0.2">
      <c r="A144" s="65"/>
      <c r="I144" s="46"/>
    </row>
    <row r="145" spans="1:9" x14ac:dyDescent="0.2">
      <c r="A145" s="65"/>
      <c r="I145" s="46"/>
    </row>
    <row r="146" spans="1:9" x14ac:dyDescent="0.2">
      <c r="A146" s="65"/>
      <c r="I146" s="46"/>
    </row>
    <row r="147" spans="1:9" x14ac:dyDescent="0.2">
      <c r="A147" s="67"/>
      <c r="B147" s="68"/>
      <c r="C147" s="68"/>
      <c r="D147" s="68"/>
      <c r="E147" s="68"/>
      <c r="F147" s="68"/>
      <c r="G147" s="68"/>
      <c r="H147" s="68"/>
      <c r="I147" s="69"/>
    </row>
  </sheetData>
  <mergeCells count="1">
    <mergeCell ref="A92:I92"/>
  </mergeCells>
  <conditionalFormatting sqref="B14:M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73" t="s">
        <v>47</v>
      </c>
      <c r="C2" s="74"/>
      <c r="D2" s="75"/>
    </row>
    <row r="3" spans="2:4" ht="15" customHeight="1" thickBot="1" x14ac:dyDescent="0.25">
      <c r="B3" s="9" t="s">
        <v>148</v>
      </c>
      <c r="C3" s="53"/>
      <c r="D3" s="50">
        <f>20*12*4</f>
        <v>960</v>
      </c>
    </row>
    <row r="4" spans="2:4" x14ac:dyDescent="0.2">
      <c r="B4" t="s">
        <v>145</v>
      </c>
      <c r="C4" t="s">
        <v>146</v>
      </c>
      <c r="D4" t="s">
        <v>147</v>
      </c>
    </row>
    <row r="5" spans="2:4" x14ac:dyDescent="0.2">
      <c r="B5">
        <v>0</v>
      </c>
      <c r="C5" s="52">
        <f>POWER($D$3,1 + B5 *0.1)</f>
        <v>960</v>
      </c>
      <c r="D5" s="51">
        <f>Tabelle2[[#This Row],[Duration (ticks)]]/20/60</f>
        <v>0.8</v>
      </c>
    </row>
    <row r="6" spans="2:4" x14ac:dyDescent="0.2">
      <c r="B6">
        <v>2</v>
      </c>
      <c r="C6" s="52">
        <f t="shared" ref="C6:C14" si="0">POWER($D$3,1 + B6 *0.15)</f>
        <v>7532.7335020499258</v>
      </c>
      <c r="D6" s="51">
        <f>Tabelle2[[#This Row],[Duration (ticks)]]/20/60</f>
        <v>6.2772779183749376</v>
      </c>
    </row>
    <row r="7" spans="2:4" x14ac:dyDescent="0.2">
      <c r="B7">
        <v>4</v>
      </c>
      <c r="C7" s="52">
        <f t="shared" si="0"/>
        <v>59106.327096776331</v>
      </c>
      <c r="D7" s="51">
        <f>Tabelle2[[#This Row],[Duration (ticks)]]/20/60</f>
        <v>49.255272580646945</v>
      </c>
    </row>
    <row r="8" spans="2:4" x14ac:dyDescent="0.2">
      <c r="B8">
        <v>6</v>
      </c>
      <c r="C8" s="52">
        <f t="shared" si="0"/>
        <v>463783.55240104912</v>
      </c>
      <c r="D8" s="51">
        <f>Tabelle2[[#This Row],[Duration (ticks)]]/20/60</f>
        <v>386.48629366754091</v>
      </c>
    </row>
    <row r="9" spans="2:4" x14ac:dyDescent="0.2">
      <c r="B9">
        <v>8</v>
      </c>
      <c r="C9" s="52">
        <f t="shared" si="0"/>
        <v>3639122.8154907427</v>
      </c>
      <c r="D9" s="51">
        <f>Tabelle2[[#This Row],[Duration (ticks)]]/20/60</f>
        <v>3032.6023462422859</v>
      </c>
    </row>
    <row r="10" spans="2:4" x14ac:dyDescent="0.2">
      <c r="B10">
        <v>9</v>
      </c>
      <c r="C10" s="52">
        <f t="shared" si="0"/>
        <v>10193830.257075245</v>
      </c>
      <c r="D10" s="51">
        <f>Tabelle2[[#This Row],[Duration (ticks)]]/20/60</f>
        <v>8494.8585475627042</v>
      </c>
    </row>
    <row r="11" spans="2:4" x14ac:dyDescent="0.2">
      <c r="B11">
        <v>19</v>
      </c>
      <c r="C11" s="52">
        <f t="shared" si="0"/>
        <v>303210507415.43286</v>
      </c>
      <c r="D11" s="51">
        <f>Tabelle2[[#This Row],[Duration (ticks)]]/20/60</f>
        <v>252675422.84619406</v>
      </c>
    </row>
    <row r="12" spans="2:4" x14ac:dyDescent="0.2">
      <c r="B12">
        <v>11</v>
      </c>
      <c r="C12" s="52">
        <f t="shared" si="0"/>
        <v>79986881.970500872</v>
      </c>
      <c r="D12" s="51">
        <f>Tabelle2[[#This Row],[Duration (ticks)]]/20/60</f>
        <v>66655.734975417392</v>
      </c>
    </row>
    <row r="13" spans="2:4" x14ac:dyDescent="0.2">
      <c r="B13" s="54">
        <v>12</v>
      </c>
      <c r="C13" s="55">
        <f t="shared" si="0"/>
        <v>224057482.78930962</v>
      </c>
      <c r="D13" s="56">
        <f>Tabelle2[[#This Row],[Duration (ticks)]]/20/60</f>
        <v>186714.56899109136</v>
      </c>
    </row>
    <row r="14" spans="2:4" x14ac:dyDescent="0.2">
      <c r="B14" s="54">
        <v>15</v>
      </c>
      <c r="C14" s="55">
        <f t="shared" si="0"/>
        <v>4924719592.9163141</v>
      </c>
      <c r="D14" s="56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2023-08-25T06:32:31Z</dcterms:modified>
</cp:coreProperties>
</file>