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rgeras\Documents\Me\Libs\SKitLs\SKitLs.Utils\SKitLs.Utils.Localizations\docs\"/>
    </mc:Choice>
  </mc:AlternateContent>
  <xr:revisionPtr revIDLastSave="0" documentId="13_ncr:1_{6948CED4-80F8-4CFC-97D2-8C1FA4BF4A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H41" i="1"/>
  <c r="F45" i="1"/>
  <c r="F44" i="1"/>
  <c r="F43" i="1"/>
  <c r="F42" i="1"/>
  <c r="F41" i="1"/>
  <c r="G45" i="1"/>
  <c r="G44" i="1"/>
  <c r="G43" i="1"/>
  <c r="G42" i="1"/>
  <c r="G41" i="1"/>
  <c r="E45" i="1"/>
  <c r="D45" i="1"/>
  <c r="E44" i="1"/>
  <c r="D44" i="1"/>
  <c r="E43" i="1"/>
  <c r="D43" i="1"/>
  <c r="E42" i="1"/>
  <c r="D42" i="1"/>
  <c r="E41" i="1"/>
  <c r="D41" i="1"/>
  <c r="N32" i="1"/>
  <c r="N25" i="1"/>
  <c r="N18" i="1"/>
  <c r="N11" i="1"/>
  <c r="I32" i="1"/>
  <c r="I25" i="1"/>
  <c r="I18" i="1"/>
  <c r="I11" i="1"/>
  <c r="L37" i="1"/>
  <c r="L36" i="1"/>
  <c r="L35" i="1"/>
  <c r="L34" i="1"/>
  <c r="L33" i="1"/>
  <c r="L32" i="1"/>
  <c r="G4" i="1"/>
  <c r="G5" i="1"/>
  <c r="G6" i="1"/>
  <c r="G7" i="1"/>
  <c r="G8" i="1"/>
  <c r="G9" i="1"/>
  <c r="G11" i="1"/>
  <c r="G12" i="1"/>
  <c r="G13" i="1"/>
  <c r="G14" i="1"/>
  <c r="G15" i="1"/>
  <c r="G16" i="1"/>
  <c r="G33" i="1"/>
  <c r="G34" i="1"/>
  <c r="G35" i="1"/>
  <c r="G36" i="1"/>
  <c r="G37" i="1"/>
  <c r="G32" i="1"/>
  <c r="G26" i="1"/>
  <c r="G27" i="1"/>
  <c r="G28" i="1"/>
  <c r="G29" i="1"/>
  <c r="G30" i="1"/>
  <c r="G25" i="1"/>
  <c r="G19" i="1"/>
  <c r="G20" i="1"/>
  <c r="G21" i="1"/>
  <c r="G22" i="1"/>
  <c r="G23" i="1"/>
  <c r="G18" i="1"/>
  <c r="F38" i="1"/>
  <c r="F31" i="1"/>
  <c r="F24" i="1"/>
  <c r="F33" i="1"/>
  <c r="F34" i="1"/>
  <c r="F35" i="1"/>
  <c r="F36" i="1"/>
  <c r="F37" i="1"/>
  <c r="F32" i="1"/>
  <c r="F26" i="1"/>
  <c r="F27" i="1"/>
  <c r="F28" i="1"/>
  <c r="F29" i="1"/>
  <c r="F30" i="1"/>
  <c r="F25" i="1"/>
  <c r="F19" i="1"/>
  <c r="F20" i="1"/>
  <c r="F21" i="1"/>
  <c r="F22" i="1"/>
  <c r="F23" i="1"/>
  <c r="F18" i="1"/>
  <c r="F17" i="1"/>
  <c r="F12" i="1"/>
  <c r="F13" i="1"/>
  <c r="F14" i="1"/>
  <c r="F15" i="1"/>
  <c r="F16" i="1"/>
  <c r="F11" i="1"/>
  <c r="K38" i="1"/>
  <c r="J37" i="1"/>
  <c r="J36" i="1"/>
  <c r="K36" i="1" s="1"/>
  <c r="K31" i="1"/>
  <c r="K24" i="1"/>
  <c r="K17" i="1"/>
  <c r="K10" i="1"/>
  <c r="L4" i="1"/>
  <c r="L5" i="1"/>
  <c r="L6" i="1"/>
  <c r="L7" i="1"/>
  <c r="L8" i="1"/>
  <c r="L9" i="1"/>
  <c r="F10" i="1"/>
  <c r="J35" i="1"/>
  <c r="J34" i="1"/>
  <c r="K32" i="1"/>
  <c r="L19" i="1"/>
  <c r="L20" i="1"/>
  <c r="L21" i="1"/>
  <c r="L22" i="1"/>
  <c r="L23" i="1"/>
  <c r="L18" i="1"/>
  <c r="L12" i="1"/>
  <c r="L13" i="1"/>
  <c r="L14" i="1"/>
  <c r="L15" i="1"/>
  <c r="L16" i="1"/>
  <c r="L11" i="1"/>
  <c r="J30" i="1"/>
  <c r="J15" i="1"/>
  <c r="K15" i="1" s="1"/>
  <c r="K33" i="1"/>
  <c r="K34" i="1"/>
  <c r="K35" i="1"/>
  <c r="K37" i="1"/>
  <c r="K26" i="1"/>
  <c r="K27" i="1"/>
  <c r="K28" i="1"/>
  <c r="K29" i="1"/>
  <c r="K30" i="1"/>
  <c r="K25" i="1"/>
  <c r="K19" i="1"/>
  <c r="K20" i="1"/>
  <c r="K21" i="1"/>
  <c r="K18" i="1"/>
  <c r="K12" i="1"/>
  <c r="K13" i="1"/>
  <c r="K14" i="1"/>
  <c r="K11" i="1"/>
  <c r="J29" i="1"/>
  <c r="K5" i="1"/>
  <c r="K6" i="1"/>
  <c r="K7" i="1"/>
  <c r="K4" i="1"/>
  <c r="F5" i="1"/>
  <c r="F6" i="1"/>
  <c r="F7" i="1"/>
  <c r="F8" i="1"/>
  <c r="F9" i="1"/>
  <c r="F4" i="1"/>
  <c r="J23" i="1"/>
  <c r="K23" i="1" s="1"/>
  <c r="J22" i="1"/>
  <c r="K22" i="1" s="1"/>
  <c r="J16" i="1"/>
  <c r="K16" i="1" s="1"/>
  <c r="N4" i="1"/>
  <c r="J9" i="1"/>
  <c r="K9" i="1" s="1"/>
  <c r="J8" i="1"/>
  <c r="K8" i="1" s="1"/>
  <c r="I4" i="1"/>
  <c r="L29" i="1" l="1"/>
  <c r="L27" i="1"/>
  <c r="L30" i="1"/>
  <c r="L26" i="1"/>
  <c r="L28" i="1"/>
  <c r="L25" i="1"/>
</calcChain>
</file>

<file path=xl/sharedStrings.xml><?xml version="1.0" encoding="utf-8"?>
<sst xmlns="http://schemas.openxmlformats.org/spreadsheetml/2006/main" count="21" uniqueCount="14">
  <si>
    <t>Packs</t>
  </si>
  <si>
    <t>Attempts</t>
  </si>
  <si>
    <t>Store</t>
  </si>
  <si>
    <t>Time</t>
  </si>
  <si>
    <t>Aver</t>
  </si>
  <si>
    <t>Memory</t>
  </si>
  <si>
    <t>Gate</t>
  </si>
  <si>
    <t>B</t>
  </si>
  <si>
    <t>KB</t>
  </si>
  <si>
    <t>ms</t>
  </si>
  <si>
    <t>mks</t>
  </si>
  <si>
    <t>Files/Lang (aver)</t>
  </si>
  <si>
    <t>Size (k:v pairs)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</si>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</sst>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Store/Gate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514938707997524E-2"/>
          <c:y val="8.3936366717475328E-2"/>
          <c:w val="0.83770397674259778"/>
          <c:h val="0.74994859144112536"/>
        </c:manualLayout>
      </c:layout>
      <c:lineChart>
        <c:grouping val="standard"/>
        <c:varyColors val="0"/>
        <c:ser>
          <c:idx val="1"/>
          <c:order val="1"/>
          <c:tx>
            <c:v>Gate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Exponential (Gate)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Лист1!$D$41:$D$45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Лист1!$G$41:$G$45</c:f>
              <c:numCache>
                <c:formatCode>0.000</c:formatCode>
                <c:ptCount val="5"/>
                <c:pt idx="0">
                  <c:v>173.2669324056175</c:v>
                </c:pt>
                <c:pt idx="1">
                  <c:v>189.93306625190527</c:v>
                </c:pt>
                <c:pt idx="2">
                  <c:v>284.69912316571708</c:v>
                </c:pt>
                <c:pt idx="3">
                  <c:v>511.95484960859767</c:v>
                </c:pt>
                <c:pt idx="4">
                  <c:v>3075.3327153334708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B6-44A3-AE32-EDB9AF39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734207"/>
        <c:axId val="355708415"/>
      </c:lineChart>
      <c:lineChart>
        <c:grouping val="standard"/>
        <c:varyColors val="0"/>
        <c:ser>
          <c:idx val="0"/>
          <c:order val="0"/>
          <c:tx>
            <c:v>Store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(Store)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Лист1!$E$41:$E$45</c:f>
              <c:numCache>
                <c:formatCode>0.000</c:formatCode>
                <c:ptCount val="5"/>
                <c:pt idx="0">
                  <c:v>0.27330643068064003</c:v>
                </c:pt>
                <c:pt idx="1">
                  <c:v>0.25025284172604334</c:v>
                </c:pt>
                <c:pt idx="2">
                  <c:v>0.39511421758618132</c:v>
                </c:pt>
                <c:pt idx="3">
                  <c:v>0.30219601589973677</c:v>
                </c:pt>
                <c:pt idx="4">
                  <c:v>0.5175088038717589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B6-44A3-AE32-EDB9AF39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4079"/>
        <c:axId val="139106479"/>
      </c:lineChart>
      <c:catAx>
        <c:axId val="136973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 Count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708415"/>
        <c:crosses val="autoZero"/>
        <c:auto val="1"/>
        <c:lblAlgn val="ctr"/>
        <c:lblOffset val="100"/>
        <c:noMultiLvlLbl val="0"/>
      </c:catAx>
      <c:valAx>
        <c:axId val="3557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Gate Speed, mks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734207"/>
        <c:crosses val="autoZero"/>
        <c:crossBetween val="between"/>
      </c:valAx>
      <c:valAx>
        <c:axId val="1391064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Store Speed, mks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04079"/>
        <c:crosses val="max"/>
        <c:crossBetween val="between"/>
      </c:valAx>
      <c:catAx>
        <c:axId val="139104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106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29613302536854"/>
          <c:y val="0.91027825483890878"/>
          <c:w val="0.60281498274087253"/>
          <c:h val="7.8076147390922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Store/Gate Memory Comparison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632240486324456E-2"/>
          <c:y val="8.9209090618124681E-2"/>
          <c:w val="0.84678213614510611"/>
          <c:h val="0.73183562860058859"/>
        </c:manualLayout>
      </c:layout>
      <c:lineChart>
        <c:grouping val="standard"/>
        <c:varyColors val="0"/>
        <c:ser>
          <c:idx val="0"/>
          <c:order val="0"/>
          <c:tx>
            <c:v>Store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Exponential (Store)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Лист1!$D$41:$D$45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Лист1!$F$41:$F$45</c:f>
              <c:numCache>
                <c:formatCode>General</c:formatCode>
                <c:ptCount val="5"/>
                <c:pt idx="0">
                  <c:v>48992</c:v>
                </c:pt>
                <c:pt idx="1">
                  <c:v>97632</c:v>
                </c:pt>
                <c:pt idx="2">
                  <c:v>495992</c:v>
                </c:pt>
                <c:pt idx="3">
                  <c:v>988528</c:v>
                </c:pt>
                <c:pt idx="4">
                  <c:v>4937232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F-411E-8E03-5565220E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83503"/>
        <c:axId val="516883023"/>
      </c:lineChart>
      <c:lineChart>
        <c:grouping val="standard"/>
        <c:varyColors val="0"/>
        <c:ser>
          <c:idx val="1"/>
          <c:order val="1"/>
          <c:tx>
            <c:v>Gate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Linear (Gate)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Лист1!$H$41:$H$45</c:f>
              <c:numCache>
                <c:formatCode>General</c:formatCode>
                <c:ptCount val="5"/>
                <c:pt idx="0">
                  <c:v>63.631999999999998</c:v>
                </c:pt>
                <c:pt idx="1">
                  <c:v>78.831999999999994</c:v>
                </c:pt>
                <c:pt idx="2">
                  <c:v>60.44</c:v>
                </c:pt>
                <c:pt idx="3">
                  <c:v>103.032</c:v>
                </c:pt>
                <c:pt idx="4">
                  <c:v>89.703999999999994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5F-411E-8E03-5565220E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324623"/>
        <c:axId val="1360327503"/>
      </c:lineChart>
      <c:catAx>
        <c:axId val="51688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Lines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883023"/>
        <c:crosses val="autoZero"/>
        <c:auto val="1"/>
        <c:lblAlgn val="ctr"/>
        <c:lblOffset val="100"/>
        <c:noMultiLvlLbl val="0"/>
      </c:catAx>
      <c:valAx>
        <c:axId val="5168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Store Memory, Bytes</a:t>
                </a:r>
                <a:endParaRPr lang="ru-RU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883503"/>
        <c:crosses val="autoZero"/>
        <c:crossBetween val="between"/>
      </c:valAx>
      <c:valAx>
        <c:axId val="1360327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Gate Memory, Bytes</a:t>
                </a:r>
                <a:endParaRPr lang="ru-RU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324623"/>
        <c:crosses val="max"/>
        <c:crossBetween val="between"/>
      </c:valAx>
      <c:catAx>
        <c:axId val="1360324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0327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05985396953848"/>
          <c:y val="0.88794713395084635"/>
          <c:w val="0.77494013385198268"/>
          <c:h val="8.2980743390465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600635</xdr:colOff>
      <xdr:row>6</xdr:row>
      <xdr:rowOff>44824</xdr:rowOff>
    </xdr:from>
    <xdr:to>
      <xdr:col>30</xdr:col>
      <xdr:colOff>394447</xdr:colOff>
      <xdr:row>37</xdr:row>
      <xdr:rowOff>98613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DA58E6-E948-17AA-50FA-902AFC22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605117</xdr:colOff>
      <xdr:row>38</xdr:row>
      <xdr:rowOff>44823</xdr:rowOff>
    </xdr:from>
    <xdr:to>
      <xdr:col>30</xdr:col>
      <xdr:colOff>376516</xdr:colOff>
      <xdr:row>69</xdr:row>
      <xdr:rowOff>107577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F09CFC-A8BF-28BE-D3C4-536C48DCC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topLeftCell="G13" zoomScale="85" workbookViewId="0">
      <selection activeCell="AF62" sqref="AF62"/>
    </sheetView>
  </sheetViews>
  <sheetFormatPr defaultRowHeight="14.4" x14ac:dyDescent="0.3"/>
  <cols>
    <col min="1" max="1" width="15.5546875" customWidth="1"/>
    <col min="3" max="3" width="14.5546875" customWidth="1"/>
    <col min="4" max="4" width="10" customWidth="1"/>
    <col min="5" max="6" width="10.6640625" customWidth="1"/>
    <col min="7" max="7" width="8.5546875" customWidth="1"/>
    <col min="8" max="8" width="9.44140625" bestFit="1" customWidth="1"/>
    <col min="9" max="9" width="11.21875" customWidth="1"/>
    <col min="10" max="10" width="13.109375" customWidth="1"/>
    <col min="11" max="11" width="11.33203125" customWidth="1"/>
    <col min="12" max="12" width="10.6640625" customWidth="1"/>
  </cols>
  <sheetData>
    <row r="1" spans="1:14" x14ac:dyDescent="0.3">
      <c r="E1" t="s">
        <v>2</v>
      </c>
      <c r="J1" t="s">
        <v>6</v>
      </c>
    </row>
    <row r="2" spans="1:14" x14ac:dyDescent="0.3">
      <c r="C2" t="s">
        <v>12</v>
      </c>
      <c r="D2" t="s">
        <v>1</v>
      </c>
      <c r="E2" t="s">
        <v>3</v>
      </c>
      <c r="F2" t="s">
        <v>4</v>
      </c>
      <c r="G2" t="s">
        <v>13</v>
      </c>
      <c r="H2" t="s">
        <v>5</v>
      </c>
      <c r="J2" t="s">
        <v>3</v>
      </c>
      <c r="K2" t="s">
        <v>4</v>
      </c>
      <c r="M2" t="s">
        <v>5</v>
      </c>
    </row>
    <row r="3" spans="1:14" x14ac:dyDescent="0.3">
      <c r="E3" t="s">
        <v>9</v>
      </c>
      <c r="F3" t="s">
        <v>10</v>
      </c>
      <c r="H3" t="s">
        <v>7</v>
      </c>
      <c r="I3" t="s">
        <v>8</v>
      </c>
      <c r="J3" t="s">
        <v>9</v>
      </c>
      <c r="K3" t="s">
        <v>10</v>
      </c>
      <c r="M3" t="s">
        <v>7</v>
      </c>
      <c r="N3" t="s">
        <v>8</v>
      </c>
    </row>
    <row r="4" spans="1:14" x14ac:dyDescent="0.3">
      <c r="C4">
        <v>50</v>
      </c>
      <c r="D4">
        <v>5000</v>
      </c>
      <c r="E4">
        <v>1.02</v>
      </c>
      <c r="F4" s="3">
        <f>E4/D4 *1000</f>
        <v>0.20399999999999999</v>
      </c>
      <c r="G4" s="3">
        <f>1 - F4/$F$10</f>
        <v>0.25358507118928708</v>
      </c>
      <c r="H4">
        <v>48992</v>
      </c>
      <c r="I4" s="2">
        <f>H4/1024</f>
        <v>47.84375</v>
      </c>
      <c r="J4">
        <v>1189.67</v>
      </c>
      <c r="K4" s="3">
        <f t="shared" ref="K4:K9" si="0">J4/D4 * 1000</f>
        <v>237.934</v>
      </c>
      <c r="L4" s="3">
        <f>ABS(K4-$K$10)</f>
        <v>64.667067594382502</v>
      </c>
      <c r="M4">
        <v>63.631999999999998</v>
      </c>
      <c r="N4" s="2">
        <f>M4/1024</f>
        <v>6.2140624999999998E-2</v>
      </c>
    </row>
    <row r="5" spans="1:14" x14ac:dyDescent="0.3">
      <c r="A5" t="s">
        <v>0</v>
      </c>
      <c r="B5">
        <v>4</v>
      </c>
      <c r="C5">
        <v>50</v>
      </c>
      <c r="D5">
        <v>10000</v>
      </c>
      <c r="E5" s="1">
        <v>3.09</v>
      </c>
      <c r="F5" s="3">
        <f t="shared" ref="F5:F9" si="1">E5/D5 *1000</f>
        <v>0.309</v>
      </c>
      <c r="G5" s="3">
        <f>ABS(F5-$F$10)</f>
        <v>3.5693569319359963E-2</v>
      </c>
      <c r="J5">
        <v>1907.57</v>
      </c>
      <c r="K5" s="3">
        <f t="shared" si="0"/>
        <v>190.75699999999998</v>
      </c>
      <c r="L5" s="3">
        <f>ABS(K5-$K$10)</f>
        <v>17.490067594382481</v>
      </c>
    </row>
    <row r="6" spans="1:14" x14ac:dyDescent="0.3">
      <c r="A6" t="s">
        <v>11</v>
      </c>
      <c r="B6">
        <v>1</v>
      </c>
      <c r="C6">
        <v>50</v>
      </c>
      <c r="D6">
        <v>50000</v>
      </c>
      <c r="E6">
        <v>19.95</v>
      </c>
      <c r="F6" s="3">
        <f t="shared" si="1"/>
        <v>0.39900000000000002</v>
      </c>
      <c r="G6" s="3">
        <f t="shared" ref="G6:G9" si="2">ABS(F6-$F$10)</f>
        <v>0.12569356931935999</v>
      </c>
      <c r="J6">
        <v>8676.52</v>
      </c>
      <c r="K6" s="3">
        <f t="shared" si="0"/>
        <v>173.53040000000001</v>
      </c>
      <c r="L6" s="3">
        <f t="shared" ref="L6:L9" si="3">ABS(K6-$K$10)</f>
        <v>0.26346759438251866</v>
      </c>
    </row>
    <row r="7" spans="1:14" x14ac:dyDescent="0.3">
      <c r="C7">
        <v>50</v>
      </c>
      <c r="D7">
        <v>100000</v>
      </c>
      <c r="E7">
        <v>33.53</v>
      </c>
      <c r="F7" s="3">
        <f t="shared" si="1"/>
        <v>0.33530000000000004</v>
      </c>
      <c r="G7" s="3">
        <f t="shared" si="2"/>
        <v>6.1993569319360009E-2</v>
      </c>
      <c r="J7">
        <v>17226.599999999999</v>
      </c>
      <c r="K7" s="3">
        <f t="shared" si="0"/>
        <v>172.26599999999996</v>
      </c>
      <c r="L7" s="3">
        <f t="shared" si="3"/>
        <v>1.000932405617533</v>
      </c>
    </row>
    <row r="8" spans="1:14" x14ac:dyDescent="0.3">
      <c r="C8">
        <v>50</v>
      </c>
      <c r="D8">
        <v>500000</v>
      </c>
      <c r="E8">
        <v>147.04</v>
      </c>
      <c r="F8" s="3">
        <f t="shared" si="1"/>
        <v>0.29408000000000001</v>
      </c>
      <c r="G8" s="3">
        <f t="shared" si="2"/>
        <v>2.0773569319359975E-2</v>
      </c>
      <c r="J8">
        <f>1*60000 + 22014.92</f>
        <v>82014.92</v>
      </c>
      <c r="K8" s="3">
        <f t="shared" si="0"/>
        <v>164.02984000000001</v>
      </c>
      <c r="L8" s="3">
        <f t="shared" si="3"/>
        <v>9.2370924056174886</v>
      </c>
    </row>
    <row r="9" spans="1:14" x14ac:dyDescent="0.3">
      <c r="C9">
        <v>50</v>
      </c>
      <c r="D9">
        <v>1000000</v>
      </c>
      <c r="E9">
        <v>168.05</v>
      </c>
      <c r="F9" s="3">
        <f t="shared" si="1"/>
        <v>0.16805000000000003</v>
      </c>
      <c r="G9" s="3">
        <f t="shared" si="2"/>
        <v>0.10525643068064</v>
      </c>
      <c r="J9">
        <f>2*60000 + 46955.2</f>
        <v>166955.20000000001</v>
      </c>
      <c r="K9" s="3">
        <f t="shared" si="0"/>
        <v>166.95519999999999</v>
      </c>
      <c r="L9" s="3">
        <f t="shared" si="3"/>
        <v>6.311732405617505</v>
      </c>
    </row>
    <row r="10" spans="1:14" x14ac:dyDescent="0.3">
      <c r="F10" s="3">
        <f>GEOMEAN(F4:F9)</f>
        <v>0.27330643068064003</v>
      </c>
      <c r="K10" s="3">
        <f>GEOMEAN(K5:K9)</f>
        <v>173.2669324056175</v>
      </c>
    </row>
    <row r="11" spans="1:14" x14ac:dyDescent="0.3">
      <c r="C11">
        <v>100</v>
      </c>
      <c r="D11">
        <v>5000</v>
      </c>
      <c r="E11">
        <v>1.1299999999999999</v>
      </c>
      <c r="F11" s="3">
        <f>E11/D11 * 1000</f>
        <v>0.22599999999999998</v>
      </c>
      <c r="G11" s="3">
        <f>ABS(F11-$F$17)</f>
        <v>2.4252841726043362E-2</v>
      </c>
      <c r="H11">
        <v>97632</v>
      </c>
      <c r="I11" s="2">
        <f>H11/1024</f>
        <v>95.34375</v>
      </c>
      <c r="J11">
        <v>1380.69</v>
      </c>
      <c r="K11" s="3">
        <f t="shared" ref="K11:K16" si="4">J11/D11 *1000</f>
        <v>276.13799999999998</v>
      </c>
      <c r="L11" s="3">
        <f>ABS(K11-$K$17)</f>
        <v>86.204933748094703</v>
      </c>
      <c r="M11">
        <v>78.831999999999994</v>
      </c>
      <c r="N11" s="2">
        <f>M11/1024</f>
        <v>7.6984374999999994E-2</v>
      </c>
    </row>
    <row r="12" spans="1:14" x14ac:dyDescent="0.3">
      <c r="C12">
        <v>100</v>
      </c>
      <c r="D12">
        <v>10000</v>
      </c>
      <c r="E12">
        <v>2.76</v>
      </c>
      <c r="F12" s="3">
        <f t="shared" ref="F12:F16" si="5">E12/D12 * 1000</f>
        <v>0.27599999999999997</v>
      </c>
      <c r="G12" s="3">
        <f t="shared" ref="G12:G16" si="6">ABS(F12-$F$17)</f>
        <v>2.5747158273956627E-2</v>
      </c>
      <c r="J12">
        <v>2120.69</v>
      </c>
      <c r="K12" s="3">
        <f t="shared" si="4"/>
        <v>212.06900000000002</v>
      </c>
      <c r="L12" s="3">
        <f t="shared" ref="L12:L16" si="7">ABS(K12-$K$17)</f>
        <v>22.135933748094743</v>
      </c>
    </row>
    <row r="13" spans="1:14" x14ac:dyDescent="0.3">
      <c r="C13">
        <v>100</v>
      </c>
      <c r="D13">
        <v>50000</v>
      </c>
      <c r="E13">
        <v>15.8</v>
      </c>
      <c r="F13" s="3">
        <f t="shared" si="5"/>
        <v>0.31600000000000006</v>
      </c>
      <c r="G13" s="3">
        <f t="shared" si="6"/>
        <v>6.5747158273956718E-2</v>
      </c>
      <c r="J13">
        <v>9450.07</v>
      </c>
      <c r="K13" s="3">
        <f t="shared" si="4"/>
        <v>189.00139999999999</v>
      </c>
      <c r="L13" s="3">
        <f t="shared" si="7"/>
        <v>0.93166625190528407</v>
      </c>
    </row>
    <row r="14" spans="1:14" x14ac:dyDescent="0.3">
      <c r="C14">
        <v>100</v>
      </c>
      <c r="D14">
        <v>100000</v>
      </c>
      <c r="E14">
        <v>33.549999999999997</v>
      </c>
      <c r="F14" s="3">
        <f t="shared" si="5"/>
        <v>0.33549999999999996</v>
      </c>
      <c r="G14" s="3">
        <f t="shared" si="6"/>
        <v>8.5247158273956625E-2</v>
      </c>
      <c r="J14">
        <v>19246.09</v>
      </c>
      <c r="K14" s="3">
        <f t="shared" si="4"/>
        <v>192.46089999999998</v>
      </c>
      <c r="L14" s="3">
        <f t="shared" si="7"/>
        <v>2.5278337480947073</v>
      </c>
    </row>
    <row r="15" spans="1:14" x14ac:dyDescent="0.3">
      <c r="C15">
        <v>100</v>
      </c>
      <c r="D15">
        <v>500000</v>
      </c>
      <c r="E15">
        <v>150</v>
      </c>
      <c r="F15" s="3">
        <f t="shared" si="5"/>
        <v>0.3</v>
      </c>
      <c r="G15" s="3">
        <f t="shared" si="6"/>
        <v>4.9747158273956649E-2</v>
      </c>
      <c r="J15">
        <f>1*60000 + 30092.76</f>
        <v>90092.76</v>
      </c>
      <c r="K15" s="3">
        <f t="shared" si="4"/>
        <v>180.18552</v>
      </c>
      <c r="L15" s="3">
        <f t="shared" si="7"/>
        <v>9.7475462519052769</v>
      </c>
    </row>
    <row r="16" spans="1:14" x14ac:dyDescent="0.3">
      <c r="C16">
        <v>100</v>
      </c>
      <c r="D16">
        <v>1000000</v>
      </c>
      <c r="E16">
        <v>123.81</v>
      </c>
      <c r="F16" s="3">
        <f t="shared" si="5"/>
        <v>0.12380999999999999</v>
      </c>
      <c r="G16" s="3">
        <f t="shared" si="6"/>
        <v>0.12644284172604336</v>
      </c>
      <c r="J16">
        <f>2*60000 +57827.24</f>
        <v>177827.24</v>
      </c>
      <c r="K16" s="3">
        <f t="shared" si="4"/>
        <v>177.82723999999999</v>
      </c>
      <c r="L16" s="3">
        <f t="shared" si="7"/>
        <v>12.105826251905285</v>
      </c>
    </row>
    <row r="17" spans="3:14" x14ac:dyDescent="0.3">
      <c r="F17" s="3">
        <f>GEOMEAN(F11:F16)</f>
        <v>0.25025284172604334</v>
      </c>
      <c r="K17" s="3">
        <f>GEOMEAN(K12:K16)</f>
        <v>189.93306625190527</v>
      </c>
    </row>
    <row r="18" spans="3:14" x14ac:dyDescent="0.3">
      <c r="C18">
        <v>500</v>
      </c>
      <c r="D18">
        <v>5000</v>
      </c>
      <c r="E18">
        <v>3.9</v>
      </c>
      <c r="F18" s="3">
        <f>E18/D18*1000</f>
        <v>0.78</v>
      </c>
      <c r="G18" s="3">
        <f>ABS(F18-$F$24)</f>
        <v>0.38488578241381871</v>
      </c>
      <c r="H18">
        <v>495992</v>
      </c>
      <c r="I18" s="2">
        <f>H18/1024</f>
        <v>484.3671875</v>
      </c>
      <c r="J18">
        <v>2889.32</v>
      </c>
      <c r="K18" s="3">
        <f t="shared" ref="K18:K23" si="8">J18/D18 * 1000</f>
        <v>577.86400000000003</v>
      </c>
      <c r="L18" s="3">
        <f>ABS(K18-$K$24)</f>
        <v>293.16487683428295</v>
      </c>
      <c r="M18">
        <v>60.44</v>
      </c>
      <c r="N18" s="2">
        <f>M18/1024</f>
        <v>5.9023437499999998E-2</v>
      </c>
    </row>
    <row r="19" spans="3:14" x14ac:dyDescent="0.3">
      <c r="C19">
        <v>500</v>
      </c>
      <c r="D19">
        <v>10000</v>
      </c>
      <c r="E19">
        <v>5.09</v>
      </c>
      <c r="F19" s="3">
        <f t="shared" ref="F19:F23" si="9">E19/D19*1000</f>
        <v>0.50900000000000001</v>
      </c>
      <c r="G19" s="3">
        <f t="shared" ref="G19:G23" si="10">ABS(F19-$F$24)</f>
        <v>0.11388578241381869</v>
      </c>
      <c r="J19">
        <v>2938.83</v>
      </c>
      <c r="K19" s="3">
        <f t="shared" si="8"/>
        <v>293.88299999999998</v>
      </c>
      <c r="L19" s="3">
        <f t="shared" ref="L19:L23" si="11">ABS(K19-$K$24)</f>
        <v>9.1838768342828985</v>
      </c>
    </row>
    <row r="20" spans="3:14" x14ac:dyDescent="0.3">
      <c r="C20">
        <v>500</v>
      </c>
      <c r="D20">
        <v>50000</v>
      </c>
      <c r="E20">
        <v>24.79</v>
      </c>
      <c r="F20" s="3">
        <f t="shared" si="9"/>
        <v>0.49580000000000002</v>
      </c>
      <c r="G20" s="3">
        <f t="shared" si="10"/>
        <v>0.1006857824138187</v>
      </c>
      <c r="J20">
        <v>13965.1</v>
      </c>
      <c r="K20" s="3">
        <f t="shared" si="8"/>
        <v>279.30200000000002</v>
      </c>
      <c r="L20" s="3">
        <f t="shared" si="11"/>
        <v>5.397123165717062</v>
      </c>
    </row>
    <row r="21" spans="3:14" x14ac:dyDescent="0.3">
      <c r="C21">
        <v>500</v>
      </c>
      <c r="D21">
        <v>100000</v>
      </c>
      <c r="E21">
        <v>46.52</v>
      </c>
      <c r="F21" s="3">
        <f t="shared" si="9"/>
        <v>0.46520000000000006</v>
      </c>
      <c r="G21" s="3">
        <f t="shared" si="10"/>
        <v>7.0085782413818742E-2</v>
      </c>
      <c r="J21">
        <v>28271.11</v>
      </c>
      <c r="K21" s="3">
        <f t="shared" si="8"/>
        <v>282.71109999999999</v>
      </c>
      <c r="L21" s="3">
        <f t="shared" si="11"/>
        <v>1.9880231657170953</v>
      </c>
    </row>
    <row r="22" spans="3:14" x14ac:dyDescent="0.3">
      <c r="C22">
        <v>500</v>
      </c>
      <c r="D22">
        <v>500000</v>
      </c>
      <c r="E22">
        <v>132.15</v>
      </c>
      <c r="F22" s="3">
        <f t="shared" si="9"/>
        <v>0.26430000000000003</v>
      </c>
      <c r="G22" s="3">
        <f t="shared" si="10"/>
        <v>0.13081421758618128</v>
      </c>
      <c r="J22">
        <f>2*60000 + 21458.95</f>
        <v>141458.95000000001</v>
      </c>
      <c r="K22" s="3">
        <f t="shared" si="8"/>
        <v>282.91789999999997</v>
      </c>
      <c r="L22" s="3">
        <f t="shared" si="11"/>
        <v>1.7812231657171083</v>
      </c>
    </row>
    <row r="23" spans="3:14" x14ac:dyDescent="0.3">
      <c r="C23">
        <v>500</v>
      </c>
      <c r="D23">
        <v>1000000</v>
      </c>
      <c r="E23">
        <v>157.21</v>
      </c>
      <c r="F23" s="3">
        <f t="shared" si="9"/>
        <v>0.15721000000000002</v>
      </c>
      <c r="G23" s="3">
        <f t="shared" si="10"/>
        <v>0.2379042175861813</v>
      </c>
      <c r="J23">
        <f>4*60000 + 44891.08</f>
        <v>284891.08</v>
      </c>
      <c r="K23" s="3">
        <f t="shared" si="8"/>
        <v>284.89108000000004</v>
      </c>
      <c r="L23" s="3">
        <f t="shared" si="11"/>
        <v>0.19195683428296206</v>
      </c>
    </row>
    <row r="24" spans="3:14" x14ac:dyDescent="0.3">
      <c r="F24" s="3">
        <f>GEOMEAN(F18:F23)</f>
        <v>0.39511421758618132</v>
      </c>
      <c r="K24" s="3">
        <f>GEOMEAN(K19:K23)</f>
        <v>284.69912316571708</v>
      </c>
    </row>
    <row r="25" spans="3:14" x14ac:dyDescent="0.3">
      <c r="C25">
        <v>1000</v>
      </c>
      <c r="D25">
        <v>5000</v>
      </c>
      <c r="E25">
        <v>4.08</v>
      </c>
      <c r="F25" s="3">
        <f>E25/D25*1000</f>
        <v>0.81599999999999995</v>
      </c>
      <c r="G25" s="3">
        <f>ABS(F25-$F$31)</f>
        <v>0.51380398410026318</v>
      </c>
      <c r="H25">
        <v>988528</v>
      </c>
      <c r="I25" s="2">
        <f>H25/1024</f>
        <v>965.359375</v>
      </c>
      <c r="J25">
        <v>3910.45</v>
      </c>
      <c r="K25" s="3">
        <f t="shared" ref="K25:K30" si="12">J25/D25 * 1000</f>
        <v>782.08999999999992</v>
      </c>
      <c r="L25" s="3">
        <f>ABS(K25-$K$31)</f>
        <v>270.13515039140225</v>
      </c>
      <c r="M25">
        <v>103.032</v>
      </c>
      <c r="N25" s="2">
        <f>M25/1024</f>
        <v>0.1006171875</v>
      </c>
    </row>
    <row r="26" spans="3:14" x14ac:dyDescent="0.3">
      <c r="C26">
        <v>1000</v>
      </c>
      <c r="D26">
        <v>10000</v>
      </c>
      <c r="E26">
        <v>3.41</v>
      </c>
      <c r="F26" s="3">
        <f t="shared" ref="F26:F30" si="13">E26/D26*1000</f>
        <v>0.34099999999999997</v>
      </c>
      <c r="G26" s="3">
        <f t="shared" ref="G26:G30" si="14">ABS(F26-$F$31)</f>
        <v>3.88039841002632E-2</v>
      </c>
      <c r="J26">
        <v>4751.03</v>
      </c>
      <c r="K26" s="3">
        <f t="shared" si="12"/>
        <v>475.10300000000001</v>
      </c>
      <c r="L26" s="3">
        <f t="shared" ref="L26:L30" si="15">ABS(K26-$K$31)</f>
        <v>36.851849608597661</v>
      </c>
    </row>
    <row r="27" spans="3:14" x14ac:dyDescent="0.3">
      <c r="C27">
        <v>1000</v>
      </c>
      <c r="D27">
        <v>50000</v>
      </c>
      <c r="E27">
        <v>14.98</v>
      </c>
      <c r="F27" s="3">
        <f t="shared" si="13"/>
        <v>0.29960000000000003</v>
      </c>
      <c r="G27" s="3">
        <f t="shared" si="14"/>
        <v>2.5960158997367366E-3</v>
      </c>
      <c r="J27">
        <v>23829.42</v>
      </c>
      <c r="K27" s="3">
        <f t="shared" si="12"/>
        <v>476.58839999999998</v>
      </c>
      <c r="L27" s="3">
        <f t="shared" si="15"/>
        <v>35.366449608597691</v>
      </c>
    </row>
    <row r="28" spans="3:14" x14ac:dyDescent="0.3">
      <c r="C28">
        <v>1000</v>
      </c>
      <c r="D28">
        <v>100000</v>
      </c>
      <c r="E28">
        <v>26.19</v>
      </c>
      <c r="F28" s="3">
        <f t="shared" si="13"/>
        <v>0.26190000000000002</v>
      </c>
      <c r="G28" s="3">
        <f t="shared" si="14"/>
        <v>4.0296015899736748E-2</v>
      </c>
      <c r="J28">
        <v>56419.39</v>
      </c>
      <c r="K28" s="3">
        <f t="shared" si="12"/>
        <v>564.19389999999999</v>
      </c>
      <c r="L28" s="3">
        <f t="shared" si="15"/>
        <v>52.239050391402316</v>
      </c>
    </row>
    <row r="29" spans="3:14" x14ac:dyDescent="0.3">
      <c r="C29">
        <v>1000</v>
      </c>
      <c r="D29">
        <v>500000</v>
      </c>
      <c r="E29">
        <v>111.29</v>
      </c>
      <c r="F29" s="3">
        <f t="shared" si="13"/>
        <v>0.22258</v>
      </c>
      <c r="G29" s="3">
        <f t="shared" si="14"/>
        <v>7.961601589973677E-2</v>
      </c>
      <c r="J29">
        <f>4*60000 + 29454.06</f>
        <v>269454.06</v>
      </c>
      <c r="K29" s="3">
        <f t="shared" si="12"/>
        <v>538.90811999999994</v>
      </c>
      <c r="L29" s="3">
        <f t="shared" si="15"/>
        <v>26.95327039140227</v>
      </c>
    </row>
    <row r="30" spans="3:14" x14ac:dyDescent="0.3">
      <c r="C30">
        <v>1000</v>
      </c>
      <c r="D30">
        <v>1000000</v>
      </c>
      <c r="E30">
        <v>156.72</v>
      </c>
      <c r="F30" s="3">
        <f t="shared" si="13"/>
        <v>0.15672</v>
      </c>
      <c r="G30" s="3">
        <f t="shared" si="14"/>
        <v>0.14547601589973677</v>
      </c>
      <c r="J30">
        <f>8*60000 + 30838.89</f>
        <v>510838.89</v>
      </c>
      <c r="K30" s="3">
        <f t="shared" si="12"/>
        <v>510.83889000000005</v>
      </c>
      <c r="L30" s="3">
        <f t="shared" si="15"/>
        <v>1.1159596085976204</v>
      </c>
    </row>
    <row r="31" spans="3:14" x14ac:dyDescent="0.3">
      <c r="F31" s="3">
        <f>GEOMEAN(F25:F30)</f>
        <v>0.30219601589973677</v>
      </c>
      <c r="K31" s="3">
        <f>GEOMEAN(K26:K30)</f>
        <v>511.95484960859767</v>
      </c>
    </row>
    <row r="32" spans="3:14" x14ac:dyDescent="0.3">
      <c r="C32">
        <v>5000</v>
      </c>
      <c r="D32">
        <v>5000</v>
      </c>
      <c r="E32">
        <v>4.2</v>
      </c>
      <c r="F32" s="3">
        <f>E32/D32*1000</f>
        <v>0.84000000000000008</v>
      </c>
      <c r="G32" s="3">
        <f>ABS(F32-$F$38)</f>
        <v>0.32249119612824118</v>
      </c>
      <c r="H32">
        <v>4937232</v>
      </c>
      <c r="I32" s="2">
        <f>H32/1024</f>
        <v>4821.515625</v>
      </c>
      <c r="J32">
        <v>12136.71</v>
      </c>
      <c r="K32" s="3">
        <f t="shared" ref="K32:K37" si="16">J32/D32 * 1000</f>
        <v>2427.3420000000001</v>
      </c>
      <c r="L32" s="3">
        <f t="shared" ref="L32:L37" si="17">ABS(K32-$K$38)</f>
        <v>647.99071533347069</v>
      </c>
      <c r="M32">
        <v>89.703999999999994</v>
      </c>
      <c r="N32" s="2">
        <f>M32/1024</f>
        <v>8.7601562499999994E-2</v>
      </c>
    </row>
    <row r="33" spans="3:12" x14ac:dyDescent="0.3">
      <c r="C33">
        <v>5000</v>
      </c>
      <c r="D33">
        <v>10000</v>
      </c>
      <c r="E33">
        <v>6.41</v>
      </c>
      <c r="F33" s="3">
        <f t="shared" ref="F33:F37" si="18">E33/D33*1000</f>
        <v>0.64100000000000001</v>
      </c>
      <c r="G33" s="3">
        <f t="shared" ref="G33:G37" si="19">ABS(F33-$F$38)</f>
        <v>0.12349119612824111</v>
      </c>
      <c r="J33">
        <v>22727.29</v>
      </c>
      <c r="K33" s="3">
        <f t="shared" si="16"/>
        <v>2272.7289999999998</v>
      </c>
      <c r="L33" s="3">
        <f t="shared" si="17"/>
        <v>802.60371533347097</v>
      </c>
    </row>
    <row r="34" spans="3:12" x14ac:dyDescent="0.3">
      <c r="C34">
        <v>5000</v>
      </c>
      <c r="D34">
        <v>50000</v>
      </c>
      <c r="E34">
        <v>31.08</v>
      </c>
      <c r="F34" s="3">
        <f t="shared" si="18"/>
        <v>0.62159999999999993</v>
      </c>
      <c r="G34" s="3">
        <f t="shared" si="19"/>
        <v>0.10409119612824103</v>
      </c>
      <c r="J34">
        <f>3*60000 + 4345.72</f>
        <v>184345.72</v>
      </c>
      <c r="K34" s="3">
        <f t="shared" si="16"/>
        <v>3686.9144000000001</v>
      </c>
      <c r="L34" s="3">
        <f t="shared" si="17"/>
        <v>611.58168466652933</v>
      </c>
    </row>
    <row r="35" spans="3:12" x14ac:dyDescent="0.3">
      <c r="C35">
        <v>5000</v>
      </c>
      <c r="D35">
        <v>100000</v>
      </c>
      <c r="E35">
        <v>86.6</v>
      </c>
      <c r="F35" s="3">
        <f t="shared" si="18"/>
        <v>0.86599999999999988</v>
      </c>
      <c r="G35" s="3">
        <f t="shared" si="19"/>
        <v>0.34849119612824098</v>
      </c>
      <c r="J35">
        <f>6*60000 + 30598.82</f>
        <v>390598.82</v>
      </c>
      <c r="K35" s="3">
        <f t="shared" si="16"/>
        <v>3905.9881999999998</v>
      </c>
      <c r="L35" s="3">
        <f t="shared" si="17"/>
        <v>830.65548466652899</v>
      </c>
    </row>
    <row r="36" spans="3:12" x14ac:dyDescent="0.3">
      <c r="C36">
        <v>5000</v>
      </c>
      <c r="D36">
        <v>500000</v>
      </c>
      <c r="E36">
        <v>132.85</v>
      </c>
      <c r="F36" s="3">
        <f t="shared" si="18"/>
        <v>0.26569999999999999</v>
      </c>
      <c r="G36" s="3">
        <f t="shared" si="19"/>
        <v>0.25180880387175891</v>
      </c>
      <c r="J36">
        <f>28*60000 + 51242.64</f>
        <v>1731242.64</v>
      </c>
      <c r="K36" s="3">
        <f t="shared" si="16"/>
        <v>3462.4852799999999</v>
      </c>
      <c r="L36" s="3">
        <f t="shared" si="17"/>
        <v>387.15256466652909</v>
      </c>
    </row>
    <row r="37" spans="3:12" x14ac:dyDescent="0.3">
      <c r="C37">
        <v>5000</v>
      </c>
      <c r="D37">
        <v>1000000</v>
      </c>
      <c r="E37">
        <v>249.43</v>
      </c>
      <c r="F37" s="3">
        <f t="shared" si="18"/>
        <v>0.24943000000000004</v>
      </c>
      <c r="G37" s="3">
        <f t="shared" si="19"/>
        <v>0.26807880387175886</v>
      </c>
      <c r="J37">
        <f>60*60000 + 0</f>
        <v>3600000</v>
      </c>
      <c r="K37" s="3">
        <f t="shared" si="16"/>
        <v>3600</v>
      </c>
      <c r="L37" s="3">
        <f t="shared" si="17"/>
        <v>524.66728466652921</v>
      </c>
    </row>
    <row r="38" spans="3:12" x14ac:dyDescent="0.3">
      <c r="F38" s="3">
        <f>GEOMEAN(F32:F37)</f>
        <v>0.5175088038717589</v>
      </c>
      <c r="K38" s="3">
        <f>GEOMEAN(K32:K36)</f>
        <v>3075.3327153334708</v>
      </c>
    </row>
    <row r="41" spans="3:12" x14ac:dyDescent="0.3">
      <c r="D41">
        <f>C4</f>
        <v>50</v>
      </c>
      <c r="E41" s="3">
        <f>F10</f>
        <v>0.27330643068064003</v>
      </c>
      <c r="F41">
        <f>H4</f>
        <v>48992</v>
      </c>
      <c r="G41" s="3">
        <f>K10</f>
        <v>173.2669324056175</v>
      </c>
      <c r="H41">
        <f>M4</f>
        <v>63.631999999999998</v>
      </c>
    </row>
    <row r="42" spans="3:12" x14ac:dyDescent="0.3">
      <c r="D42">
        <f>C11</f>
        <v>100</v>
      </c>
      <c r="E42" s="3">
        <f>F17</f>
        <v>0.25025284172604334</v>
      </c>
      <c r="F42">
        <f>H11</f>
        <v>97632</v>
      </c>
      <c r="G42" s="3">
        <f>K17</f>
        <v>189.93306625190527</v>
      </c>
      <c r="H42">
        <f>M11</f>
        <v>78.831999999999994</v>
      </c>
    </row>
    <row r="43" spans="3:12" x14ac:dyDescent="0.3">
      <c r="D43">
        <f>C18</f>
        <v>500</v>
      </c>
      <c r="E43" s="3">
        <f>F24</f>
        <v>0.39511421758618132</v>
      </c>
      <c r="F43">
        <f>H18</f>
        <v>495992</v>
      </c>
      <c r="G43" s="3">
        <f>K24</f>
        <v>284.69912316571708</v>
      </c>
      <c r="H43">
        <f>M18</f>
        <v>60.44</v>
      </c>
    </row>
    <row r="44" spans="3:12" x14ac:dyDescent="0.3">
      <c r="D44">
        <f>C25</f>
        <v>1000</v>
      </c>
      <c r="E44" s="3">
        <f>F31</f>
        <v>0.30219601589973677</v>
      </c>
      <c r="F44">
        <f>H25</f>
        <v>988528</v>
      </c>
      <c r="G44" s="3">
        <f>K31</f>
        <v>511.95484960859767</v>
      </c>
      <c r="H44">
        <f>M25</f>
        <v>103.032</v>
      </c>
    </row>
    <row r="45" spans="3:12" x14ac:dyDescent="0.3">
      <c r="D45">
        <f>C32</f>
        <v>5000</v>
      </c>
      <c r="E45" s="3">
        <f>F38</f>
        <v>0.5175088038717589</v>
      </c>
      <c r="F45">
        <f>H32</f>
        <v>4937232</v>
      </c>
      <c r="G45" s="3">
        <f>K38</f>
        <v>3075.3327153334708</v>
      </c>
      <c r="H45">
        <f>M32</f>
        <v>89.703999999999994</v>
      </c>
    </row>
    <row r="46" spans="3:12" x14ac:dyDescent="0.3">
      <c r="E46" s="3"/>
    </row>
  </sheetData>
  <conditionalFormatting sqref="G4: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6 G18:G23 G25:G30 G32:G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9 L11:L16 L18:L23 L25:L30 L32:L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3 L25:L30 L32:L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Sargeras</dc:creator>
  <cp:lastModifiedBy>Sergey Kostin</cp:lastModifiedBy>
  <dcterms:created xsi:type="dcterms:W3CDTF">2015-06-05T18:19:34Z</dcterms:created>
  <dcterms:modified xsi:type="dcterms:W3CDTF">2024-04-08T15:34:12Z</dcterms:modified>
</cp:coreProperties>
</file>