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E:\J交易\BG系统数据\"/>
    </mc:Choice>
  </mc:AlternateContent>
  <xr:revisionPtr revIDLastSave="0" documentId="13_ncr:1_{93E757B6-D2AF-4A03-AC19-8C81894ECD0E}" xr6:coauthVersionLast="46" xr6:coauthVersionMax="46" xr10:uidLastSave="{00000000-0000-0000-0000-000000000000}"/>
  <bookViews>
    <workbookView xWindow="-120" yWindow="-120" windowWidth="29040" windowHeight="15840" tabRatio="898" firstSheet="1" activeTab="3" xr2:uid="{00000000-000D-0000-FFFF-FFFF00000000}"/>
  </bookViews>
  <sheets>
    <sheet name="模块总览" sheetId="1" r:id="rId1"/>
    <sheet name="1.1手录产品" sheetId="13" r:id="rId2"/>
    <sheet name="1.2入池债" sheetId="15" r:id="rId3"/>
    <sheet name=" 1.3产品绝对收益率" sheetId="6" r:id="rId4"/>
    <sheet name="市场跟踪2.1" sheetId="2" r:id="rId5"/>
    <sheet name="入池债跟踪2.2" sheetId="3" r:id="rId6"/>
    <sheet name="仓位配置建议和决策2.4+2.5" sheetId="4" r:id="rId7"/>
    <sheet name="交易模块（头寸、交易笔记）3.1+3.2" sheetId="9" r:id="rId8"/>
    <sheet name="风控（4.1估值）" sheetId="11" r:id="rId9"/>
    <sheet name="风控（4.2集中度）" sheetId="5" r:id="rId10"/>
    <sheet name="风控（4.3期限错配）" sheetId="14" r:id="rId11"/>
    <sheet name="风控（4.4到期提醒）" sheetId="10" r:id="rId12"/>
    <sheet name="估值表" sheetId="7" r:id="rId13"/>
    <sheet name="稳鑫4期估值表" sheetId="8" r:id="rId14"/>
    <sheet name="柏治固收2号客户对账单" sheetId="16" r:id="rId15"/>
    <sheet name="柏治固收2号对账单0113" sheetId="18" r:id="rId16"/>
    <sheet name="柏治固收2号 对账单0225" sheetId="17" r:id="rId17"/>
  </sheets>
  <externalReferences>
    <externalReference r:id="rId18"/>
    <externalReference r:id="rId19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8" i="6" l="1"/>
  <c r="R19" i="6"/>
  <c r="R17" i="6"/>
  <c r="M61" i="6"/>
  <c r="I61" i="6" s="1"/>
  <c r="D61" i="6" s="1"/>
  <c r="E61" i="6" s="1"/>
  <c r="F61" i="6" s="1"/>
  <c r="G61" i="6" s="1"/>
  <c r="B38" i="6"/>
  <c r="M20" i="6"/>
  <c r="D38" i="6" s="1"/>
  <c r="K20" i="6"/>
  <c r="J20" i="6"/>
  <c r="O19" i="6"/>
  <c r="M19" i="6"/>
  <c r="K19" i="6"/>
  <c r="J19" i="6"/>
  <c r="H19" i="6"/>
  <c r="O18" i="6"/>
  <c r="M18" i="6"/>
  <c r="K18" i="6"/>
  <c r="J18" i="6"/>
  <c r="H18" i="6"/>
  <c r="O17" i="6"/>
  <c r="M17" i="6"/>
  <c r="K17" i="6"/>
  <c r="N17" i="6" s="1"/>
  <c r="J17" i="6"/>
  <c r="H17" i="6"/>
  <c r="G14" i="6"/>
  <c r="G13" i="6"/>
  <c r="G12" i="6"/>
  <c r="G11" i="6"/>
  <c r="G10" i="6"/>
  <c r="G9" i="6"/>
  <c r="G8" i="6"/>
  <c r="G7" i="6"/>
  <c r="A7" i="6"/>
  <c r="G6" i="6"/>
  <c r="A6" i="6"/>
  <c r="G5" i="6"/>
  <c r="A5" i="6"/>
  <c r="G4" i="6"/>
  <c r="C4" i="6"/>
  <c r="A4" i="6"/>
  <c r="B21" i="6" s="1"/>
  <c r="G3" i="6"/>
  <c r="A3" i="6"/>
  <c r="S17" i="6" l="1"/>
  <c r="L20" i="6"/>
  <c r="L19" i="6"/>
  <c r="N18" i="6"/>
  <c r="S18" i="6" s="1"/>
  <c r="P19" i="6"/>
  <c r="Q19" i="6" s="1"/>
  <c r="L18" i="6"/>
  <c r="P18" i="6" s="1"/>
  <c r="Q18" i="6" s="1"/>
  <c r="L17" i="6"/>
  <c r="P17" i="6" s="1"/>
  <c r="Q17" i="6" s="1"/>
  <c r="N19" i="6" l="1"/>
  <c r="N20" i="6" s="1"/>
  <c r="T17" i="6"/>
  <c r="U17" i="6" s="1"/>
  <c r="T18" i="6"/>
  <c r="U18" i="6" s="1"/>
  <c r="T19" i="6"/>
  <c r="S19" i="6" l="1"/>
  <c r="S20" i="6"/>
  <c r="T20" i="6"/>
  <c r="U19" i="6"/>
  <c r="F23" i="9"/>
  <c r="F24" i="9"/>
  <c r="F25" i="9"/>
  <c r="F26" i="9"/>
  <c r="F22" i="9"/>
  <c r="A23" i="9"/>
  <c r="B23" i="9"/>
  <c r="C23" i="9"/>
  <c r="D23" i="9"/>
  <c r="E23" i="9"/>
  <c r="A24" i="9"/>
  <c r="B24" i="9"/>
  <c r="C24" i="9"/>
  <c r="D24" i="9"/>
  <c r="E24" i="9"/>
  <c r="A25" i="9"/>
  <c r="B25" i="9"/>
  <c r="C25" i="9"/>
  <c r="D25" i="9"/>
  <c r="E25" i="9"/>
  <c r="A26" i="9"/>
  <c r="B26" i="9"/>
  <c r="C26" i="9"/>
  <c r="D26" i="9"/>
  <c r="E26" i="9"/>
  <c r="B22" i="9"/>
  <c r="C22" i="9"/>
  <c r="D22" i="9"/>
  <c r="E22" i="9"/>
  <c r="A22" i="9"/>
  <c r="H5" i="14"/>
  <c r="G5" i="14"/>
  <c r="G6" i="14"/>
  <c r="G7" i="14"/>
  <c r="G8" i="14"/>
  <c r="G9" i="14"/>
  <c r="G10" i="14"/>
  <c r="G11" i="14"/>
  <c r="G4" i="14"/>
  <c r="F5" i="13"/>
  <c r="C3" i="11"/>
  <c r="C5" i="11"/>
  <c r="C4" i="11"/>
  <c r="B5" i="11"/>
  <c r="B4" i="11"/>
  <c r="B3" i="11"/>
  <c r="P20" i="6" l="1"/>
  <c r="R20" i="6"/>
  <c r="C38" i="6" s="1"/>
  <c r="T24" i="6"/>
  <c r="U20" i="6"/>
  <c r="C21" i="6" s="1"/>
  <c r="C3" i="5"/>
  <c r="E3" i="4"/>
  <c r="G5" i="13"/>
  <c r="D13" i="14" l="1"/>
  <c r="D14" i="14"/>
  <c r="A3" i="14"/>
  <c r="A3" i="5"/>
  <c r="N41" i="9"/>
  <c r="G5" i="9"/>
  <c r="G4" i="9"/>
  <c r="G41" i="9"/>
  <c r="P41" i="9"/>
  <c r="J41" i="9"/>
  <c r="I41" i="9"/>
  <c r="M41" i="9"/>
  <c r="A4" i="9"/>
  <c r="L41" i="9"/>
  <c r="H41" i="9"/>
  <c r="I88" i="8"/>
  <c r="C3" i="14" l="1"/>
  <c r="C6" i="14"/>
  <c r="O41" i="9"/>
  <c r="C4" i="9" s="1"/>
  <c r="K41" i="9"/>
  <c r="B4" i="9" s="1"/>
  <c r="D4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yutong jiang</author>
  </authors>
  <commentList>
    <comment ref="A4" authorId="0" shapeId="0" xr:uid="{8FCD27C5-5233-4BD1-A578-E1A565FEBEA8}">
      <text>
        <r>
          <rPr>
            <b/>
            <sz val="9"/>
            <color indexed="81"/>
            <rFont val="宋体"/>
            <family val="3"/>
            <charset val="134"/>
          </rPr>
          <t>yutong jiang:</t>
        </r>
        <r>
          <rPr>
            <sz val="9"/>
            <color indexed="81"/>
            <rFont val="宋体"/>
            <family val="3"/>
            <charset val="134"/>
          </rPr>
          <t xml:space="preserve">
最好能用简称”柏治固收2号“</t>
        </r>
      </text>
    </comment>
    <comment ref="G41" authorId="0" shapeId="0" xr:uid="{ECFD4367-5D21-4081-A926-025225595AFD}">
      <text>
        <r>
          <rPr>
            <b/>
            <sz val="9"/>
            <color indexed="81"/>
            <rFont val="宋体"/>
            <family val="3"/>
            <charset val="134"/>
          </rPr>
          <t>yutong jiang:</t>
        </r>
        <r>
          <rPr>
            <sz val="9"/>
            <color indexed="81"/>
            <rFont val="宋体"/>
            <family val="3"/>
            <charset val="134"/>
          </rPr>
          <t xml:space="preserve">
最好能用简称”柏治固收2号“</t>
        </r>
      </text>
    </comment>
  </commentList>
</comments>
</file>

<file path=xl/sharedStrings.xml><?xml version="1.0" encoding="utf-8"?>
<sst xmlns="http://schemas.openxmlformats.org/spreadsheetml/2006/main" count="1406" uniqueCount="734">
  <si>
    <t>数据来源</t>
    <phoneticPr fontId="1" type="noConversion"/>
  </si>
  <si>
    <t>投资模块</t>
    <phoneticPr fontId="1" type="noConversion"/>
  </si>
  <si>
    <t>交易模块</t>
    <phoneticPr fontId="1" type="noConversion"/>
  </si>
  <si>
    <t>风控模块</t>
    <phoneticPr fontId="1" type="noConversion"/>
  </si>
  <si>
    <t>子模块</t>
    <phoneticPr fontId="1" type="noConversion"/>
  </si>
  <si>
    <t>到期提醒</t>
    <phoneticPr fontId="1" type="noConversion"/>
  </si>
  <si>
    <t>子模块编号</t>
    <phoneticPr fontId="1" type="noConversion"/>
  </si>
  <si>
    <t>手动输入</t>
    <phoneticPr fontId="1" type="noConversion"/>
  </si>
  <si>
    <t>债券简称</t>
    <phoneticPr fontId="1" type="noConversion"/>
  </si>
  <si>
    <t>证券代码</t>
  </si>
  <si>
    <t>证券简称</t>
  </si>
  <si>
    <t>公司名称</t>
  </si>
  <si>
    <t>行权收益率</t>
  </si>
  <si>
    <t>绝对收益率</t>
  </si>
  <si>
    <t>成交价格</t>
    <phoneticPr fontId="1" type="noConversion"/>
  </si>
  <si>
    <t>成交量</t>
    <phoneticPr fontId="1" type="noConversion"/>
  </si>
  <si>
    <t>行权日</t>
    <phoneticPr fontId="1" type="noConversion"/>
  </si>
  <si>
    <t>展示形式：</t>
    <phoneticPr fontId="1" type="noConversion"/>
  </si>
  <si>
    <t>图形展示</t>
    <phoneticPr fontId="1" type="noConversion"/>
  </si>
  <si>
    <t>附件1、附件2内嵌公式</t>
    <phoneticPr fontId="1" type="noConversion"/>
  </si>
  <si>
    <t>展示标准</t>
    <phoneticPr fontId="1" type="noConversion"/>
  </si>
  <si>
    <t>模拟绝对收益率</t>
    <phoneticPr fontId="1" type="noConversion"/>
  </si>
  <si>
    <t>模拟行权收益率</t>
    <phoneticPr fontId="1" type="noConversion"/>
  </si>
  <si>
    <t>产品名称</t>
    <phoneticPr fontId="1" type="noConversion"/>
  </si>
  <si>
    <t>配置后仓位</t>
    <phoneticPr fontId="1" type="noConversion"/>
  </si>
  <si>
    <t>配置前产品绝对收益率</t>
    <phoneticPr fontId="1" type="noConversion"/>
  </si>
  <si>
    <t>配置后产品绝对收益率</t>
    <phoneticPr fontId="1" type="noConversion"/>
  </si>
  <si>
    <t>配置价格（净价）</t>
    <phoneticPr fontId="1" type="noConversion"/>
  </si>
  <si>
    <t>配置面值（百万）</t>
    <phoneticPr fontId="1" type="noConversion"/>
  </si>
  <si>
    <t>wind昨日成交数据</t>
    <phoneticPr fontId="1" type="noConversion"/>
  </si>
  <si>
    <t/>
  </si>
  <si>
    <t>3.73%</t>
  </si>
  <si>
    <t>现金类占净值比</t>
  </si>
  <si>
    <t>0.013</t>
  </si>
  <si>
    <t>单位可分配收益</t>
  </si>
  <si>
    <t>324,006.29</t>
  </si>
  <si>
    <t>可分配收益</t>
  </si>
  <si>
    <t>-86,090.49</t>
  </si>
  <si>
    <t>实现收益</t>
  </si>
  <si>
    <t>5.26%</t>
  </si>
  <si>
    <t>累计净值增长率</t>
  </si>
  <si>
    <t>5.2705%</t>
  </si>
  <si>
    <t>本期净值增长率</t>
  </si>
  <si>
    <t>0.1046%</t>
  </si>
  <si>
    <t>日净值增长率</t>
  </si>
  <si>
    <t>1.0526</t>
  </si>
  <si>
    <t>累计单位净值</t>
  </si>
  <si>
    <t>0</t>
  </si>
  <si>
    <t>累计派现金额</t>
  </si>
  <si>
    <t>1.0515</t>
  </si>
  <si>
    <t>昨日单位净值</t>
  </si>
  <si>
    <t>今日单位净值</t>
  </si>
  <si>
    <t>0.9999</t>
  </si>
  <si>
    <t>期初单位净值</t>
  </si>
  <si>
    <t xml:space="preserve"> </t>
  </si>
  <si>
    <t>资产净值</t>
  </si>
  <si>
    <t>负债合计</t>
  </si>
  <si>
    <t>资产合计</t>
  </si>
  <si>
    <t>实收资本</t>
  </si>
  <si>
    <t>今日可用头寸</t>
  </si>
  <si>
    <t>其中上海流通股票</t>
  </si>
  <si>
    <t>其中债券投资</t>
  </si>
  <si>
    <t>其中股票投资</t>
  </si>
  <si>
    <t>债券投资</t>
  </si>
  <si>
    <t>流通股票投资合计</t>
  </si>
  <si>
    <t>证券投资合计</t>
  </si>
  <si>
    <t>CNY</t>
  </si>
  <si>
    <t>应付税费_地方教育附加_暂估</t>
  </si>
  <si>
    <t>2221.08.03</t>
  </si>
  <si>
    <t>应付税费_教育税附加_暂估</t>
  </si>
  <si>
    <t>2221.08.02</t>
  </si>
  <si>
    <t>应付税费_城建税附加_暂估</t>
  </si>
  <si>
    <t>2221.08.01</t>
  </si>
  <si>
    <t>应付税费_预估附加税</t>
  </si>
  <si>
    <t>2221.08</t>
  </si>
  <si>
    <t>应付税费_附加_增值税_教育附加</t>
  </si>
  <si>
    <t>2221.07.ZZS_FJ_JY</t>
  </si>
  <si>
    <t>应付税费_附加_增值税_地方教育附加</t>
  </si>
  <si>
    <t>2221.07.ZZS_FJ_DFJY</t>
  </si>
  <si>
    <t>应付税费_附加_增值税_城建附加</t>
  </si>
  <si>
    <t>2221.07.ZZS_FJ_CJF</t>
  </si>
  <si>
    <t>应付税费_附加税</t>
  </si>
  <si>
    <t>2221.07</t>
  </si>
  <si>
    <t>应付税费_销项税_暂估_金融商品转让</t>
  </si>
  <si>
    <t>2221.06.01</t>
  </si>
  <si>
    <t>应付税费_预估增值税</t>
  </si>
  <si>
    <t>2221.06</t>
  </si>
  <si>
    <t>应付税费_销项税_贷款服务收入</t>
  </si>
  <si>
    <t>2221.05.03</t>
  </si>
  <si>
    <t>应付税费_销项税_金融商品转让</t>
  </si>
  <si>
    <t>2221.05.02</t>
  </si>
  <si>
    <t>应付税费_增值税</t>
  </si>
  <si>
    <t>2221.05</t>
  </si>
  <si>
    <t>***</t>
  </si>
  <si>
    <t>应付税费</t>
  </si>
  <si>
    <t>2221</t>
  </si>
  <si>
    <t>应付行政服务费(中信中证)</t>
  </si>
  <si>
    <t>2215.01</t>
  </si>
  <si>
    <t>应付行政服务费</t>
  </si>
  <si>
    <t>2215</t>
  </si>
  <si>
    <t>应付托管费</t>
  </si>
  <si>
    <t>2207.01</t>
  </si>
  <si>
    <t>2207</t>
  </si>
  <si>
    <t>应付基金管理费</t>
  </si>
  <si>
    <t>2206.01</t>
  </si>
  <si>
    <t>应付管理人报酬</t>
  </si>
  <si>
    <t>2206</t>
  </si>
  <si>
    <t>19苏电03</t>
  </si>
  <si>
    <t>1204.10.63.114473 SZ</t>
  </si>
  <si>
    <t>应收债券利息_深交所_已上市_普通_私募债券</t>
  </si>
  <si>
    <t>1204.10.63</t>
  </si>
  <si>
    <t>18苏宁05</t>
  </si>
  <si>
    <t>1204.10.60.112743 SZ</t>
  </si>
  <si>
    <t>18苏宁04</t>
  </si>
  <si>
    <t>1204.10.60.112733 SZ</t>
  </si>
  <si>
    <t>18苏宁02</t>
  </si>
  <si>
    <t>1204.10.60.112697 SZ</t>
  </si>
  <si>
    <t>18苏宁01</t>
  </si>
  <si>
    <t>1204.10.60.112682 SZ</t>
  </si>
  <si>
    <t>应收债券利息_深交所_已上市_普通_公司债</t>
  </si>
  <si>
    <t>1204.10.60</t>
  </si>
  <si>
    <t>19平煤债</t>
  </si>
  <si>
    <t>1204.10.03.163013 SH</t>
  </si>
  <si>
    <t>19南山01</t>
  </si>
  <si>
    <t>1204.10.03.155148 SH</t>
  </si>
  <si>
    <t>应收债券利息_上交所_已上市_普通_公司债</t>
  </si>
  <si>
    <t>1204.10.03</t>
  </si>
  <si>
    <t>16南山07</t>
  </si>
  <si>
    <t>1204.10.02.136823 SH</t>
  </si>
  <si>
    <t>16南山05</t>
  </si>
  <si>
    <t>1204.10.02.136670 SH</t>
  </si>
  <si>
    <t>应收债券利息_上交所_已上市_普通_企业债</t>
  </si>
  <si>
    <t>1204.10.02</t>
  </si>
  <si>
    <t>应收债券利息</t>
  </si>
  <si>
    <t>1204.10</t>
  </si>
  <si>
    <t>结算备付金-普通-中信证券</t>
  </si>
  <si>
    <t>1204.02.81.BFJPT001</t>
  </si>
  <si>
    <t>应收利息_应收备付金利息_普通账户结算备付金</t>
  </si>
  <si>
    <t>1204.02.81</t>
  </si>
  <si>
    <t>应收备付金利息</t>
  </si>
  <si>
    <t>1204.02</t>
  </si>
  <si>
    <t>应收利息_银行存款</t>
  </si>
  <si>
    <t>1204.01.01</t>
  </si>
  <si>
    <t>应收银行存款利息</t>
  </si>
  <si>
    <t>1204.01</t>
  </si>
  <si>
    <t>应收利息</t>
  </si>
  <si>
    <t>1204</t>
  </si>
  <si>
    <t>停牌交易2021-03-19</t>
  </si>
  <si>
    <t>国民信托稳鑫70号债券投资集合资金信托计划（第4期）</t>
  </si>
  <si>
    <t>1108.01.01.WX70XT OTC</t>
  </si>
  <si>
    <t>场外_信托_成本</t>
  </si>
  <si>
    <t>1108.01.01</t>
  </si>
  <si>
    <t>场外_信托</t>
  </si>
  <si>
    <t>1108.01</t>
  </si>
  <si>
    <t>理财投资</t>
  </si>
  <si>
    <t>1108</t>
  </si>
  <si>
    <t>正常交易</t>
  </si>
  <si>
    <t>1103.63.01.114473 SZ</t>
  </si>
  <si>
    <t>深交所_已上市_普通_私募债券_成本</t>
  </si>
  <si>
    <t>1103.63.01</t>
  </si>
  <si>
    <t>深交所_已上市_普通_私募债券</t>
  </si>
  <si>
    <t>1103.63</t>
  </si>
  <si>
    <t>1103.60.01.112743 SZ</t>
  </si>
  <si>
    <t>1103.60.01.112733 SZ</t>
  </si>
  <si>
    <t>1103.60.01.112697 SZ</t>
  </si>
  <si>
    <t>1103.60.01.112682 SZ</t>
  </si>
  <si>
    <t>深交所_已上市_普通_公司债_成本</t>
  </si>
  <si>
    <t>1103.60.01</t>
  </si>
  <si>
    <t>深交所_已上市_普通_公司债</t>
  </si>
  <si>
    <t>1103.60</t>
  </si>
  <si>
    <t>1103.03.01.163013 SH</t>
  </si>
  <si>
    <t>1103.03.01.155148 SH</t>
  </si>
  <si>
    <t>上交所_已上市_普通_公司债_成本</t>
  </si>
  <si>
    <t>1103.03.01</t>
  </si>
  <si>
    <t>上交所_已上市_普通_公司债</t>
  </si>
  <si>
    <t>1103.03</t>
  </si>
  <si>
    <t>1103.02.01.136823 SH</t>
  </si>
  <si>
    <t>1103.02.01.136670 SH</t>
  </si>
  <si>
    <t>上交所_已上市_普通_企业债_成本</t>
  </si>
  <si>
    <t>1103.02.01</t>
  </si>
  <si>
    <t>上交所_已上市_普通_企业债</t>
  </si>
  <si>
    <t>1103.02</t>
  </si>
  <si>
    <t>交易类债券投资</t>
  </si>
  <si>
    <t>1103</t>
  </si>
  <si>
    <t>上机数控</t>
  </si>
  <si>
    <t>1102.01.01.603185 SH</t>
  </si>
  <si>
    <t>上交所_已上市_普通_股票_成本</t>
  </si>
  <si>
    <t>1102.01.01</t>
  </si>
  <si>
    <t>上交所_已上市_普通_股票</t>
  </si>
  <si>
    <t>1102.01</t>
  </si>
  <si>
    <t>股票投资</t>
  </si>
  <si>
    <t>1102</t>
  </si>
  <si>
    <t>1021.81.BFJPT001</t>
  </si>
  <si>
    <t>普通账户结算备付金</t>
  </si>
  <si>
    <t>1021.81</t>
  </si>
  <si>
    <t>结算备付金</t>
  </si>
  <si>
    <t>1021</t>
  </si>
  <si>
    <t>银行存款_活期_银行存款</t>
  </si>
  <si>
    <t>1002.01.01</t>
  </si>
  <si>
    <t>银行存款_活期</t>
  </si>
  <si>
    <t>1002.01</t>
  </si>
  <si>
    <t>银行存款</t>
  </si>
  <si>
    <t>1002</t>
  </si>
  <si>
    <t>权益信息</t>
  </si>
  <si>
    <t>停牌信息</t>
  </si>
  <si>
    <t>十亿千百十万千百十元角分</t>
  </si>
  <si>
    <t>市值占比</t>
  </si>
  <si>
    <t>行情</t>
  </si>
  <si>
    <t>成本占比</t>
  </si>
  <si>
    <t>单位成本</t>
  </si>
  <si>
    <t>数量</t>
  </si>
  <si>
    <t>汇率</t>
  </si>
  <si>
    <t>币种</t>
  </si>
  <si>
    <t>科目名称</t>
  </si>
  <si>
    <t>科目代码</t>
  </si>
  <si>
    <t>本币</t>
  </si>
  <si>
    <t>原币</t>
  </si>
  <si>
    <t>估值增值</t>
  </si>
  <si>
    <t>市值</t>
  </si>
  <si>
    <t>成本</t>
  </si>
  <si>
    <t>单位净值:1.0526</t>
  </si>
  <si>
    <t>日期：2021-03-22</t>
  </si>
  <si>
    <t xml:space="preserve">	北京柏治投资管理有限公司__柏治固定收益2号私募投资基金__专用表	</t>
  </si>
  <si>
    <t>SNK912_柏治固定收益2号私募投资基金_资产估值表_20210322</t>
  </si>
  <si>
    <t xml:space="preserve"> 打    印：徐畅</t>
  </si>
  <si>
    <t>确  认：</t>
  </si>
  <si>
    <t xml:space="preserve"> 审  核：</t>
  </si>
  <si>
    <t xml:space="preserve"> 复    核：</t>
  </si>
  <si>
    <t>制  表：徐畅</t>
  </si>
  <si>
    <t>0.0000</t>
  </si>
  <si>
    <t>累计派现金额:</t>
  </si>
  <si>
    <t>一年内到期的政府债券占净值比(%):</t>
  </si>
  <si>
    <t>27.70</t>
  </si>
  <si>
    <t>现金类占净值比(%):</t>
  </si>
  <si>
    <t>0.0099</t>
  </si>
  <si>
    <t>单位可分配利润:</t>
  </si>
  <si>
    <t>132,043.85</t>
  </si>
  <si>
    <t>可分配利润:</t>
  </si>
  <si>
    <t>100,769.70</t>
  </si>
  <si>
    <t>从成立日开始的累计已实现收益:</t>
  </si>
  <si>
    <t>80,091.34</t>
  </si>
  <si>
    <t>本月已实现收益:</t>
  </si>
  <si>
    <t>本年已实现收益:</t>
  </si>
  <si>
    <t>0.0594</t>
  </si>
  <si>
    <t>净值日增长率(%):</t>
  </si>
  <si>
    <t>净值周增长率(%):</t>
  </si>
  <si>
    <t>0.6177</t>
  </si>
  <si>
    <t>净值月增长率(%):</t>
  </si>
  <si>
    <t>0.9900</t>
  </si>
  <si>
    <t>净值季度增长率(%):</t>
  </si>
  <si>
    <t>净值年增长率(%):</t>
  </si>
  <si>
    <t>成立以来净值增长率(%):</t>
  </si>
  <si>
    <t>1.0093</t>
  </si>
  <si>
    <t>昨日单位净值:</t>
  </si>
  <si>
    <t>周初单位净值:</t>
  </si>
  <si>
    <t>1.0037</t>
  </si>
  <si>
    <t>期初单位净值:</t>
  </si>
  <si>
    <t>1.0000</t>
  </si>
  <si>
    <t>年初单位净值:</t>
  </si>
  <si>
    <t>1.0099</t>
  </si>
  <si>
    <t>累计单位净值:</t>
  </si>
  <si>
    <t>基金单位净值：</t>
  </si>
  <si>
    <t>基金资产净值:</t>
  </si>
  <si>
    <t>负债类合计:</t>
  </si>
  <si>
    <t>资产类合计:</t>
  </si>
  <si>
    <t>损益平准金_已实现:</t>
  </si>
  <si>
    <t>损益平准金_未实现:</t>
  </si>
  <si>
    <t>实收资本金额</t>
  </si>
  <si>
    <t>中期票据投资合计:</t>
  </si>
  <si>
    <t>其中权证投资:</t>
  </si>
  <si>
    <t>其中债券投资:</t>
  </si>
  <si>
    <t>其中股票投资:</t>
  </si>
  <si>
    <t>证券投资合计:</t>
  </si>
  <si>
    <t>应交税费-应交增值税-待结转销项税-利息收入-贷款服务</t>
  </si>
  <si>
    <t>222115</t>
  </si>
  <si>
    <t>地方教育附加</t>
  </si>
  <si>
    <t>22211403</t>
  </si>
  <si>
    <t>教育费附加</t>
  </si>
  <si>
    <t>22211402</t>
  </si>
  <si>
    <t>城建税</t>
  </si>
  <si>
    <t>22211401</t>
  </si>
  <si>
    <t>应交税费-待结转附加税</t>
  </si>
  <si>
    <t>222114</t>
  </si>
  <si>
    <t>22210703</t>
  </si>
  <si>
    <t>22210702</t>
  </si>
  <si>
    <t>22210701</t>
  </si>
  <si>
    <t>应交税费-附加税</t>
  </si>
  <si>
    <t>222107</t>
  </si>
  <si>
    <t>应交税费-应交增值税-金融商品转让销项税</t>
  </si>
  <si>
    <t>22210502</t>
  </si>
  <si>
    <t>应交税费-应交增值税-贷款服务</t>
  </si>
  <si>
    <t>22210501</t>
  </si>
  <si>
    <t>应交税费-应交增值税</t>
  </si>
  <si>
    <t>222105</t>
  </si>
  <si>
    <t>应付利息税</t>
  </si>
  <si>
    <t>银行间债券交易手续费</t>
  </si>
  <si>
    <t>22097102000001</t>
  </si>
  <si>
    <t>银行间交易手续费</t>
  </si>
  <si>
    <t>22097102</t>
  </si>
  <si>
    <t>上清所结算服务费_债券</t>
  </si>
  <si>
    <t>22097101000003</t>
  </si>
  <si>
    <t>银行间结算手续费</t>
  </si>
  <si>
    <t>22097101</t>
  </si>
  <si>
    <t>银行间交易费用</t>
  </si>
  <si>
    <t>220971</t>
  </si>
  <si>
    <t>应付交易费用</t>
  </si>
  <si>
    <t>2209</t>
  </si>
  <si>
    <t>应付托管费4期</t>
  </si>
  <si>
    <t>220704</t>
  </si>
  <si>
    <t>应付管理人报酬4期</t>
  </si>
  <si>
    <t>220607</t>
  </si>
  <si>
    <t>19海国鑫泰MTN001</t>
  </si>
  <si>
    <t>12041058JJ00T0</t>
  </si>
  <si>
    <t>19包钢MTN002</t>
  </si>
  <si>
    <t>12041058JJ00AN</t>
  </si>
  <si>
    <t>16春华水务MTN001</t>
  </si>
  <si>
    <t>12041058JG7407</t>
  </si>
  <si>
    <t>债券应收利息_中期票据_银行间</t>
  </si>
  <si>
    <t>12041058</t>
  </si>
  <si>
    <t>120410</t>
  </si>
  <si>
    <t>【正常交易】</t>
  </si>
  <si>
    <t>11035801JJ00T0</t>
  </si>
  <si>
    <t>11035801JJ00AN</t>
  </si>
  <si>
    <t>11035801JG7407</t>
  </si>
  <si>
    <t>成本_中期票据_银行间</t>
  </si>
  <si>
    <t>11035801</t>
  </si>
  <si>
    <t>中期票据</t>
  </si>
  <si>
    <t>110358</t>
  </si>
  <si>
    <t>托管账户</t>
  </si>
  <si>
    <t>10020101</t>
  </si>
  <si>
    <t>活期存款</t>
  </si>
  <si>
    <t>100201</t>
  </si>
  <si>
    <t>市值占净值%</t>
  </si>
  <si>
    <t>市价</t>
  </si>
  <si>
    <t>成本占净值%</t>
  </si>
  <si>
    <t>单位：元</t>
  </si>
  <si>
    <t>单位净值：1.0099</t>
  </si>
  <si>
    <t>估值日期：2021-03-22</t>
  </si>
  <si>
    <t>证券投资基金估值表</t>
  </si>
  <si>
    <t>交易所头寸（万元）</t>
    <phoneticPr fontId="1" type="noConversion"/>
  </si>
  <si>
    <t>银行间头寸（万元）</t>
    <phoneticPr fontId="1" type="noConversion"/>
  </si>
  <si>
    <t>交易时间</t>
    <phoneticPr fontId="1" type="noConversion"/>
  </si>
  <si>
    <t>成本(万元）</t>
  </si>
  <si>
    <t>成本：面值*全价/100</t>
    <phoneticPr fontId="1" type="noConversion"/>
  </si>
  <si>
    <t>信托【】期资金划转（可下拉选择）</t>
    <phoneticPr fontId="1" type="noConversion"/>
  </si>
  <si>
    <t>时间选择(按万年历选择）</t>
    <phoneticPr fontId="1" type="noConversion"/>
  </si>
  <si>
    <t>头寸管理(以下各表按照可选择日期链接）</t>
    <phoneticPr fontId="1" type="noConversion"/>
  </si>
  <si>
    <t>19包钢MTN002</t>
    <phoneticPr fontId="1" type="noConversion"/>
  </si>
  <si>
    <t>买入</t>
    <phoneticPr fontId="1" type="noConversion"/>
  </si>
  <si>
    <t>卖出</t>
    <phoneticPr fontId="1" type="noConversion"/>
  </si>
  <si>
    <t>19平煤化MTN004</t>
  </si>
  <si>
    <t>市场跟踪</t>
    <phoneticPr fontId="1" type="noConversion"/>
  </si>
  <si>
    <t>不超过风控对各发债主体集中度限制</t>
    <phoneticPr fontId="1" type="noConversion"/>
  </si>
  <si>
    <t>不超过风控对债券期限错配限制</t>
    <phoneticPr fontId="1" type="noConversion"/>
  </si>
  <si>
    <t>期限错配比例</t>
    <phoneticPr fontId="1" type="noConversion"/>
  </si>
  <si>
    <t>证券代码</t>
    <phoneticPr fontId="1" type="noConversion"/>
  </si>
  <si>
    <t>（按照入池债券可下拉选项）</t>
  </si>
  <si>
    <t>与上表区别在于，自选入池债券、手动输入配置面值，其他数据测算</t>
    <phoneticPr fontId="1" type="noConversion"/>
  </si>
  <si>
    <t>行权到期前2个月将债券列示</t>
    <phoneticPr fontId="1" type="noConversion"/>
  </si>
  <si>
    <t>涉及产品</t>
    <phoneticPr fontId="1" type="noConversion"/>
  </si>
  <si>
    <t>wind手动建立入池债券池（2.2），可提取公司全称、证券简称、昨日成交价、行权日、到期日</t>
    <phoneticPr fontId="1" type="noConversion"/>
  </si>
  <si>
    <t>开放日</t>
    <phoneticPr fontId="1" type="noConversion"/>
  </si>
  <si>
    <t>期限错配比例上限</t>
    <phoneticPr fontId="1" type="noConversion"/>
  </si>
  <si>
    <t>产品资产净值</t>
    <phoneticPr fontId="1" type="noConversion"/>
  </si>
  <si>
    <t>某只债券行权日&gt;产品下一个开放日，即为错配。错配比例=错配债券市值/产品资产净值
债券行权日，来源于wind
债券市值，产品资产净值，均来源于估值表</t>
    <phoneticPr fontId="1" type="noConversion"/>
  </si>
  <si>
    <t>交易所头寸余额（万元）</t>
    <phoneticPr fontId="1" type="noConversion"/>
  </si>
  <si>
    <t>银行间头寸余额（万元）</t>
    <phoneticPr fontId="1" type="noConversion"/>
  </si>
  <si>
    <t>19南山01</t>
    <phoneticPr fontId="1" type="noConversion"/>
  </si>
  <si>
    <t>交易所拟用资金</t>
    <phoneticPr fontId="1" type="noConversion"/>
  </si>
  <si>
    <t>银行间拟用资金</t>
    <phoneticPr fontId="1" type="noConversion"/>
  </si>
  <si>
    <t>T-1日交易所头寸变动净额（万元）</t>
    <phoneticPr fontId="1" type="noConversion"/>
  </si>
  <si>
    <t>T-2日交易所头寸（万元）</t>
    <phoneticPr fontId="1" type="noConversion"/>
  </si>
  <si>
    <t>T-2日银行间头寸（万元）</t>
    <phoneticPr fontId="1" type="noConversion"/>
  </si>
  <si>
    <t>交易场所</t>
    <phoneticPr fontId="1" type="noConversion"/>
  </si>
  <si>
    <t>银行间</t>
    <phoneticPr fontId="1" type="noConversion"/>
  </si>
  <si>
    <t>交易所</t>
    <phoneticPr fontId="1" type="noConversion"/>
  </si>
  <si>
    <t>18南山02</t>
    <phoneticPr fontId="1" type="noConversion"/>
  </si>
  <si>
    <t>结果展示表</t>
    <phoneticPr fontId="1" type="noConversion"/>
  </si>
  <si>
    <t>图形展示下设功能键，可对应各债券过往交易价格、量的K线图——数据从系统建立之日开始积累，如果能提取债券过往数据更佳</t>
    <phoneticPr fontId="1" type="noConversion"/>
  </si>
  <si>
    <t>1、存量：附件1和附件2中sheet（交易所、银行间数据全集）为标的全集存量
2、增量：每月1日，从wind中提取上一月新发的交易所和银行间债券，作为标的全集增量。目前数据包含债券发行日为20210228之前的债券，等到20210401时，提取债券发行日为20210301之后的债券
3、以存量和增量为全集，链接wind读取数据</t>
    <phoneticPr fontId="1" type="noConversion"/>
  </si>
  <si>
    <t>时间</t>
    <phoneticPr fontId="1" type="noConversion"/>
  </si>
  <si>
    <t>按照最近一天数据，筛选出行权收益率、绝对收益率大于10%的债券展示在左表</t>
    <phoneticPr fontId="1" type="noConversion"/>
  </si>
  <si>
    <t>建议每天晚上9点刷新数据，即可提取当日交易数据</t>
    <phoneticPr fontId="1" type="noConversion"/>
  </si>
  <si>
    <t>绝对收益率</t>
    <phoneticPr fontId="1" type="noConversion"/>
  </si>
  <si>
    <t>行权收益率</t>
    <phoneticPr fontId="1" type="noConversion"/>
  </si>
  <si>
    <t>证券简称</t>
    <phoneticPr fontId="1" type="noConversion"/>
  </si>
  <si>
    <t>撮券全价</t>
    <phoneticPr fontId="1" type="noConversion"/>
  </si>
  <si>
    <t>撮券全价</t>
    <phoneticPr fontId="1" type="noConversion"/>
  </si>
  <si>
    <t>计算表1-资金划转</t>
    <phoneticPr fontId="1" type="noConversion"/>
  </si>
  <si>
    <t>计算表2-交易笔记</t>
    <phoneticPr fontId="1" type="noConversion"/>
  </si>
  <si>
    <t>计算表3-资金流水汇总</t>
    <phoneticPr fontId="1" type="noConversion"/>
  </si>
  <si>
    <t>交易方向</t>
    <phoneticPr fontId="1" type="noConversion"/>
  </si>
  <si>
    <t>成交全价（元）</t>
    <phoneticPr fontId="1" type="noConversion"/>
  </si>
  <si>
    <t>T-1日银行间变动净额（万元）</t>
    <phoneticPr fontId="1" type="noConversion"/>
  </si>
  <si>
    <t>交易所转银行间</t>
    <phoneticPr fontId="1" type="noConversion"/>
  </si>
  <si>
    <t>银行间转交易所</t>
    <phoneticPr fontId="1" type="noConversion"/>
  </si>
  <si>
    <t>交易方向，万元</t>
    <phoneticPr fontId="1" type="noConversion"/>
  </si>
  <si>
    <t>由管理人手动输入</t>
  </si>
  <si>
    <t>下拉选项，选择方向（2选1）</t>
    <phoneticPr fontId="1" type="noConversion"/>
  </si>
  <si>
    <t>下拉选项，选取估值表中的第【】期</t>
    <phoneticPr fontId="1" type="noConversion"/>
  </si>
  <si>
    <t>下拉选项，选择交易方向（2选1）</t>
    <phoneticPr fontId="1" type="noConversion"/>
  </si>
  <si>
    <t>默认当周周一</t>
    <phoneticPr fontId="1" type="noConversion"/>
  </si>
  <si>
    <t>默认当周周二</t>
    <phoneticPr fontId="1" type="noConversion"/>
  </si>
  <si>
    <t>默认当周周三</t>
    <phoneticPr fontId="1" type="noConversion"/>
  </si>
  <si>
    <t>默认当周周四</t>
    <phoneticPr fontId="1" type="noConversion"/>
  </si>
  <si>
    <t>默认当周周五</t>
    <phoneticPr fontId="1" type="noConversion"/>
  </si>
  <si>
    <t>产品</t>
    <phoneticPr fontId="1" type="noConversion"/>
  </si>
  <si>
    <t>下拉选项，选择产品</t>
    <phoneticPr fontId="1" type="noConversion"/>
  </si>
  <si>
    <t>柏治2号</t>
    <phoneticPr fontId="1" type="noConversion"/>
  </si>
  <si>
    <t>T-1日及以后的买入占用资金，不计算卖出资金</t>
    <phoneticPr fontId="1" type="noConversion"/>
  </si>
  <si>
    <t>来源于中信证券发布的估值表，命名格式为柏治*私募投资基金</t>
  </si>
  <si>
    <t>来源于信托发布的估值表，命名格式为国民信托*计划X期</t>
  </si>
  <si>
    <t>所有私募基金</t>
    <phoneticPr fontId="1" type="noConversion"/>
  </si>
  <si>
    <t>下拉选项选择《入池债跟踪2.2》中债券，提供搜索框</t>
    <phoneticPr fontId="1" type="noConversion"/>
  </si>
  <si>
    <t>从《入池债表跟踪2.2》中提取字段“债券代码”，以.SH和.SZ结尾的为交易所，债券代码以.IB结尾的为银行间</t>
    <phoneticPr fontId="1" type="noConversion"/>
  </si>
  <si>
    <t>展示结果</t>
    <phoneticPr fontId="1" type="noConversion"/>
  </si>
  <si>
    <t>计算表</t>
    <phoneticPr fontId="1" type="noConversion"/>
  </si>
  <si>
    <t>集中度比例</t>
    <phoneticPr fontId="1" type="noConversion"/>
  </si>
  <si>
    <t>入池发行人</t>
    <phoneticPr fontId="1" type="noConversion"/>
  </si>
  <si>
    <t>持仓发行人</t>
    <phoneticPr fontId="1" type="noConversion"/>
  </si>
  <si>
    <t>南山集团</t>
    <phoneticPr fontId="1" type="noConversion"/>
  </si>
  <si>
    <t>持仓债券</t>
    <phoneticPr fontId="1" type="noConversion"/>
  </si>
  <si>
    <t>某基金产品中，某发行人债券市值/产品资产净值</t>
    <phoneticPr fontId="1" type="noConversion"/>
  </si>
  <si>
    <t>集中度比例上限</t>
    <phoneticPr fontId="1" type="noConversion"/>
  </si>
  <si>
    <t>所有持仓债券</t>
    <phoneticPr fontId="1" type="noConversion"/>
  </si>
  <si>
    <t>按照《入池债跟踪2.2》里面，行权日的字段进行匹配</t>
    <phoneticPr fontId="1" type="noConversion"/>
  </si>
  <si>
    <t>柏治固定收益2号私募投资基金</t>
    <phoneticPr fontId="1" type="noConversion"/>
  </si>
  <si>
    <t>恒生电子___国民信托稳鑫70号集合资金信托计划4期___专用表</t>
    <phoneticPr fontId="1" type="noConversion"/>
  </si>
  <si>
    <t>基金产品</t>
    <phoneticPr fontId="1" type="noConversion"/>
  </si>
  <si>
    <t>信托</t>
    <phoneticPr fontId="1" type="noConversion"/>
  </si>
  <si>
    <t>国民信托稳鑫70号集合资金信托计划4期</t>
    <phoneticPr fontId="1" type="noConversion"/>
  </si>
  <si>
    <t>所有基金产品</t>
    <phoneticPr fontId="1" type="noConversion"/>
  </si>
  <si>
    <t>计算表-期限错配</t>
    <phoneticPr fontId="1" type="noConversion"/>
  </si>
  <si>
    <t>计算表-持仓集中度</t>
    <phoneticPr fontId="1" type="noConversion"/>
  </si>
  <si>
    <t>汇总</t>
    <phoneticPr fontId="1" type="noConversion"/>
  </si>
  <si>
    <t>头寸总数（万元）</t>
    <phoneticPr fontId="1" type="noConversion"/>
  </si>
  <si>
    <t>配置价格（全价）</t>
    <phoneticPr fontId="1" type="noConversion"/>
  </si>
  <si>
    <t>入池债跟踪</t>
    <phoneticPr fontId="1" type="noConversion"/>
  </si>
  <si>
    <t>集中度</t>
    <phoneticPr fontId="1" type="noConversion"/>
  </si>
  <si>
    <t>期限错配</t>
    <phoneticPr fontId="1" type="noConversion"/>
  </si>
  <si>
    <t>搓券净价</t>
    <phoneticPr fontId="1" type="noConversion"/>
  </si>
  <si>
    <t>同步计算表N列（参见右侧表）</t>
    <phoneticPr fontId="1" type="noConversion"/>
  </si>
  <si>
    <t>搓券净价为手动输入</t>
    <phoneticPr fontId="1" type="noConversion"/>
  </si>
  <si>
    <t>选择标准（可下拉）</t>
    <phoneticPr fontId="1" type="noConversion"/>
  </si>
  <si>
    <t>数据来自入池债跟踪2.2，对应内容</t>
    <phoneticPr fontId="1" type="noConversion"/>
  </si>
  <si>
    <t>头寸可用（参考交易模块-头寸）</t>
    <phoneticPr fontId="1" type="noConversion"/>
  </si>
  <si>
    <t>设定简称</t>
    <phoneticPr fontId="1" type="noConversion"/>
  </si>
  <si>
    <t>柏治固定收益1号私募投资基金</t>
    <phoneticPr fontId="1" type="noConversion"/>
  </si>
  <si>
    <t>国民信托稳鑫70号集合资金信托计划3期</t>
    <phoneticPr fontId="1" type="noConversion"/>
  </si>
  <si>
    <t>国民信托稳鑫70号集合资金信托计划6期</t>
    <phoneticPr fontId="1" type="noConversion"/>
  </si>
  <si>
    <t>国民信托稳鑫70号集合资金信托计划7期</t>
    <phoneticPr fontId="1" type="noConversion"/>
  </si>
  <si>
    <t>国民信托稳鑫70号集合资金信托计划8期</t>
    <phoneticPr fontId="1" type="noConversion"/>
  </si>
  <si>
    <t>柏治远迈私募证券投资基金</t>
    <phoneticPr fontId="1" type="noConversion"/>
  </si>
  <si>
    <t>柏治贰柒私募投资基金</t>
    <phoneticPr fontId="1" type="noConversion"/>
  </si>
  <si>
    <t>柏治山河私募证券投资基金</t>
    <phoneticPr fontId="1" type="noConversion"/>
  </si>
  <si>
    <t>手动输入简称后，所有列表涉及产品均按照"设定简称“显示</t>
    <phoneticPr fontId="1" type="noConversion"/>
  </si>
  <si>
    <t>手动输入简称后，所有列表涉及信托均按照"设定简称“显示</t>
    <phoneticPr fontId="1" type="noConversion"/>
  </si>
  <si>
    <t>1号信托（3期）</t>
    <phoneticPr fontId="1" type="noConversion"/>
  </si>
  <si>
    <t>2号信托（4期）</t>
    <phoneticPr fontId="1" type="noConversion"/>
  </si>
  <si>
    <t>贰柒信托（6期）</t>
    <phoneticPr fontId="1" type="noConversion"/>
  </si>
  <si>
    <t>远迈信托（7期）</t>
    <phoneticPr fontId="1" type="noConversion"/>
  </si>
  <si>
    <t>山河信托（8期）</t>
    <phoneticPr fontId="1" type="noConversion"/>
  </si>
  <si>
    <t>对应B列展示</t>
    <phoneticPr fontId="1" type="noConversion"/>
  </si>
  <si>
    <t>展示内容为按照限定标准给出的最优解</t>
    <phoneticPr fontId="1" type="noConversion"/>
  </si>
  <si>
    <t>限定内容包括：</t>
    <phoneticPr fontId="1" type="noConversion"/>
  </si>
  <si>
    <t>最优解标准</t>
    <phoneticPr fontId="1" type="noConversion"/>
  </si>
  <si>
    <t>1、产品绝对收益率最高，且各产品绝对收益率相差最小</t>
    <phoneticPr fontId="1" type="noConversion"/>
  </si>
  <si>
    <t>2、各产品期限错配比例最低</t>
    <phoneticPr fontId="1" type="noConversion"/>
  </si>
  <si>
    <t>按照限定内容(J5）给出最优解</t>
    <phoneticPr fontId="1" type="noConversion"/>
  </si>
  <si>
    <t>入池主体</t>
    <phoneticPr fontId="1" type="noConversion"/>
  </si>
  <si>
    <t>展示如下：</t>
    <phoneticPr fontId="1" type="noConversion"/>
  </si>
  <si>
    <t>手动输入主体全称</t>
    <phoneticPr fontId="1" type="noConversion"/>
  </si>
  <si>
    <t>对应B提取代码</t>
    <phoneticPr fontId="1" type="noConversion"/>
  </si>
  <si>
    <t>行权收益率具有筛选、排序功能</t>
    <phoneticPr fontId="1" type="noConversion"/>
  </si>
  <si>
    <t>南山集团有限公司</t>
    <phoneticPr fontId="1" type="noConversion"/>
  </si>
  <si>
    <t>简称</t>
    <phoneticPr fontId="1" type="noConversion"/>
  </si>
  <si>
    <t>手动维护，其他sheet主动显示简称</t>
    <phoneticPr fontId="1" type="noConversion"/>
  </si>
  <si>
    <t>苏宁电器集团有限公司</t>
    <phoneticPr fontId="1" type="noConversion"/>
  </si>
  <si>
    <t>平顶山天安煤业股份有限公司</t>
    <phoneticPr fontId="1" type="noConversion"/>
  </si>
  <si>
    <t>平煤股份</t>
    <phoneticPr fontId="1" type="noConversion"/>
  </si>
  <si>
    <t>苏宁电器</t>
    <phoneticPr fontId="1" type="noConversion"/>
  </si>
  <si>
    <t>&lt;sheet入池债&gt;数据B列</t>
    <phoneticPr fontId="1" type="noConversion"/>
  </si>
  <si>
    <t>数据来自《sheet手录产品B列》</t>
    <phoneticPr fontId="1" type="noConversion"/>
  </si>
  <si>
    <t>柏治贰柒</t>
    <phoneticPr fontId="1" type="noConversion"/>
  </si>
  <si>
    <t>柏治远迈</t>
    <phoneticPr fontId="1" type="noConversion"/>
  </si>
  <si>
    <t>柏治山河</t>
    <phoneticPr fontId="1" type="noConversion"/>
  </si>
  <si>
    <t>展示大类</t>
    <phoneticPr fontId="1" type="noConversion"/>
  </si>
  <si>
    <t>仓位配置建议及决策</t>
    <phoneticPr fontId="1" type="noConversion"/>
  </si>
  <si>
    <t>头寸及交易笔记</t>
    <phoneticPr fontId="1" type="noConversion"/>
  </si>
  <si>
    <t>手录产品</t>
    <phoneticPr fontId="1" type="noConversion"/>
  </si>
  <si>
    <t>入池债</t>
    <phoneticPr fontId="1" type="noConversion"/>
  </si>
  <si>
    <t>产品绝对收益率</t>
    <phoneticPr fontId="1" type="noConversion"/>
  </si>
  <si>
    <t>产品基本信息</t>
    <phoneticPr fontId="1" type="noConversion"/>
  </si>
  <si>
    <t>估值</t>
    <phoneticPr fontId="1" type="noConversion"/>
  </si>
  <si>
    <t>手动输入信托全称</t>
    <phoneticPr fontId="1" type="noConversion"/>
  </si>
  <si>
    <t>注：每个基金产品都嵌套一个信托，即产品头寸（交易模块）、估值（风控4.1）都对应着两个估值表，一个是《估值表》另一个是《稳鑫【】期估值表》</t>
    <phoneticPr fontId="1" type="noConversion"/>
  </si>
  <si>
    <t>2.3展示形式（智能建议）</t>
    <phoneticPr fontId="1" type="noConversion"/>
  </si>
  <si>
    <t>注：2.4投资经理建议推送至交易模块</t>
    <phoneticPr fontId="1" type="noConversion"/>
  </si>
  <si>
    <t>对应《1.1B列》</t>
    <phoneticPr fontId="1" type="noConversion"/>
  </si>
  <si>
    <t>时间选择按钮（万年历）</t>
    <phoneticPr fontId="1" type="noConversion"/>
  </si>
  <si>
    <r>
      <rPr>
        <b/>
        <sz val="11"/>
        <color rgb="FFFA7D00"/>
        <rFont val="等线"/>
        <family val="3"/>
        <charset val="134"/>
        <scheme val="minor"/>
      </rPr>
      <t>产品名称</t>
    </r>
    <phoneticPr fontId="1" type="noConversion"/>
  </si>
  <si>
    <r>
      <rPr>
        <b/>
        <sz val="11"/>
        <color rgb="FFFA7D00"/>
        <rFont val="等线"/>
        <family val="3"/>
        <charset val="134"/>
        <scheme val="minor"/>
      </rPr>
      <t>绝对收益率</t>
    </r>
    <phoneticPr fontId="1" type="noConversion"/>
  </si>
  <si>
    <r>
      <rPr>
        <b/>
        <sz val="11"/>
        <color rgb="FFFA7D00"/>
        <rFont val="等线"/>
        <family val="3"/>
        <charset val="134"/>
        <scheme val="minor"/>
      </rPr>
      <t>产品估值</t>
    </r>
    <phoneticPr fontId="1" type="noConversion"/>
  </si>
  <si>
    <t>该部分不用展示，只是为了告知技术团队对应关系</t>
    <phoneticPr fontId="1" type="noConversion"/>
  </si>
  <si>
    <r>
      <rPr>
        <sz val="10"/>
        <rFont val="宋体"/>
        <family val="2"/>
        <charset val="134"/>
      </rPr>
      <t>列</t>
    </r>
    <r>
      <rPr>
        <sz val="10"/>
        <rFont val="Arial"/>
        <family val="2"/>
      </rPr>
      <t>B</t>
    </r>
    <r>
      <rPr>
        <sz val="10"/>
        <rFont val="等线"/>
        <family val="2"/>
        <charset val="134"/>
      </rPr>
      <t>估值表对应</t>
    </r>
    <phoneticPr fontId="1" type="noConversion"/>
  </si>
  <si>
    <r>
      <rPr>
        <sz val="10"/>
        <rFont val="宋体"/>
        <family val="2"/>
        <charset val="134"/>
      </rPr>
      <t>列</t>
    </r>
    <r>
      <rPr>
        <sz val="10"/>
        <rFont val="Arial"/>
        <family val="2"/>
      </rPr>
      <t>C</t>
    </r>
    <r>
      <rPr>
        <sz val="10"/>
        <rFont val="等线"/>
        <family val="2"/>
        <charset val="134"/>
      </rPr>
      <t>估值表对应</t>
    </r>
    <phoneticPr fontId="1" type="noConversion"/>
  </si>
  <si>
    <t>按《4.2集中度》公式测算，即（本次建议买入债券成本+原有主体市值）/估值表L91</t>
    <phoneticPr fontId="1" type="noConversion"/>
  </si>
  <si>
    <t>下拉可选项，建议对应产品简称</t>
    <phoneticPr fontId="1" type="noConversion"/>
  </si>
  <si>
    <t>公司名称来自《1.2入池债》，也是《市场跟踪2.1》数据的子集</t>
    <phoneticPr fontId="1" type="noConversion"/>
  </si>
  <si>
    <t>绝对收益率有筛选列示功能，选项 10%以上</t>
    <phoneticPr fontId="1" type="noConversion"/>
  </si>
  <si>
    <t>提取满足D要求的债券</t>
    <phoneticPr fontId="1" type="noConversion"/>
  </si>
  <si>
    <t>数据基础</t>
    <phoneticPr fontId="1" type="noConversion"/>
  </si>
  <si>
    <t>计算表（也要列示）</t>
    <phoneticPr fontId="1" type="noConversion"/>
  </si>
  <si>
    <t>即：可买量（成本）是上述三个条件的最小值</t>
    <phoneticPr fontId="1" type="noConversion"/>
  </si>
  <si>
    <t>2021-01-13 06:56:57</t>
  </si>
  <si>
    <t>制表时间：</t>
  </si>
  <si>
    <t>合计：</t>
  </si>
  <si>
    <t>参考盈亏</t>
  </si>
  <si>
    <t>参考市值</t>
  </si>
  <si>
    <t>参考成本</t>
  </si>
  <si>
    <t>参考成本价</t>
  </si>
  <si>
    <t>交易冻结</t>
  </si>
  <si>
    <t>基金可用</t>
  </si>
  <si>
    <t>基金余额</t>
  </si>
  <si>
    <t>分红方式</t>
  </si>
  <si>
    <t>收费方式</t>
  </si>
  <si>
    <t>基金名称</t>
  </si>
  <si>
    <t>基金代码</t>
  </si>
  <si>
    <t>基金帐号</t>
  </si>
  <si>
    <t>基金份额</t>
  </si>
  <si>
    <t>配号数量</t>
  </si>
  <si>
    <t>起始配号</t>
  </si>
  <si>
    <t>证券名称</t>
  </si>
  <si>
    <t>市场</t>
  </si>
  <si>
    <t>股东代码</t>
  </si>
  <si>
    <t>新股配号</t>
  </si>
  <si>
    <t>标准券</t>
  </si>
  <si>
    <t>888880</t>
  </si>
  <si>
    <t>B883749212</t>
  </si>
  <si>
    <t>155148</t>
  </si>
  <si>
    <t>136670</t>
  </si>
  <si>
    <t>16南山01</t>
  </si>
  <si>
    <t>136276</t>
  </si>
  <si>
    <t>112733</t>
  </si>
  <si>
    <t>0899257481</t>
  </si>
  <si>
    <t>112697</t>
  </si>
  <si>
    <t>参考市价</t>
  </si>
  <si>
    <t>股份可用</t>
  </si>
  <si>
    <t>股份余额</t>
  </si>
  <si>
    <t>股东帐号</t>
  </si>
  <si>
    <t>当日持仓清单</t>
  </si>
  <si>
    <t>合计:</t>
  </si>
  <si>
    <t>8000</t>
  </si>
  <si>
    <t>证券买入</t>
  </si>
  <si>
    <t>20210112</t>
  </si>
  <si>
    <t>20000</t>
  </si>
  <si>
    <t>10000</t>
  </si>
  <si>
    <t>GC001</t>
  </si>
  <si>
    <t>204001</t>
  </si>
  <si>
    <t>质押回购拆出</t>
  </si>
  <si>
    <t>期初余额</t>
  </si>
  <si>
    <t>资金余额</t>
  </si>
  <si>
    <t>其他费</t>
  </si>
  <si>
    <t>委托费</t>
  </si>
  <si>
    <t>过户费</t>
  </si>
  <si>
    <t>印花税</t>
  </si>
  <si>
    <t>手续费</t>
  </si>
  <si>
    <t>发生金额</t>
  </si>
  <si>
    <t>成交价格</t>
  </si>
  <si>
    <t>成交股数</t>
  </si>
  <si>
    <t>摘要</t>
  </si>
  <si>
    <t>发生日期</t>
  </si>
  <si>
    <t>对账单</t>
  </si>
  <si>
    <t>42000054225</t>
  </si>
  <si>
    <t>4010541</t>
  </si>
  <si>
    <t>总资产</t>
  </si>
  <si>
    <t>资产市值</t>
  </si>
  <si>
    <t>可用余额</t>
  </si>
  <si>
    <t>资产账户</t>
  </si>
  <si>
    <t>客户代码</t>
  </si>
  <si>
    <t>资金情况</t>
  </si>
  <si>
    <t>起止日期：</t>
  </si>
  <si>
    <t>制表：</t>
  </si>
  <si>
    <t>柏治固定收益2号</t>
  </si>
  <si>
    <t>客户名称：</t>
  </si>
  <si>
    <t>资金对账单（人民币）</t>
  </si>
  <si>
    <t>2021-03-15 06:52:41</t>
  </si>
  <si>
    <t>100000056375</t>
  </si>
  <si>
    <t>艾隆配号</t>
  </si>
  <si>
    <t>789329</t>
  </si>
  <si>
    <t>上海</t>
  </si>
  <si>
    <t>603185</t>
  </si>
  <si>
    <t>163013</t>
  </si>
  <si>
    <t>136823</t>
  </si>
  <si>
    <t>114473</t>
  </si>
  <si>
    <t>112743</t>
  </si>
  <si>
    <t>112682</t>
  </si>
  <si>
    <t>13000</t>
  </si>
  <si>
    <t>证券卖出</t>
  </si>
  <si>
    <t>20210312</t>
  </si>
  <si>
    <t>是否完成</t>
    <phoneticPr fontId="1" type="noConversion"/>
  </si>
  <si>
    <t>点击完成后，交易记录存入数据库，可以用于查询过往交易笔记</t>
    <phoneticPr fontId="1" type="noConversion"/>
  </si>
  <si>
    <t>交易笔记展示：</t>
    <phoneticPr fontId="1" type="noConversion"/>
  </si>
  <si>
    <t>成交全价</t>
    <phoneticPr fontId="1" type="noConversion"/>
  </si>
  <si>
    <t>成交面值</t>
    <phoneticPr fontId="1" type="noConversion"/>
  </si>
  <si>
    <t>上述数据可下拉，可筛选</t>
    <phoneticPr fontId="1" type="noConversion"/>
  </si>
  <si>
    <t>持仓债绝对收益率（展示）</t>
    <phoneticPr fontId="1" type="noConversion"/>
  </si>
  <si>
    <t>第一步</t>
    <phoneticPr fontId="1" type="noConversion"/>
  </si>
  <si>
    <t>选择时间</t>
    <phoneticPr fontId="1" type="noConversion"/>
  </si>
  <si>
    <t>第二步</t>
    <phoneticPr fontId="1" type="noConversion"/>
  </si>
  <si>
    <t>注：债券名称在估值表对应的1103下</t>
    <phoneticPr fontId="1" type="noConversion"/>
  </si>
  <si>
    <t>选择2021.03.22</t>
    <phoneticPr fontId="1" type="noConversion"/>
  </si>
  <si>
    <t>识别该时间点估值表（估值表以及稳鑫估值表）涉及的债券</t>
    <phoneticPr fontId="1" type="noConversion"/>
  </si>
  <si>
    <t>展示结果1：</t>
    <phoneticPr fontId="1" type="noConversion"/>
  </si>
  <si>
    <t>第三步</t>
    <phoneticPr fontId="1" type="noConversion"/>
  </si>
  <si>
    <t>第四步</t>
    <phoneticPr fontId="1" type="noConversion"/>
  </si>
  <si>
    <t>2021-01-14 06:59:11</t>
  </si>
  <si>
    <t>9030</t>
  </si>
  <si>
    <t>20210113</t>
  </si>
  <si>
    <t>8200</t>
  </si>
  <si>
    <t>23000</t>
  </si>
  <si>
    <t>拆出质押购回</t>
  </si>
  <si>
    <t>举例其中一支债券</t>
    <phoneticPr fontId="1" type="noConversion"/>
  </si>
  <si>
    <t>第五步</t>
    <phoneticPr fontId="1" type="noConversion"/>
  </si>
  <si>
    <t>退出标的收益贡献（展示）</t>
    <phoneticPr fontId="1" type="noConversion"/>
  </si>
  <si>
    <t>计算思路</t>
    <phoneticPr fontId="1" type="noConversion"/>
  </si>
  <si>
    <t>结算卖出实现绝对收益</t>
    <phoneticPr fontId="1" type="noConversion"/>
  </si>
  <si>
    <t>16南山05</t>
    <phoneticPr fontId="1" type="noConversion"/>
  </si>
  <si>
    <t>退出标的</t>
    <phoneticPr fontId="1" type="noConversion"/>
  </si>
  <si>
    <t>退出标的实现收益（万元）</t>
    <phoneticPr fontId="1" type="noConversion"/>
  </si>
  <si>
    <t>苏宁易购</t>
    <phoneticPr fontId="1" type="noConversion"/>
  </si>
  <si>
    <t>阳煤集团</t>
    <phoneticPr fontId="1" type="noConversion"/>
  </si>
  <si>
    <t>清华控股</t>
    <phoneticPr fontId="1" type="noConversion"/>
  </si>
  <si>
    <t>春华水务</t>
    <phoneticPr fontId="1" type="noConversion"/>
  </si>
  <si>
    <t>包钢股份</t>
    <phoneticPr fontId="1" type="noConversion"/>
  </si>
  <si>
    <t>平煤集团</t>
    <phoneticPr fontId="1" type="noConversion"/>
  </si>
  <si>
    <t>海淀国资</t>
    <phoneticPr fontId="1" type="noConversion"/>
  </si>
  <si>
    <t>中国平煤神马能源化工集团有限责任公司</t>
    <phoneticPr fontId="1" type="noConversion"/>
  </si>
  <si>
    <t>苏宁电器集团有限公司</t>
    <phoneticPr fontId="1" type="noConversion"/>
  </si>
  <si>
    <t>华阳新材料科技集团有限公司</t>
    <phoneticPr fontId="1" type="noConversion"/>
  </si>
  <si>
    <t xml:space="preserve">	清华控股有限公司</t>
    <phoneticPr fontId="1" type="noConversion"/>
  </si>
  <si>
    <t xml:space="preserve">	呼和浩特春华水务开发集团有限责任公司</t>
    <phoneticPr fontId="1" type="noConversion"/>
  </si>
  <si>
    <t xml:space="preserve">内蒙古包钢钢联股份有限公司	</t>
    <phoneticPr fontId="1" type="noConversion"/>
  </si>
  <si>
    <t>北京市海淀区国有资产投资集团有限公司</t>
    <phoneticPr fontId="1" type="noConversion"/>
  </si>
  <si>
    <t>估值贡献</t>
    <phoneticPr fontId="1" type="noConversion"/>
  </si>
  <si>
    <t>如果估值贡献比例超过10%，用亮色提醒</t>
    <phoneticPr fontId="1" type="noConversion"/>
  </si>
  <si>
    <t>柏治固定收益1号</t>
    <phoneticPr fontId="1" type="noConversion"/>
  </si>
  <si>
    <t>柏治固定收益2号</t>
    <phoneticPr fontId="1" type="noConversion"/>
  </si>
  <si>
    <t>柏治固定收益3号私募投资基金</t>
    <phoneticPr fontId="1" type="noConversion"/>
  </si>
  <si>
    <t>柏治鹿鸣</t>
    <phoneticPr fontId="1" type="noConversion"/>
  </si>
  <si>
    <t>柏治鹿远</t>
    <phoneticPr fontId="1" type="noConversion"/>
  </si>
  <si>
    <t>柏治云天</t>
    <phoneticPr fontId="1" type="noConversion"/>
  </si>
  <si>
    <t>柏治固定收益3号</t>
    <phoneticPr fontId="1" type="noConversion"/>
  </si>
  <si>
    <t>手动输入，与风控（4.3期限错配）</t>
    <phoneticPr fontId="1" type="noConversion"/>
  </si>
  <si>
    <t>数据来自《sheet手录产品E列》</t>
    <phoneticPr fontId="1" type="noConversion"/>
  </si>
  <si>
    <t>注：入池债数据即上述主体</t>
    <phoneticPr fontId="1" type="noConversion"/>
  </si>
  <si>
    <t>2.4展示形式（投资经理建议）</t>
    <phoneticPr fontId="1" type="noConversion"/>
  </si>
  <si>
    <t>投资经理指令</t>
    <phoneticPr fontId="1" type="noConversion"/>
  </si>
  <si>
    <t>投资经理交易指令区间</t>
    <phoneticPr fontId="1" type="noConversion"/>
  </si>
  <si>
    <t>交易记录（具备查询功能）</t>
    <phoneticPr fontId="1" type="noConversion"/>
  </si>
  <si>
    <t>数据来源自计算表2已完成交易，以及手录入过往交易</t>
    <phoneticPr fontId="1" type="noConversion"/>
  </si>
  <si>
    <t>（举例一支产品）</t>
    <phoneticPr fontId="1" type="noConversion"/>
  </si>
  <si>
    <t>在各产品对账单中提取上述时间节点之前该支债券所有的买入、卖出交易</t>
    <phoneticPr fontId="1" type="noConversion"/>
  </si>
  <si>
    <t>证券名称</t>
    <phoneticPr fontId="1" type="noConversion"/>
  </si>
  <si>
    <t>摘要</t>
    <phoneticPr fontId="1" type="noConversion"/>
  </si>
  <si>
    <t>发生金额</t>
    <phoneticPr fontId="1" type="noConversion"/>
  </si>
  <si>
    <t>成交股数</t>
    <phoneticPr fontId="1" type="noConversion"/>
  </si>
  <si>
    <t>证券买入</t>
    <phoneticPr fontId="1" type="noConversion"/>
  </si>
  <si>
    <t>证券卖出</t>
    <phoneticPr fontId="1" type="noConversion"/>
  </si>
  <si>
    <t>退出时间</t>
    <phoneticPr fontId="1" type="noConversion"/>
  </si>
  <si>
    <t>计算同上述第四步，取"绝对收益"字段</t>
    <phoneticPr fontId="1" type="noConversion"/>
  </si>
  <si>
    <t>净价</t>
  </si>
  <si>
    <t>应计利息</t>
  </si>
  <si>
    <t>全价</t>
  </si>
  <si>
    <t>平均绝对回报</t>
  </si>
  <si>
    <t>平均年化回报（行权）</t>
  </si>
  <si>
    <t>利率</t>
  </si>
  <si>
    <t>剩余期限</t>
  </si>
  <si>
    <t>到期日</t>
  </si>
  <si>
    <t>2.5：当日成交汇总</t>
    <phoneticPr fontId="1" type="noConversion"/>
  </si>
  <si>
    <t>链接交易模块-交易笔记中交易员点击完成的交易进行显示</t>
    <phoneticPr fontId="1" type="noConversion"/>
  </si>
  <si>
    <t>绝对收益率计算公式</t>
    <phoneticPr fontId="1" type="noConversion"/>
  </si>
  <si>
    <t>付息次数：买入时间点距离债券行权（或到期，取较早时间点）N年以内，付息N次。</t>
    <phoneticPr fontId="1" type="noConversion"/>
  </si>
  <si>
    <t>全价计算案例：</t>
    <phoneticPr fontId="1" type="noConversion"/>
  </si>
  <si>
    <t>买入时到期回收金额=100（1+票面利率*付息次数）</t>
    <phoneticPr fontId="1" type="noConversion"/>
  </si>
  <si>
    <t>绝对收益率=（（买入时到期回收金/全价）-1）*100%</t>
    <phoneticPr fontId="1" type="noConversion"/>
  </si>
  <si>
    <t>单支债券成本=全价*买入数量</t>
    <phoneticPr fontId="1" type="noConversion"/>
  </si>
  <si>
    <t>单支债券绝对收益=绝对收益率*但只债券成本</t>
    <phoneticPr fontId="1" type="noConversion"/>
  </si>
  <si>
    <t>某时点产品绝对收益=所有债券该时点绝对收益之和</t>
    <phoneticPr fontId="1" type="noConversion"/>
  </si>
  <si>
    <t>某时点该产品绝对收益率=某时点产品绝对收益/估值表！G88（即实收资本）</t>
    <phoneticPr fontId="1" type="noConversion"/>
  </si>
  <si>
    <t>买入时到期回收金额</t>
  </si>
  <si>
    <t>全价（由于对账单中发生金额为买入全价*成交股数，所以此处可以倒算）</t>
    <phoneticPr fontId="1" type="noConversion"/>
  </si>
  <si>
    <t>持仓债加权成本</t>
    <phoneticPr fontId="1" type="noConversion"/>
  </si>
  <si>
    <t>持仓数量</t>
    <phoneticPr fontId="1" type="noConversion"/>
  </si>
  <si>
    <t>测算每笔买入、卖出发生时的持仓成本</t>
    <phoneticPr fontId="1" type="noConversion"/>
  </si>
  <si>
    <t>测算每笔买入、卖出发生时的绝对收益</t>
    <phoneticPr fontId="1" type="noConversion"/>
  </si>
  <si>
    <t>测算所有持仓债券该时点的绝对收益金额后求和</t>
    <phoneticPr fontId="1" type="noConversion"/>
  </si>
  <si>
    <t>第六步</t>
    <phoneticPr fontId="1" type="noConversion"/>
  </si>
  <si>
    <t>当每次对账单某支证券显示“证券卖出”时触发计算</t>
    <phoneticPr fontId="1" type="noConversion"/>
  </si>
  <si>
    <t>计算方式为该时点及以前该笔债券卖出实现的绝对收益求和</t>
    <phoneticPr fontId="1" type="noConversion"/>
  </si>
  <si>
    <t>对应邮件中找到与交易所有关债券</t>
    <phoneticPr fontId="1" type="noConversion"/>
  </si>
  <si>
    <t>买入时绝对收益金额</t>
    <phoneticPr fontId="1" type="noConversion"/>
  </si>
  <si>
    <t>买入时到期回收金额</t>
    <phoneticPr fontId="1" type="noConversion"/>
  </si>
  <si>
    <t>对应《交易模块G49》相应交易笔记，同样按照上述思路测算绝对收益金额</t>
    <phoneticPr fontId="1" type="noConversion"/>
  </si>
  <si>
    <t>第七步</t>
    <phoneticPr fontId="1" type="noConversion"/>
  </si>
  <si>
    <t>将交易所、《交易模块G49》涉及绝对收益全部求和</t>
    <phoneticPr fontId="1" type="noConversion"/>
  </si>
  <si>
    <t>第八步</t>
    <phoneticPr fontId="1" type="noConversion"/>
  </si>
  <si>
    <t>将F27数值/估值表！G88</t>
    <phoneticPr fontId="1" type="noConversion"/>
  </si>
  <si>
    <t>取F28数值（百分比）</t>
    <phoneticPr fontId="1" type="noConversion"/>
  </si>
  <si>
    <t>&lt;产品绝对收益率》A56</t>
    <phoneticPr fontId="1" type="noConversion"/>
  </si>
  <si>
    <t>&lt;产品绝对收益率》A63</t>
    <phoneticPr fontId="1" type="noConversion"/>
  </si>
  <si>
    <t>参考《市场跟踪2.1》中公式，其中“收盘全价”变为”N列搓券全价“,roundup函数中的减数取当前时间点</t>
    <phoneticPr fontId="1" type="noConversion"/>
  </si>
  <si>
    <t>全价计算公式参照1.3中示例，其中净价选取M列数据</t>
    <phoneticPr fontId="1" type="noConversion"/>
  </si>
  <si>
    <t>全价</t>
    <phoneticPr fontId="1" type="noConversion"/>
  </si>
  <si>
    <t>对应B提取行权日</t>
    <phoneticPr fontId="1" type="noConversion"/>
  </si>
  <si>
    <t>对应B提取全价</t>
    <phoneticPr fontId="1" type="noConversion"/>
  </si>
  <si>
    <t>见1.3</t>
    <phoneticPr fontId="1" type="noConversion"/>
  </si>
  <si>
    <t>（某基金产品绝对收益+新增债券的绝对收益）/（估值表！G88）
绝对收益测算参考1.3</t>
    <phoneticPr fontId="1" type="noConversion"/>
  </si>
  <si>
    <t>所有基金产品，加筛选项</t>
    <phoneticPr fontId="1" type="noConversion"/>
  </si>
  <si>
    <t>估值表中1102、1103、1108项下所有标的，加筛选项</t>
    <phoneticPr fontId="1" type="noConversion"/>
  </si>
  <si>
    <t>所有产品，加筛选项</t>
    <phoneticPr fontId="1" type="noConversion"/>
  </si>
  <si>
    <t>产品名称</t>
    <phoneticPr fontId="1" type="noConversion"/>
  </si>
  <si>
    <t>按照《4.2集中度》里面，产品名称的字段进行匹配</t>
    <phoneticPr fontId="1" type="noConversion"/>
  </si>
  <si>
    <t>A列某只基金产品所有持仓发行人（可参考《入池债跟踪2.2》取"公司名称"字段），加筛选项</t>
    <phoneticPr fontId="1" type="noConversion"/>
  </si>
  <si>
    <t>3月22日查询时该债券累计绝对收益</t>
    <phoneticPr fontId="1" type="noConversion"/>
  </si>
  <si>
    <t xml:space="preserve">1、手动输入产品全程
2、同时根据邮件估值表抓取新增名称
</t>
    <phoneticPr fontId="1" type="noConversion"/>
  </si>
  <si>
    <t>对于超过上限比例的，高亮显示</t>
    <phoneticPr fontId="1" type="noConversion"/>
  </si>
  <si>
    <t>持仓债债券绝对收益率</t>
    <phoneticPr fontId="1" type="noConversion"/>
  </si>
  <si>
    <t>证券可选择</t>
    <phoneticPr fontId="1" type="noConversion"/>
  </si>
  <si>
    <t>产品可选择</t>
    <phoneticPr fontId="1" type="noConversion"/>
  </si>
  <si>
    <t>收益率按照所选时间节点展示</t>
    <phoneticPr fontId="1" type="noConversion"/>
  </si>
  <si>
    <t>债券累计预期收益金额</t>
    <phoneticPr fontId="1" type="noConversion"/>
  </si>
  <si>
    <t>预期绝对收益</t>
    <phoneticPr fontId="1" type="noConversion"/>
  </si>
  <si>
    <t>退出实现收益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</si>
</sst>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 * #,##0.00_ ;_ * \-#,##0.00_ ;_ * &quot;-&quot;??_ ;_ @_ "/>
    <numFmt numFmtId="176" formatCode="###,###,##0.00"/>
    <numFmt numFmtId="177" formatCode="###,###,##0.000000"/>
    <numFmt numFmtId="178" formatCode="0.0000%"/>
    <numFmt numFmtId="179" formatCode="0.0000"/>
    <numFmt numFmtId="180" formatCode="0.00000000"/>
    <numFmt numFmtId="181" formatCode="#,##0.0000"/>
    <numFmt numFmtId="182" formatCode="0.0_ "/>
    <numFmt numFmtId="183" formatCode="0.00_);[Red]\(0.00\)"/>
    <numFmt numFmtId="184" formatCode="yyyy&quot;年&quot;m&quot;月&quot;d&quot;日&quot;;@"/>
    <numFmt numFmtId="185" formatCode="0_);[Red]\(0\)"/>
    <numFmt numFmtId="186" formatCode="#,##0.00_ "/>
    <numFmt numFmtId="187" formatCode="_ * #,##0_ ;_ * \-#,##0_ ;_ * &quot;-&quot;??_ ;_ @_ "/>
    <numFmt numFmtId="188" formatCode="0.00_ "/>
  </numFmts>
  <fonts count="3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0"/>
      <name val="Arial"/>
      <family val="2"/>
    </font>
    <font>
      <sz val="11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indexed="10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17"/>
      <name val="宋体"/>
      <family val="3"/>
      <charset val="134"/>
    </font>
    <font>
      <sz val="15"/>
      <color indexed="17"/>
      <name val="宋体"/>
      <family val="3"/>
      <charset val="134"/>
    </font>
    <font>
      <b/>
      <u/>
      <sz val="20"/>
      <color indexed="17"/>
      <name val="宋体"/>
      <family val="3"/>
      <charset val="134"/>
    </font>
    <font>
      <sz val="8"/>
      <color indexed="8"/>
      <name val="MS Sans Serif"/>
    </font>
    <font>
      <sz val="10"/>
      <color indexed="8"/>
      <name val="宋体"/>
      <family val="3"/>
      <charset val="134"/>
    </font>
    <font>
      <sz val="10"/>
      <color indexed="8"/>
      <name val="MS Sans Serif"/>
    </font>
    <font>
      <b/>
      <sz val="8"/>
      <color indexed="8"/>
      <name val="MS Sans Serif"/>
    </font>
    <font>
      <b/>
      <sz val="10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黑体"/>
      <family val="3"/>
      <charset val="134"/>
    </font>
    <font>
      <b/>
      <sz val="20"/>
      <color indexed="8"/>
      <name val="黑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b/>
      <sz val="11"/>
      <color rgb="FFFA7D00"/>
      <name val="等线"/>
      <family val="3"/>
      <charset val="134"/>
      <scheme val="minor"/>
    </font>
    <font>
      <sz val="10"/>
      <name val="等线"/>
      <family val="2"/>
      <charset val="134"/>
    </font>
    <font>
      <sz val="10"/>
      <name val="宋体"/>
      <family val="2"/>
      <charset val="134"/>
    </font>
    <font>
      <sz val="10"/>
      <name val="Arial"/>
      <family val="2"/>
      <charset val="134"/>
    </font>
    <font>
      <sz val="11"/>
      <color indexed="8"/>
      <name val="等线"/>
      <family val="2"/>
      <scheme val="minor"/>
    </font>
    <font>
      <sz val="8"/>
      <name val="Calibri"/>
      <family val="2"/>
    </font>
    <font>
      <b/>
      <sz val="11"/>
      <color rgb="FFFF0000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rgb="FFFFFF00"/>
        <bgColor indexed="64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/>
      <bottom/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/>
      <right/>
      <top style="thin">
        <color rgb="FF7F7F7F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3" fillId="2" borderId="1" applyNumberFormat="0" applyAlignment="0" applyProtection="0">
      <alignment vertical="center"/>
    </xf>
    <xf numFmtId="0" fontId="4" fillId="0" borderId="0"/>
    <xf numFmtId="9" fontId="24" fillId="0" borderId="0" applyFont="0" applyFill="0" applyBorder="0" applyAlignment="0" applyProtection="0">
      <alignment vertical="center"/>
    </xf>
    <xf numFmtId="0" fontId="29" fillId="0" borderId="0">
      <alignment vertical="center"/>
    </xf>
    <xf numFmtId="43" fontId="24" fillId="0" borderId="0" applyFont="0" applyFill="0" applyBorder="0" applyAlignment="0" applyProtection="0">
      <alignment vertical="center"/>
    </xf>
  </cellStyleXfs>
  <cellXfs count="144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49" fontId="3" fillId="2" borderId="1" xfId="1" applyNumberFormat="1" applyAlignment="1"/>
    <xf numFmtId="0" fontId="3" fillId="2" borderId="1" xfId="1" applyAlignment="1"/>
    <xf numFmtId="176" fontId="3" fillId="2" borderId="1" xfId="1" applyNumberFormat="1" applyAlignment="1"/>
    <xf numFmtId="177" fontId="3" fillId="2" borderId="1" xfId="1" applyNumberFormat="1" applyAlignment="1"/>
    <xf numFmtId="14" fontId="3" fillId="2" borderId="1" xfId="1" applyNumberFormat="1" applyAlignment="1"/>
    <xf numFmtId="0" fontId="4" fillId="0" borderId="0" xfId="2"/>
    <xf numFmtId="0" fontId="5" fillId="0" borderId="4" xfId="2" applyFont="1" applyBorder="1" applyAlignment="1">
      <alignment horizontal="left" vertical="center" wrapText="1"/>
    </xf>
    <xf numFmtId="0" fontId="6" fillId="0" borderId="4" xfId="2" applyFont="1" applyBorder="1" applyAlignment="1">
      <alignment horizontal="left" vertical="center" wrapText="1"/>
    </xf>
    <xf numFmtId="4" fontId="6" fillId="0" borderId="4" xfId="2" applyNumberFormat="1" applyFont="1" applyBorder="1" applyAlignment="1">
      <alignment horizontal="right" vertical="center" wrapText="1"/>
    </xf>
    <xf numFmtId="0" fontId="6" fillId="0" borderId="4" xfId="2" applyFont="1" applyBorder="1" applyAlignment="1">
      <alignment horizontal="right" vertical="center" wrapText="1"/>
    </xf>
    <xf numFmtId="178" fontId="6" fillId="0" borderId="4" xfId="2" applyNumberFormat="1" applyFont="1" applyBorder="1" applyAlignment="1">
      <alignment horizontal="right" vertical="center" wrapText="1"/>
    </xf>
    <xf numFmtId="2" fontId="6" fillId="0" borderId="4" xfId="2" applyNumberFormat="1" applyFont="1" applyBorder="1" applyAlignment="1">
      <alignment horizontal="right" vertical="center" wrapText="1"/>
    </xf>
    <xf numFmtId="0" fontId="7" fillId="0" borderId="4" xfId="2" applyFont="1" applyBorder="1" applyAlignment="1">
      <alignment horizontal="left" vertical="center" wrapText="1"/>
    </xf>
    <xf numFmtId="0" fontId="5" fillId="0" borderId="4" xfId="2" applyFont="1" applyBorder="1" applyAlignment="1">
      <alignment horizontal="right" vertical="center" wrapText="1"/>
    </xf>
    <xf numFmtId="178" fontId="7" fillId="0" borderId="4" xfId="2" applyNumberFormat="1" applyFont="1" applyBorder="1" applyAlignment="1">
      <alignment horizontal="right" vertical="center" wrapText="1"/>
    </xf>
    <xf numFmtId="2" fontId="5" fillId="0" borderId="4" xfId="2" applyNumberFormat="1" applyFont="1" applyBorder="1" applyAlignment="1">
      <alignment horizontal="right" vertical="center" wrapText="1"/>
    </xf>
    <xf numFmtId="0" fontId="7" fillId="0" borderId="4" xfId="2" applyFont="1" applyBorder="1" applyAlignment="1">
      <alignment horizontal="right" vertical="center" wrapText="1"/>
    </xf>
    <xf numFmtId="4" fontId="5" fillId="0" borderId="4" xfId="2" applyNumberFormat="1" applyFont="1" applyBorder="1" applyAlignment="1">
      <alignment horizontal="right" vertical="center" wrapText="1"/>
    </xf>
    <xf numFmtId="0" fontId="8" fillId="0" borderId="4" xfId="2" applyFont="1" applyBorder="1" applyAlignment="1">
      <alignment horizontal="left" vertical="center" wrapText="1"/>
    </xf>
    <xf numFmtId="179" fontId="7" fillId="0" borderId="4" xfId="2" applyNumberFormat="1" applyFont="1" applyBorder="1" applyAlignment="1">
      <alignment horizontal="right" vertical="center" wrapText="1"/>
    </xf>
    <xf numFmtId="2" fontId="7" fillId="0" borderId="4" xfId="2" applyNumberFormat="1" applyFont="1" applyBorder="1" applyAlignment="1">
      <alignment horizontal="right" vertical="center" wrapText="1"/>
    </xf>
    <xf numFmtId="4" fontId="7" fillId="0" borderId="4" xfId="2" applyNumberFormat="1" applyFont="1" applyBorder="1" applyAlignment="1">
      <alignment horizontal="right" vertical="center" wrapText="1"/>
    </xf>
    <xf numFmtId="2" fontId="7" fillId="0" borderId="4" xfId="2" applyNumberFormat="1" applyFont="1" applyBorder="1" applyAlignment="1">
      <alignment horizontal="left" vertical="center" wrapText="1"/>
    </xf>
    <xf numFmtId="180" fontId="7" fillId="0" borderId="4" xfId="2" applyNumberFormat="1" applyFont="1" applyBorder="1" applyAlignment="1">
      <alignment horizontal="left" vertical="center" wrapText="1"/>
    </xf>
    <xf numFmtId="4" fontId="9" fillId="0" borderId="4" xfId="2" applyNumberFormat="1" applyFont="1" applyBorder="1" applyAlignment="1">
      <alignment horizontal="right" vertical="center" wrapText="1"/>
    </xf>
    <xf numFmtId="0" fontId="5" fillId="3" borderId="4" xfId="2" applyFont="1" applyFill="1" applyBorder="1" applyAlignment="1">
      <alignment horizontal="right" vertical="center" wrapText="1"/>
    </xf>
    <xf numFmtId="0" fontId="5" fillId="3" borderId="4" xfId="2" applyFont="1" applyFill="1" applyBorder="1" applyAlignment="1">
      <alignment horizontal="center" vertical="center" wrapText="1"/>
    </xf>
    <xf numFmtId="0" fontId="13" fillId="0" borderId="0" xfId="2" applyFont="1" applyAlignment="1">
      <alignment vertical="center"/>
    </xf>
    <xf numFmtId="181" fontId="13" fillId="0" borderId="0" xfId="2" applyNumberFormat="1" applyFont="1" applyAlignment="1">
      <alignment vertical="center"/>
    </xf>
    <xf numFmtId="37" fontId="14" fillId="0" borderId="0" xfId="2" applyNumberFormat="1" applyFont="1" applyAlignment="1">
      <alignment horizontal="left" vertical="center"/>
    </xf>
    <xf numFmtId="181" fontId="14" fillId="0" borderId="0" xfId="2" applyNumberFormat="1" applyFont="1" applyAlignment="1">
      <alignment vertical="center"/>
    </xf>
    <xf numFmtId="0" fontId="14" fillId="0" borderId="0" xfId="2" applyFont="1" applyAlignment="1">
      <alignment vertical="center"/>
    </xf>
    <xf numFmtId="181" fontId="14" fillId="0" borderId="0" xfId="2" applyNumberFormat="1" applyFont="1" applyAlignment="1">
      <alignment horizontal="left" vertical="center"/>
    </xf>
    <xf numFmtId="0" fontId="15" fillId="0" borderId="5" xfId="2" applyFont="1" applyBorder="1" applyAlignment="1">
      <alignment vertical="center"/>
    </xf>
    <xf numFmtId="181" fontId="15" fillId="0" borderId="5" xfId="2" applyNumberFormat="1" applyFont="1" applyBorder="1" applyAlignment="1">
      <alignment vertical="center"/>
    </xf>
    <xf numFmtId="0" fontId="13" fillId="0" borderId="6" xfId="2" applyFont="1" applyBorder="1" applyAlignment="1">
      <alignment vertical="center"/>
    </xf>
    <xf numFmtId="49" fontId="14" fillId="0" borderId="2" xfId="2" applyNumberFormat="1" applyFont="1" applyBorder="1" applyAlignment="1">
      <alignment horizontal="left" vertical="center"/>
    </xf>
    <xf numFmtId="40" fontId="14" fillId="0" borderId="2" xfId="2" applyNumberFormat="1" applyFont="1" applyBorder="1" applyAlignment="1">
      <alignment horizontal="right" vertical="center"/>
    </xf>
    <xf numFmtId="2" fontId="14" fillId="0" borderId="2" xfId="2" applyNumberFormat="1" applyFont="1" applyBorder="1" applyAlignment="1">
      <alignment horizontal="right" vertical="center"/>
    </xf>
    <xf numFmtId="49" fontId="14" fillId="0" borderId="2" xfId="2" applyNumberFormat="1" applyFont="1" applyBorder="1" applyAlignment="1">
      <alignment horizontal="right" vertical="center"/>
    </xf>
    <xf numFmtId="181" fontId="14" fillId="0" borderId="2" xfId="2" applyNumberFormat="1" applyFont="1" applyBorder="1" applyAlignment="1">
      <alignment horizontal="right" vertical="center"/>
    </xf>
    <xf numFmtId="4" fontId="14" fillId="0" borderId="2" xfId="2" applyNumberFormat="1" applyFont="1" applyBorder="1" applyAlignment="1">
      <alignment horizontal="right" vertical="center"/>
    </xf>
    <xf numFmtId="1" fontId="14" fillId="0" borderId="2" xfId="2" applyNumberFormat="1" applyFont="1" applyBorder="1" applyAlignment="1">
      <alignment horizontal="right" vertical="center"/>
    </xf>
    <xf numFmtId="179" fontId="14" fillId="0" borderId="2" xfId="2" applyNumberFormat="1" applyFont="1" applyBorder="1" applyAlignment="1">
      <alignment horizontal="right" vertical="center"/>
    </xf>
    <xf numFmtId="3" fontId="14" fillId="0" borderId="2" xfId="2" applyNumberFormat="1" applyFont="1" applyBorder="1" applyAlignment="1">
      <alignment horizontal="right" vertical="center"/>
    </xf>
    <xf numFmtId="0" fontId="16" fillId="0" borderId="6" xfId="2" applyFont="1" applyBorder="1" applyAlignment="1">
      <alignment vertical="center"/>
    </xf>
    <xf numFmtId="49" fontId="17" fillId="0" borderId="2" xfId="2" applyNumberFormat="1" applyFont="1" applyBorder="1" applyAlignment="1">
      <alignment horizontal="left" vertical="center"/>
    </xf>
    <xf numFmtId="40" fontId="17" fillId="0" borderId="2" xfId="2" applyNumberFormat="1" applyFont="1" applyBorder="1" applyAlignment="1">
      <alignment horizontal="right" vertical="center"/>
    </xf>
    <xf numFmtId="179" fontId="17" fillId="0" borderId="2" xfId="2" applyNumberFormat="1" applyFont="1" applyBorder="1" applyAlignment="1">
      <alignment horizontal="right" vertical="center"/>
    </xf>
    <xf numFmtId="4" fontId="17" fillId="0" borderId="2" xfId="2" applyNumberFormat="1" applyFont="1" applyBorder="1" applyAlignment="1">
      <alignment horizontal="right" vertical="center"/>
    </xf>
    <xf numFmtId="3" fontId="17" fillId="0" borderId="2" xfId="2" applyNumberFormat="1" applyFont="1" applyBorder="1" applyAlignment="1">
      <alignment horizontal="right" vertical="center"/>
    </xf>
    <xf numFmtId="37" fontId="18" fillId="4" borderId="7" xfId="2" applyNumberFormat="1" applyFont="1" applyFill="1" applyBorder="1" applyAlignment="1">
      <alignment horizontal="center" vertical="center"/>
    </xf>
    <xf numFmtId="0" fontId="18" fillId="4" borderId="8" xfId="2" applyFont="1" applyFill="1" applyBorder="1" applyAlignment="1">
      <alignment horizontal="center" vertical="center"/>
    </xf>
    <xf numFmtId="49" fontId="18" fillId="4" borderId="8" xfId="2" applyNumberFormat="1" applyFont="1" applyFill="1" applyBorder="1" applyAlignment="1">
      <alignment horizontal="center" vertical="center"/>
    </xf>
    <xf numFmtId="181" fontId="18" fillId="4" borderId="8" xfId="2" applyNumberFormat="1" applyFont="1" applyFill="1" applyBorder="1" applyAlignment="1">
      <alignment horizontal="center" vertical="center"/>
    </xf>
    <xf numFmtId="37" fontId="18" fillId="4" borderId="8" xfId="2" applyNumberFormat="1" applyFont="1" applyFill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181" fontId="5" fillId="0" borderId="9" xfId="2" applyNumberFormat="1" applyFont="1" applyBorder="1" applyAlignment="1">
      <alignment vertical="center"/>
    </xf>
    <xf numFmtId="0" fontId="5" fillId="0" borderId="9" xfId="2" applyFont="1" applyBorder="1" applyAlignment="1">
      <alignment vertical="center"/>
    </xf>
    <xf numFmtId="40" fontId="3" fillId="2" borderId="1" xfId="1" applyNumberFormat="1" applyAlignment="1"/>
    <xf numFmtId="0" fontId="23" fillId="2" borderId="1" xfId="1" applyFont="1" applyAlignment="1"/>
    <xf numFmtId="182" fontId="3" fillId="2" borderId="1" xfId="1" applyNumberFormat="1" applyAlignment="1"/>
    <xf numFmtId="9" fontId="3" fillId="2" borderId="1" xfId="1" applyNumberFormat="1" applyAlignment="1"/>
    <xf numFmtId="0" fontId="3" fillId="2" borderId="3" xfId="1" applyBorder="1" applyAlignment="1"/>
    <xf numFmtId="2" fontId="0" fillId="0" borderId="0" xfId="0" applyNumberFormat="1"/>
    <xf numFmtId="4" fontId="0" fillId="0" borderId="0" xfId="0" applyNumberFormat="1"/>
    <xf numFmtId="0" fontId="3" fillId="2" borderId="10" xfId="1" applyBorder="1" applyAlignment="1"/>
    <xf numFmtId="37" fontId="3" fillId="2" borderId="1" xfId="1" applyNumberFormat="1" applyAlignment="1"/>
    <xf numFmtId="0" fontId="25" fillId="2" borderId="1" xfId="1" applyFont="1" applyAlignment="1"/>
    <xf numFmtId="0" fontId="0" fillId="0" borderId="0" xfId="0" applyAlignment="1">
      <alignment vertical="center" wrapText="1"/>
    </xf>
    <xf numFmtId="9" fontId="3" fillId="2" borderId="1" xfId="3" applyFont="1" applyFill="1" applyBorder="1" applyAlignment="1"/>
    <xf numFmtId="10" fontId="3" fillId="2" borderId="1" xfId="3" applyNumberFormat="1" applyFont="1" applyFill="1" applyBorder="1" applyAlignment="1"/>
    <xf numFmtId="10" fontId="3" fillId="2" borderId="1" xfId="1" applyNumberFormat="1" applyAlignment="1"/>
    <xf numFmtId="0" fontId="0" fillId="5" borderId="0" xfId="0" applyFill="1"/>
    <xf numFmtId="0" fontId="0" fillId="0" borderId="11" xfId="0" applyBorder="1" applyAlignment="1">
      <alignment horizontal="center" vertical="center" wrapText="1"/>
    </xf>
    <xf numFmtId="0" fontId="4" fillId="0" borderId="0" xfId="2"/>
    <xf numFmtId="0" fontId="2" fillId="0" borderId="0" xfId="0" applyFont="1" applyFill="1"/>
    <xf numFmtId="183" fontId="0" fillId="0" borderId="0" xfId="0" applyNumberFormat="1"/>
    <xf numFmtId="183" fontId="2" fillId="0" borderId="0" xfId="0" applyNumberFormat="1" applyFont="1"/>
    <xf numFmtId="183" fontId="3" fillId="2" borderId="1" xfId="1" applyNumberFormat="1" applyAlignment="1"/>
    <xf numFmtId="37" fontId="0" fillId="0" borderId="0" xfId="0" applyNumberFormat="1"/>
    <xf numFmtId="0" fontId="28" fillId="0" borderId="0" xfId="2" applyFont="1"/>
    <xf numFmtId="183" fontId="0" fillId="0" borderId="0" xfId="0" applyNumberFormat="1" applyAlignment="1">
      <alignment wrapText="1"/>
    </xf>
    <xf numFmtId="0" fontId="29" fillId="0" borderId="0" xfId="4">
      <alignment vertical="center"/>
    </xf>
    <xf numFmtId="0" fontId="30" fillId="0" borderId="0" xfId="4" applyFont="1" applyAlignment="1">
      <alignment horizontal="center"/>
    </xf>
    <xf numFmtId="0" fontId="30" fillId="0" borderId="0" xfId="4" applyFont="1" applyAlignment="1">
      <alignment horizontal="left"/>
    </xf>
    <xf numFmtId="0" fontId="30" fillId="6" borderId="0" xfId="4" applyFont="1" applyFill="1" applyAlignment="1"/>
    <xf numFmtId="2" fontId="30" fillId="0" borderId="0" xfId="4" applyNumberFormat="1" applyFont="1" applyAlignment="1"/>
    <xf numFmtId="0" fontId="30" fillId="0" borderId="0" xfId="4" applyFont="1" applyAlignment="1">
      <alignment horizontal="right"/>
    </xf>
    <xf numFmtId="0" fontId="30" fillId="0" borderId="0" xfId="4" applyFont="1" applyAlignment="1">
      <alignment horizontal="center"/>
    </xf>
    <xf numFmtId="0" fontId="29" fillId="0" borderId="0" xfId="4">
      <alignment vertical="center"/>
    </xf>
    <xf numFmtId="49" fontId="31" fillId="2" borderId="1" xfId="1" applyNumberFormat="1" applyFont="1" applyAlignment="1"/>
    <xf numFmtId="0" fontId="6" fillId="5" borderId="4" xfId="2" applyFont="1" applyFill="1" applyBorder="1" applyAlignment="1">
      <alignment horizontal="left" vertical="center" wrapText="1"/>
    </xf>
    <xf numFmtId="184" fontId="0" fillId="0" borderId="0" xfId="0" applyNumberFormat="1"/>
    <xf numFmtId="185" fontId="0" fillId="0" borderId="0" xfId="0" applyNumberFormat="1"/>
    <xf numFmtId="0" fontId="32" fillId="0" borderId="0" xfId="0" applyFont="1" applyAlignment="1">
      <alignment wrapText="1"/>
    </xf>
    <xf numFmtId="186" fontId="5" fillId="0" borderId="4" xfId="2" applyNumberFormat="1" applyFont="1" applyBorder="1" applyAlignment="1">
      <alignment horizontal="left" vertical="center" wrapText="1"/>
    </xf>
    <xf numFmtId="186" fontId="5" fillId="0" borderId="4" xfId="2" applyNumberFormat="1" applyFont="1" applyBorder="1" applyAlignment="1">
      <alignment horizontal="right" vertical="center" wrapText="1"/>
    </xf>
    <xf numFmtId="4" fontId="9" fillId="5" borderId="4" xfId="2" applyNumberFormat="1" applyFont="1" applyFill="1" applyBorder="1" applyAlignment="1">
      <alignment horizontal="right" vertical="center" wrapText="1"/>
    </xf>
    <xf numFmtId="4" fontId="5" fillId="5" borderId="4" xfId="2" applyNumberFormat="1" applyFont="1" applyFill="1" applyBorder="1" applyAlignment="1">
      <alignment horizontal="right" vertical="center" wrapText="1"/>
    </xf>
    <xf numFmtId="183" fontId="33" fillId="0" borderId="0" xfId="0" applyNumberFormat="1" applyFont="1"/>
    <xf numFmtId="188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7" borderId="0" xfId="0" applyFill="1"/>
    <xf numFmtId="183" fontId="0" fillId="7" borderId="0" xfId="0" applyNumberFormat="1" applyFill="1"/>
    <xf numFmtId="183" fontId="2" fillId="0" borderId="12" xfId="0" applyNumberFormat="1" applyFont="1" applyBorder="1"/>
    <xf numFmtId="183" fontId="0" fillId="0" borderId="12" xfId="0" applyNumberFormat="1" applyBorder="1"/>
    <xf numFmtId="10" fontId="0" fillId="0" borderId="12" xfId="0" applyNumberFormat="1" applyBorder="1"/>
    <xf numFmtId="183" fontId="0" fillId="0" borderId="12" xfId="0" applyNumberFormat="1" applyBorder="1" applyAlignment="1">
      <alignment wrapText="1"/>
    </xf>
    <xf numFmtId="187" fontId="2" fillId="0" borderId="12" xfId="5" applyNumberFormat="1" applyFont="1" applyBorder="1" applyAlignment="1">
      <alignment horizontal="center" vertical="center"/>
    </xf>
    <xf numFmtId="43" fontId="2" fillId="0" borderId="12" xfId="5" applyFont="1" applyBorder="1" applyAlignment="1">
      <alignment horizontal="center" vertical="center"/>
    </xf>
    <xf numFmtId="43" fontId="2" fillId="0" borderId="12" xfId="5" applyFont="1" applyBorder="1">
      <alignment vertical="center"/>
    </xf>
    <xf numFmtId="183" fontId="2" fillId="0" borderId="0" xfId="0" applyNumberFormat="1" applyFont="1" applyAlignment="1">
      <alignment wrapText="1"/>
    </xf>
    <xf numFmtId="0" fontId="0" fillId="0" borderId="0" xfId="0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0" fontId="5" fillId="3" borderId="4" xfId="2" applyFont="1" applyFill="1" applyBorder="1" applyAlignment="1">
      <alignment horizontal="center" vertical="center" wrapText="1"/>
    </xf>
    <xf numFmtId="0" fontId="12" fillId="0" borderId="0" xfId="2" applyFont="1" applyAlignment="1">
      <alignment horizontal="center" vertical="center" wrapText="1"/>
    </xf>
    <xf numFmtId="0" fontId="4" fillId="0" borderId="0" xfId="2"/>
    <xf numFmtId="0" fontId="11" fillId="0" borderId="0" xfId="2" applyFont="1" applyAlignment="1">
      <alignment horizontal="center" vertical="center" wrapText="1"/>
    </xf>
    <xf numFmtId="0" fontId="10" fillId="0" borderId="0" xfId="2" applyFont="1" applyAlignment="1">
      <alignment horizontal="left" wrapText="1"/>
    </xf>
    <xf numFmtId="0" fontId="10" fillId="0" borderId="0" xfId="2" applyFont="1" applyAlignment="1">
      <alignment horizontal="center" wrapText="1"/>
    </xf>
    <xf numFmtId="0" fontId="10" fillId="0" borderId="0" xfId="2" applyFont="1" applyAlignment="1">
      <alignment horizontal="right" wrapText="1"/>
    </xf>
    <xf numFmtId="0" fontId="20" fillId="0" borderId="0" xfId="2" applyFont="1" applyAlignment="1">
      <alignment horizontal="center" vertical="center"/>
    </xf>
    <xf numFmtId="0" fontId="20" fillId="0" borderId="0" xfId="2" applyFont="1" applyAlignment="1">
      <alignment vertical="center"/>
    </xf>
    <xf numFmtId="37" fontId="19" fillId="0" borderId="0" xfId="2" applyNumberFormat="1" applyFont="1" applyAlignment="1">
      <alignment horizontal="center" vertical="center"/>
    </xf>
    <xf numFmtId="0" fontId="19" fillId="0" borderId="0" xfId="2" applyFont="1" applyAlignment="1">
      <alignment horizontal="center" vertical="center"/>
    </xf>
    <xf numFmtId="0" fontId="19" fillId="0" borderId="0" xfId="2" applyFont="1" applyAlignment="1">
      <alignment vertical="center"/>
    </xf>
    <xf numFmtId="181" fontId="19" fillId="0" borderId="0" xfId="2" applyNumberFormat="1" applyFont="1" applyAlignment="1">
      <alignment vertical="center"/>
    </xf>
    <xf numFmtId="37" fontId="14" fillId="0" borderId="0" xfId="2" applyNumberFormat="1" applyFont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37" fontId="5" fillId="0" borderId="9" xfId="2" applyNumberFormat="1" applyFont="1" applyBorder="1" applyAlignment="1">
      <alignment horizontal="left" vertical="center"/>
    </xf>
    <xf numFmtId="0" fontId="5" fillId="0" borderId="9" xfId="2" applyFont="1" applyBorder="1" applyAlignment="1">
      <alignment vertical="center"/>
    </xf>
    <xf numFmtId="0" fontId="5" fillId="0" borderId="9" xfId="2" applyFont="1" applyBorder="1" applyAlignment="1">
      <alignment horizontal="right" vertical="center"/>
    </xf>
    <xf numFmtId="49" fontId="5" fillId="0" borderId="9" xfId="2" applyNumberFormat="1" applyFont="1" applyBorder="1" applyAlignment="1">
      <alignment horizontal="right" vertical="center"/>
    </xf>
    <xf numFmtId="0" fontId="30" fillId="0" borderId="0" xfId="4" applyFont="1" applyAlignment="1">
      <alignment horizontal="center"/>
    </xf>
    <xf numFmtId="0" fontId="29" fillId="0" borderId="0" xfId="4">
      <alignment vertical="center"/>
    </xf>
    <xf numFmtId="0" fontId="29" fillId="0" borderId="0" xfId="4" applyAlignment="1">
      <alignment horizontal="center"/>
    </xf>
  </cellXfs>
  <cellStyles count="6">
    <cellStyle name="百分比" xfId="3" builtinId="5"/>
    <cellStyle name="常规" xfId="0" builtinId="0"/>
    <cellStyle name="常规 2" xfId="2" xr:uid="{F8597BE2-E0A3-47C8-A89A-2DDE9DA6496E}"/>
    <cellStyle name="常规 3" xfId="4" xr:uid="{38CE8457-7BE2-4565-B04B-26EC4484132C}"/>
    <cellStyle name="计算" xfId="1" builtinId="22"/>
    <cellStyle name="千位分隔" xfId="5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oxue\Documents\WeChat%20Files\xuezhao597788\FileStorage\File\2021-03\BG&#20869;&#37096;&#31995;&#32479;&#26694;&#26550;2021.032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oxue\Documents\WeChat%20Files\xuezhao597788\FileStorage\File\2021-03\BG&#20869;&#37096;&#31995;&#32479;&#26694;&#26550;2021.03.26final)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模块总览"/>
      <sheetName val="1.1手录产品"/>
      <sheetName val="1.2入池债"/>
      <sheetName val=" 1.3产品绝对收益率"/>
      <sheetName val="市场跟踪2.1"/>
      <sheetName val="入池债跟踪2.2"/>
      <sheetName val="仓位配置建议和决策2.4+2.5"/>
      <sheetName val="交易模块（头寸、交易笔记）3.1+3.2"/>
      <sheetName val="风控（4.1估值）"/>
      <sheetName val="风控（4.2集中度）"/>
      <sheetName val="风控（4.3期限错配）"/>
      <sheetName val="风控（4.4到期提醒）"/>
      <sheetName val="估值表"/>
      <sheetName val="稳鑫4期估值表"/>
      <sheetName val="柏治固收2号客户对账单"/>
      <sheetName val="柏治固收2号对账单0113"/>
      <sheetName val="柏治固收2号 对账单0225"/>
    </sheetNames>
    <sheetDataSet>
      <sheetData sheetId="0"/>
      <sheetData sheetId="1">
        <row r="4">
          <cell r="B4" t="str">
            <v>固定收益1号</v>
          </cell>
        </row>
        <row r="5">
          <cell r="B5" t="str">
            <v>固定收益2号</v>
          </cell>
        </row>
        <row r="6">
          <cell r="B6" t="str">
            <v>柏治贰柒</v>
          </cell>
        </row>
        <row r="7">
          <cell r="B7" t="str">
            <v>柏治远迈</v>
          </cell>
        </row>
        <row r="8">
          <cell r="B8" t="str">
            <v>柏治山河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B21" t="str">
            <v>16南山05</v>
          </cell>
        </row>
        <row r="22">
          <cell r="B22" t="str">
            <v>16南山07</v>
          </cell>
        </row>
        <row r="25">
          <cell r="B25" t="str">
            <v>19南山01</v>
          </cell>
        </row>
        <row r="26">
          <cell r="B26" t="str">
            <v>19平煤债</v>
          </cell>
        </row>
        <row r="29">
          <cell r="B29" t="str">
            <v>18苏宁01</v>
          </cell>
        </row>
        <row r="30">
          <cell r="B30" t="str">
            <v>18苏宁02</v>
          </cell>
        </row>
        <row r="31">
          <cell r="B31" t="str">
            <v>18苏宁04</v>
          </cell>
        </row>
        <row r="32">
          <cell r="B32" t="str">
            <v>18苏宁05</v>
          </cell>
        </row>
        <row r="35">
          <cell r="B35" t="str">
            <v>19苏电03</v>
          </cell>
        </row>
        <row r="94">
          <cell r="B94" t="str">
            <v>1.0526</v>
          </cell>
        </row>
      </sheetData>
      <sheetData sheetId="13">
        <row r="11">
          <cell r="B11" t="str">
            <v>16春华水务MTN001</v>
          </cell>
        </row>
        <row r="12">
          <cell r="B12" t="str">
            <v>19包钢MTN002</v>
          </cell>
        </row>
        <row r="13">
          <cell r="B13" t="str">
            <v>19海国鑫泰MTN001</v>
          </cell>
        </row>
      </sheetData>
      <sheetData sheetId="14">
        <row r="3">
          <cell r="B3" t="str">
            <v>柏治固定收益2号</v>
          </cell>
          <cell r="E3" t="str">
            <v>20210112</v>
          </cell>
        </row>
        <row r="15">
          <cell r="E15" t="str">
            <v>16南山05</v>
          </cell>
          <cell r="I15">
            <v>-883908.09</v>
          </cell>
        </row>
        <row r="16">
          <cell r="E16" t="str">
            <v>16南山05</v>
          </cell>
          <cell r="F16">
            <v>10000</v>
          </cell>
          <cell r="I16">
            <v>-884908.11</v>
          </cell>
        </row>
      </sheetData>
      <sheetData sheetId="15">
        <row r="3">
          <cell r="E3" t="str">
            <v>20210113</v>
          </cell>
        </row>
        <row r="16">
          <cell r="E16" t="str">
            <v>16南山05</v>
          </cell>
          <cell r="F16">
            <v>3000</v>
          </cell>
          <cell r="I16">
            <v>-264609.40000000002</v>
          </cell>
        </row>
      </sheetData>
      <sheetData sheetId="16">
        <row r="3">
          <cell r="E3" t="str">
            <v>20210312</v>
          </cell>
        </row>
        <row r="14">
          <cell r="F14">
            <v>10000</v>
          </cell>
          <cell r="I14">
            <v>940945.56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模块总览"/>
      <sheetName val="1.1手录产品"/>
      <sheetName val="1.2入池债"/>
      <sheetName val=" 1.3产品绝对收益率"/>
      <sheetName val="市场跟踪2.1"/>
      <sheetName val="入池债跟踪2.2"/>
      <sheetName val="仓位配置建议和决策2.4+2.5"/>
      <sheetName val="交易模块（头寸、交易笔记）3.1+3.2"/>
      <sheetName val="风控（4.1估值）"/>
      <sheetName val="风控（4.2集中度）"/>
      <sheetName val="风控（4.3期限错配）"/>
      <sheetName val="风控（4.4到期提醒）"/>
      <sheetName val="估值表"/>
      <sheetName val="稳鑫4期估值表"/>
      <sheetName val="柏治固收2号客户对账单"/>
      <sheetName val="柏治固收2号对账单0113"/>
      <sheetName val="柏治固收2号 对账单022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5">
          <cell r="F15">
            <v>10000</v>
          </cell>
        </row>
      </sheetData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6" sqref="C36"/>
    </sheetView>
  </sheetViews>
  <sheetFormatPr defaultRowHeight="14.25" x14ac:dyDescent="0.2"/>
  <cols>
    <col min="1" max="1" width="13" bestFit="1" customWidth="1"/>
    <col min="2" max="2" width="11" customWidth="1"/>
    <col min="3" max="3" width="25.5" bestFit="1" customWidth="1"/>
  </cols>
  <sheetData>
    <row r="1" spans="1:3" x14ac:dyDescent="0.2">
      <c r="A1" s="1" t="s">
        <v>486</v>
      </c>
      <c r="B1" s="1" t="s">
        <v>6</v>
      </c>
      <c r="C1" s="1" t="s">
        <v>4</v>
      </c>
    </row>
    <row r="2" spans="1:3" x14ac:dyDescent="0.2">
      <c r="A2" s="1" t="s">
        <v>492</v>
      </c>
      <c r="B2" s="1">
        <v>1.1000000000000001</v>
      </c>
      <c r="C2" t="s">
        <v>489</v>
      </c>
    </row>
    <row r="3" spans="1:3" x14ac:dyDescent="0.2">
      <c r="B3" s="1">
        <v>1.2</v>
      </c>
      <c r="C3" t="s">
        <v>490</v>
      </c>
    </row>
    <row r="4" spans="1:3" x14ac:dyDescent="0.2">
      <c r="B4" s="1">
        <v>1.3</v>
      </c>
      <c r="C4" t="s">
        <v>491</v>
      </c>
    </row>
    <row r="5" spans="1:3" x14ac:dyDescent="0.2">
      <c r="A5" s="1" t="s">
        <v>1</v>
      </c>
      <c r="B5" s="1">
        <v>2.1</v>
      </c>
      <c r="C5" t="s">
        <v>351</v>
      </c>
    </row>
    <row r="6" spans="1:3" x14ac:dyDescent="0.2">
      <c r="A6" s="1"/>
      <c r="B6" s="1">
        <v>2.2000000000000002</v>
      </c>
      <c r="C6" t="s">
        <v>437</v>
      </c>
    </row>
    <row r="7" spans="1:3" x14ac:dyDescent="0.2">
      <c r="A7" s="1"/>
      <c r="B7" s="1">
        <v>2.4</v>
      </c>
      <c r="C7" t="s">
        <v>487</v>
      </c>
    </row>
    <row r="8" spans="1:3" x14ac:dyDescent="0.2">
      <c r="A8" s="1" t="s">
        <v>2</v>
      </c>
      <c r="B8" s="1">
        <v>3.1</v>
      </c>
      <c r="C8" t="s">
        <v>488</v>
      </c>
    </row>
    <row r="9" spans="1:3" x14ac:dyDescent="0.2">
      <c r="A9" s="1" t="s">
        <v>3</v>
      </c>
      <c r="B9" s="1">
        <v>4.0999999999999996</v>
      </c>
      <c r="C9" t="s">
        <v>493</v>
      </c>
    </row>
    <row r="10" spans="1:3" x14ac:dyDescent="0.2">
      <c r="A10" s="1"/>
      <c r="B10" s="1">
        <v>4.2</v>
      </c>
      <c r="C10" t="s">
        <v>438</v>
      </c>
    </row>
    <row r="11" spans="1:3" x14ac:dyDescent="0.2">
      <c r="A11" s="1"/>
      <c r="B11" s="1">
        <v>4.3</v>
      </c>
      <c r="C11" t="s">
        <v>439</v>
      </c>
    </row>
    <row r="12" spans="1:3" x14ac:dyDescent="0.2">
      <c r="A12" s="1"/>
      <c r="B12" s="1">
        <v>4.4000000000000004</v>
      </c>
      <c r="C12" t="s">
        <v>5</v>
      </c>
    </row>
    <row r="13" spans="1:3" x14ac:dyDescent="0.2">
      <c r="B13" s="1"/>
    </row>
    <row r="14" spans="1:3" x14ac:dyDescent="0.2">
      <c r="B14" s="1"/>
    </row>
    <row r="15" spans="1:3" x14ac:dyDescent="0.2">
      <c r="B15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06669-BBF2-489C-B662-3A8C9952AA29}">
  <dimension ref="A1:H8"/>
  <sheetViews>
    <sheetView workbookViewId="0">
      <selection activeCell="E14" sqref="E14"/>
    </sheetView>
  </sheetViews>
  <sheetFormatPr defaultRowHeight="14.25" x14ac:dyDescent="0.2"/>
  <cols>
    <col min="1" max="1" width="29.375" bestFit="1" customWidth="1"/>
    <col min="2" max="2" width="11" bestFit="1" customWidth="1"/>
    <col min="3" max="3" width="18.375" customWidth="1"/>
    <col min="4" max="5" width="26.375" customWidth="1"/>
    <col min="6" max="6" width="21.75" bestFit="1" customWidth="1"/>
    <col min="7" max="7" width="31.375" customWidth="1"/>
    <col min="8" max="8" width="12.875" bestFit="1" customWidth="1"/>
    <col min="9" max="9" width="17.25" bestFit="1" customWidth="1"/>
    <col min="12" max="12" width="17.625" customWidth="1"/>
    <col min="13" max="13" width="11.25" customWidth="1"/>
    <col min="14" max="14" width="11" bestFit="1" customWidth="1"/>
  </cols>
  <sheetData>
    <row r="1" spans="1:8" x14ac:dyDescent="0.2">
      <c r="A1" t="s">
        <v>415</v>
      </c>
    </row>
    <row r="2" spans="1:8" x14ac:dyDescent="0.2">
      <c r="A2" s="4" t="s">
        <v>23</v>
      </c>
      <c r="B2" s="4" t="s">
        <v>419</v>
      </c>
      <c r="C2" s="4" t="s">
        <v>417</v>
      </c>
      <c r="D2" s="76" t="s">
        <v>726</v>
      </c>
      <c r="F2" t="s">
        <v>433</v>
      </c>
    </row>
    <row r="3" spans="1:8" x14ac:dyDescent="0.2">
      <c r="A3" s="4" t="str">
        <f>估值表!A1</f>
        <v>SNK912_柏治固定收益2号私募投资基金_资产估值表_20210322</v>
      </c>
      <c r="B3" s="4" t="s">
        <v>420</v>
      </c>
      <c r="C3" s="75">
        <f>(估值表!K21+估值表!K22+估值表!K25)/估值表!L91</f>
        <v>0.13326973724312488</v>
      </c>
      <c r="F3" s="4" t="s">
        <v>418</v>
      </c>
      <c r="G3" s="4" t="s">
        <v>23</v>
      </c>
      <c r="H3" s="4" t="s">
        <v>423</v>
      </c>
    </row>
    <row r="4" spans="1:8" x14ac:dyDescent="0.2">
      <c r="A4" s="4"/>
      <c r="B4" s="4"/>
      <c r="C4" s="4"/>
      <c r="F4" s="4" t="s">
        <v>420</v>
      </c>
      <c r="G4" s="4" t="s">
        <v>223</v>
      </c>
      <c r="H4" s="65">
        <v>0.2</v>
      </c>
    </row>
    <row r="5" spans="1:8" x14ac:dyDescent="0.2">
      <c r="A5" s="4"/>
      <c r="B5" s="4"/>
      <c r="C5" s="4"/>
      <c r="F5" s="4"/>
      <c r="G5" s="4"/>
      <c r="H5" s="4"/>
    </row>
    <row r="6" spans="1:8" x14ac:dyDescent="0.2">
      <c r="A6" s="4"/>
      <c r="B6" s="4"/>
      <c r="C6" s="4"/>
      <c r="F6" t="s">
        <v>481</v>
      </c>
      <c r="G6" t="s">
        <v>507</v>
      </c>
      <c r="H6" t="s">
        <v>7</v>
      </c>
    </row>
    <row r="7" spans="1:8" x14ac:dyDescent="0.2">
      <c r="A7" s="4"/>
      <c r="B7" s="4"/>
      <c r="C7" s="4"/>
    </row>
    <row r="8" spans="1:8" ht="128.25" x14ac:dyDescent="0.2">
      <c r="A8" s="2" t="s">
        <v>718</v>
      </c>
      <c r="B8" s="2" t="s">
        <v>723</v>
      </c>
      <c r="C8" s="2" t="s">
        <v>422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4560-A9D7-4785-8839-E69FD1B67304}">
  <dimension ref="A1:I14"/>
  <sheetViews>
    <sheetView topLeftCell="B1" workbookViewId="0">
      <selection activeCell="I15" sqref="I15"/>
    </sheetView>
  </sheetViews>
  <sheetFormatPr defaultRowHeight="14.25" x14ac:dyDescent="0.2"/>
  <cols>
    <col min="1" max="1" width="32.875" customWidth="1"/>
    <col min="2" max="2" width="57.875" bestFit="1" customWidth="1"/>
    <col min="3" max="3" width="14.125" customWidth="1"/>
    <col min="4" max="4" width="12.875" bestFit="1" customWidth="1"/>
    <col min="7" max="7" width="57.875" bestFit="1" customWidth="1"/>
    <col min="8" max="8" width="11.125" bestFit="1" customWidth="1"/>
  </cols>
  <sheetData>
    <row r="1" spans="1:9" x14ac:dyDescent="0.2">
      <c r="A1" t="s">
        <v>415</v>
      </c>
    </row>
    <row r="2" spans="1:9" x14ac:dyDescent="0.2">
      <c r="A2" s="4" t="s">
        <v>23</v>
      </c>
      <c r="B2" s="4" t="s">
        <v>421</v>
      </c>
      <c r="C2" s="4" t="s">
        <v>354</v>
      </c>
      <c r="E2" s="66"/>
      <c r="G2" t="s">
        <v>432</v>
      </c>
    </row>
    <row r="3" spans="1:9" x14ac:dyDescent="0.2">
      <c r="A3" s="4" t="str">
        <f>估值表!A1</f>
        <v>SNK912_柏治固定收益2号私募投资基金_资产估值表_20210322</v>
      </c>
      <c r="B3" s="4" t="s">
        <v>367</v>
      </c>
      <c r="C3" s="74">
        <f>D13/D14</f>
        <v>5.7872340715112566E-3</v>
      </c>
      <c r="G3" s="4" t="s">
        <v>23</v>
      </c>
      <c r="H3" s="4" t="s">
        <v>361</v>
      </c>
      <c r="I3" s="4" t="s">
        <v>362</v>
      </c>
    </row>
    <row r="4" spans="1:9" x14ac:dyDescent="0.2">
      <c r="A4" s="4"/>
      <c r="B4" s="4"/>
      <c r="C4" s="4"/>
      <c r="G4" s="82" t="str">
        <f>'1.1手录产品'!B4</f>
        <v>柏治固定收益1号</v>
      </c>
      <c r="H4" s="7"/>
      <c r="I4" s="73">
        <v>0.2</v>
      </c>
    </row>
    <row r="5" spans="1:9" x14ac:dyDescent="0.2">
      <c r="A5" s="4"/>
      <c r="B5" s="4"/>
      <c r="C5" s="4"/>
      <c r="G5" s="82" t="str">
        <f>'1.1手录产品'!B5</f>
        <v>柏治固定收益2号</v>
      </c>
      <c r="H5" s="7">
        <f>'1.1手录产品'!E5</f>
        <v>44544</v>
      </c>
      <c r="I5" s="73">
        <v>0.2</v>
      </c>
    </row>
    <row r="6" spans="1:9" x14ac:dyDescent="0.2">
      <c r="A6" s="4" t="s">
        <v>223</v>
      </c>
      <c r="B6" s="4" t="s">
        <v>434</v>
      </c>
      <c r="C6" s="75">
        <f>SUM(C3:C5)</f>
        <v>5.7872340715112566E-3</v>
      </c>
      <c r="G6" s="82" t="str">
        <f>'1.1手录产品'!B6</f>
        <v>柏治贰柒</v>
      </c>
      <c r="H6" s="7"/>
      <c r="I6" s="73">
        <v>0.4</v>
      </c>
    </row>
    <row r="7" spans="1:9" x14ac:dyDescent="0.2">
      <c r="A7" s="4"/>
      <c r="B7" s="4"/>
      <c r="C7" s="4"/>
      <c r="G7" s="82" t="str">
        <f>'1.1手录产品'!B7</f>
        <v>柏治远迈</v>
      </c>
      <c r="H7" s="7"/>
      <c r="I7" s="73">
        <v>0.4</v>
      </c>
    </row>
    <row r="8" spans="1:9" x14ac:dyDescent="0.2">
      <c r="A8" s="4"/>
      <c r="B8" s="4"/>
      <c r="C8" s="4"/>
      <c r="G8" s="82" t="str">
        <f>'1.1手录产品'!B8</f>
        <v>柏治山河</v>
      </c>
      <c r="H8" s="7"/>
      <c r="I8" s="73">
        <v>1</v>
      </c>
    </row>
    <row r="9" spans="1:9" ht="156.75" x14ac:dyDescent="0.2">
      <c r="A9" t="s">
        <v>720</v>
      </c>
      <c r="B9" s="2" t="s">
        <v>719</v>
      </c>
      <c r="C9" s="2" t="s">
        <v>364</v>
      </c>
      <c r="G9" s="82" t="str">
        <f>'1.1手录产品'!B9</f>
        <v>柏治固定收益3号</v>
      </c>
      <c r="H9" s="7"/>
      <c r="I9" s="73">
        <v>0.2</v>
      </c>
    </row>
    <row r="10" spans="1:9" x14ac:dyDescent="0.2">
      <c r="G10" s="82" t="str">
        <f>'1.1手录产品'!B10</f>
        <v>柏治鹿鸣</v>
      </c>
      <c r="H10" s="7"/>
      <c r="I10" s="73">
        <v>1</v>
      </c>
    </row>
    <row r="11" spans="1:9" x14ac:dyDescent="0.2">
      <c r="E11" s="68"/>
      <c r="F11" s="68"/>
      <c r="G11" s="82" t="str">
        <f>'1.1手录产品'!B11</f>
        <v>柏治鹿远</v>
      </c>
      <c r="H11" s="7"/>
      <c r="I11" s="73">
        <v>1</v>
      </c>
    </row>
    <row r="12" spans="1:9" x14ac:dyDescent="0.2">
      <c r="C12" t="s">
        <v>367</v>
      </c>
      <c r="E12" s="68"/>
      <c r="F12" s="68"/>
    </row>
    <row r="13" spans="1:9" x14ac:dyDescent="0.2">
      <c r="C13" t="s">
        <v>363</v>
      </c>
      <c r="D13" s="68">
        <f>估值表!L25</f>
        <v>153756</v>
      </c>
      <c r="G13" t="s">
        <v>482</v>
      </c>
      <c r="H13" t="s">
        <v>654</v>
      </c>
      <c r="I13" t="s">
        <v>7</v>
      </c>
    </row>
    <row r="14" spans="1:9" x14ac:dyDescent="0.2">
      <c r="D14" s="68">
        <f>估值表!L91</f>
        <v>26568132.219999999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46E15-DDEC-4604-BB8D-5ACCF3B4C7CE}">
  <dimension ref="A1:D12"/>
  <sheetViews>
    <sheetView workbookViewId="0">
      <selection activeCell="C11" sqref="C11"/>
    </sheetView>
  </sheetViews>
  <sheetFormatPr defaultRowHeight="14.25" x14ac:dyDescent="0.2"/>
  <cols>
    <col min="1" max="1" width="13" bestFit="1" customWidth="1"/>
    <col min="2" max="2" width="49" bestFit="1" customWidth="1"/>
    <col min="3" max="3" width="51" bestFit="1" customWidth="1"/>
  </cols>
  <sheetData>
    <row r="1" spans="1:4" x14ac:dyDescent="0.2">
      <c r="A1" t="s">
        <v>415</v>
      </c>
    </row>
    <row r="2" spans="1:4" x14ac:dyDescent="0.2">
      <c r="A2" s="4" t="s">
        <v>8</v>
      </c>
      <c r="B2" s="4" t="s">
        <v>16</v>
      </c>
      <c r="C2" s="4" t="s">
        <v>721</v>
      </c>
      <c r="D2" t="s">
        <v>358</v>
      </c>
    </row>
    <row r="3" spans="1:4" x14ac:dyDescent="0.2">
      <c r="A3" s="4"/>
      <c r="B3" s="4"/>
      <c r="C3" s="4"/>
    </row>
    <row r="4" spans="1:4" x14ac:dyDescent="0.2">
      <c r="A4" s="4"/>
      <c r="B4" s="4"/>
      <c r="C4" s="4"/>
    </row>
    <row r="5" spans="1:4" x14ac:dyDescent="0.2">
      <c r="A5" s="4"/>
      <c r="B5" s="4"/>
      <c r="C5" s="4"/>
    </row>
    <row r="6" spans="1:4" x14ac:dyDescent="0.2">
      <c r="A6" s="4"/>
      <c r="B6" s="4"/>
      <c r="C6" s="4"/>
    </row>
    <row r="7" spans="1:4" x14ac:dyDescent="0.2">
      <c r="A7" s="4"/>
      <c r="B7" s="4"/>
      <c r="C7" s="4"/>
    </row>
    <row r="8" spans="1:4" x14ac:dyDescent="0.2">
      <c r="A8" s="4"/>
      <c r="B8" s="4"/>
      <c r="C8" s="4"/>
    </row>
    <row r="9" spans="1:4" x14ac:dyDescent="0.2">
      <c r="A9" s="4"/>
      <c r="B9" s="4"/>
      <c r="C9" s="4"/>
    </row>
    <row r="10" spans="1:4" x14ac:dyDescent="0.2">
      <c r="A10" s="4"/>
      <c r="B10" s="4"/>
      <c r="C10" s="4"/>
    </row>
    <row r="11" spans="1:4" x14ac:dyDescent="0.2">
      <c r="A11" s="4"/>
      <c r="B11" s="4"/>
      <c r="C11" s="4"/>
    </row>
    <row r="12" spans="1:4" x14ac:dyDescent="0.2">
      <c r="A12" t="s">
        <v>424</v>
      </c>
      <c r="B12" t="s">
        <v>425</v>
      </c>
      <c r="C12" t="s">
        <v>722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377E5-BB7D-4651-9689-89BC5D0EB087}">
  <sheetPr>
    <outlinePr summaryBelow="0" summaryRight="0"/>
    <pageSetUpPr autoPageBreaks="0" fitToPage="1"/>
  </sheetPr>
  <dimension ref="A1:Q104"/>
  <sheetViews>
    <sheetView showGridLines="0" topLeftCell="A58" workbookViewId="0">
      <selection activeCell="G88" sqref="G88"/>
    </sheetView>
  </sheetViews>
  <sheetFormatPr defaultRowHeight="12.75" x14ac:dyDescent="0.2"/>
  <cols>
    <col min="1" max="1" width="27.875" style="8" customWidth="1"/>
    <col min="2" max="2" width="43.375" style="8" customWidth="1"/>
    <col min="3" max="4" width="6.125" style="8" customWidth="1"/>
    <col min="5" max="5" width="13.25" style="8" customWidth="1"/>
    <col min="6" max="6" width="10.25" style="8" customWidth="1"/>
    <col min="7" max="8" width="17" style="8" customWidth="1"/>
    <col min="9" max="9" width="10.25" style="8" customWidth="1"/>
    <col min="10" max="10" width="7" style="8" customWidth="1"/>
    <col min="11" max="12" width="17" style="8" customWidth="1"/>
    <col min="13" max="13" width="10.25" style="8" customWidth="1"/>
    <col min="14" max="15" width="15.5" style="8" customWidth="1"/>
    <col min="16" max="16" width="17.125" style="8" customWidth="1"/>
    <col min="17" max="17" width="10.375" style="8" customWidth="1"/>
    <col min="18" max="16384" width="9" style="8"/>
  </cols>
  <sheetData>
    <row r="1" spans="1:17" ht="20.100000000000001" customHeight="1" x14ac:dyDescent="0.2">
      <c r="A1" s="122" t="s">
        <v>223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</row>
    <row r="2" spans="1:17" x14ac:dyDescent="0.2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</row>
    <row r="3" spans="1:17" ht="20.100000000000001" customHeight="1" x14ac:dyDescent="0.2">
      <c r="A3" s="124" t="s">
        <v>222</v>
      </c>
      <c r="B3" s="123"/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</row>
    <row r="4" spans="1:17" x14ac:dyDescent="0.2">
      <c r="A4" s="125" t="s">
        <v>221</v>
      </c>
      <c r="B4" s="123"/>
      <c r="C4" s="123"/>
      <c r="D4" s="123"/>
      <c r="E4" s="123"/>
      <c r="F4" s="126" t="s">
        <v>30</v>
      </c>
      <c r="G4" s="123"/>
      <c r="H4" s="123"/>
      <c r="I4" s="123"/>
      <c r="J4" s="123"/>
      <c r="K4" s="127" t="s">
        <v>220</v>
      </c>
      <c r="L4" s="123"/>
      <c r="M4" s="123"/>
      <c r="N4" s="123"/>
      <c r="O4" s="123"/>
      <c r="P4" s="123"/>
      <c r="Q4" s="123"/>
    </row>
    <row r="5" spans="1:17" x14ac:dyDescent="0.2">
      <c r="A5" s="121" t="s">
        <v>214</v>
      </c>
      <c r="B5" s="121" t="s">
        <v>213</v>
      </c>
      <c r="C5" s="121" t="s">
        <v>212</v>
      </c>
      <c r="D5" s="121" t="s">
        <v>211</v>
      </c>
      <c r="E5" s="121" t="s">
        <v>210</v>
      </c>
      <c r="F5" s="121" t="s">
        <v>209</v>
      </c>
      <c r="G5" s="121" t="s">
        <v>219</v>
      </c>
      <c r="H5" s="121" t="s">
        <v>219</v>
      </c>
      <c r="I5" s="121" t="s">
        <v>208</v>
      </c>
      <c r="J5" s="121" t="s">
        <v>207</v>
      </c>
      <c r="K5" s="121" t="s">
        <v>218</v>
      </c>
      <c r="L5" s="121" t="s">
        <v>218</v>
      </c>
      <c r="M5" s="121" t="s">
        <v>206</v>
      </c>
      <c r="N5" s="121" t="s">
        <v>217</v>
      </c>
      <c r="O5" s="121" t="s">
        <v>217</v>
      </c>
      <c r="P5" s="121" t="s">
        <v>204</v>
      </c>
      <c r="Q5" s="121" t="s">
        <v>203</v>
      </c>
    </row>
    <row r="6" spans="1:17" ht="13.5" x14ac:dyDescent="0.2">
      <c r="A6" s="121" t="s">
        <v>214</v>
      </c>
      <c r="B6" s="121" t="s">
        <v>213</v>
      </c>
      <c r="C6" s="121" t="s">
        <v>212</v>
      </c>
      <c r="D6" s="121" t="s">
        <v>211</v>
      </c>
      <c r="E6" s="121" t="s">
        <v>210</v>
      </c>
      <c r="F6" s="121" t="s">
        <v>209</v>
      </c>
      <c r="G6" s="29" t="s">
        <v>216</v>
      </c>
      <c r="H6" s="29" t="s">
        <v>215</v>
      </c>
      <c r="I6" s="121" t="s">
        <v>208</v>
      </c>
      <c r="J6" s="121" t="s">
        <v>207</v>
      </c>
      <c r="K6" s="29" t="s">
        <v>216</v>
      </c>
      <c r="L6" s="29" t="s">
        <v>215</v>
      </c>
      <c r="M6" s="121" t="s">
        <v>206</v>
      </c>
      <c r="N6" s="29" t="s">
        <v>216</v>
      </c>
      <c r="O6" s="29" t="s">
        <v>215</v>
      </c>
      <c r="P6" s="121" t="s">
        <v>204</v>
      </c>
      <c r="Q6" s="121" t="s">
        <v>203</v>
      </c>
    </row>
    <row r="7" spans="1:17" ht="27" x14ac:dyDescent="0.2">
      <c r="A7" s="121" t="s">
        <v>214</v>
      </c>
      <c r="B7" s="121" t="s">
        <v>213</v>
      </c>
      <c r="C7" s="121" t="s">
        <v>212</v>
      </c>
      <c r="D7" s="121" t="s">
        <v>211</v>
      </c>
      <c r="E7" s="121" t="s">
        <v>210</v>
      </c>
      <c r="F7" s="121" t="s">
        <v>209</v>
      </c>
      <c r="G7" s="28" t="s">
        <v>205</v>
      </c>
      <c r="H7" s="28" t="s">
        <v>205</v>
      </c>
      <c r="I7" s="121" t="s">
        <v>208</v>
      </c>
      <c r="J7" s="121" t="s">
        <v>207</v>
      </c>
      <c r="K7" s="28" t="s">
        <v>205</v>
      </c>
      <c r="L7" s="28" t="s">
        <v>205</v>
      </c>
      <c r="M7" s="121" t="s">
        <v>206</v>
      </c>
      <c r="N7" s="28" t="s">
        <v>205</v>
      </c>
      <c r="O7" s="28" t="s">
        <v>205</v>
      </c>
      <c r="P7" s="121" t="s">
        <v>204</v>
      </c>
      <c r="Q7" s="121" t="s">
        <v>203</v>
      </c>
    </row>
    <row r="8" spans="1:17" ht="13.5" x14ac:dyDescent="0.2">
      <c r="A8" s="10" t="s">
        <v>202</v>
      </c>
      <c r="B8" s="10" t="s">
        <v>201</v>
      </c>
      <c r="C8" s="10" t="s">
        <v>93</v>
      </c>
      <c r="D8" s="12"/>
      <c r="E8" s="12"/>
      <c r="F8" s="12"/>
      <c r="G8" s="16"/>
      <c r="H8" s="20">
        <v>10253.9</v>
      </c>
      <c r="I8" s="13">
        <v>3.86E-4</v>
      </c>
      <c r="J8" s="12"/>
      <c r="K8" s="16"/>
      <c r="L8" s="20">
        <v>10253.9</v>
      </c>
      <c r="M8" s="13">
        <v>3.86E-4</v>
      </c>
      <c r="N8" s="16"/>
      <c r="O8" s="16"/>
      <c r="P8" s="10" t="s">
        <v>54</v>
      </c>
      <c r="Q8" s="10" t="s">
        <v>54</v>
      </c>
    </row>
    <row r="9" spans="1:17" ht="13.5" x14ac:dyDescent="0.2">
      <c r="A9" s="10" t="s">
        <v>200</v>
      </c>
      <c r="B9" s="10" t="s">
        <v>199</v>
      </c>
      <c r="C9" s="10" t="s">
        <v>66</v>
      </c>
      <c r="D9" s="12">
        <v>1</v>
      </c>
      <c r="E9" s="12"/>
      <c r="F9" s="12"/>
      <c r="G9" s="20">
        <v>10253.9</v>
      </c>
      <c r="H9" s="20">
        <v>10253.9</v>
      </c>
      <c r="I9" s="13">
        <v>3.86E-4</v>
      </c>
      <c r="J9" s="12"/>
      <c r="K9" s="20">
        <v>10253.9</v>
      </c>
      <c r="L9" s="20">
        <v>10253.9</v>
      </c>
      <c r="M9" s="13">
        <v>3.86E-4</v>
      </c>
      <c r="N9" s="16"/>
      <c r="O9" s="16"/>
      <c r="P9" s="10" t="s">
        <v>54</v>
      </c>
      <c r="Q9" s="10" t="s">
        <v>54</v>
      </c>
    </row>
    <row r="10" spans="1:17" ht="13.5" x14ac:dyDescent="0.2">
      <c r="A10" s="15" t="s">
        <v>198</v>
      </c>
      <c r="B10" s="15" t="s">
        <v>197</v>
      </c>
      <c r="C10" s="15" t="s">
        <v>66</v>
      </c>
      <c r="D10" s="19">
        <v>1</v>
      </c>
      <c r="E10" s="19"/>
      <c r="F10" s="19"/>
      <c r="G10" s="20">
        <v>10253.9</v>
      </c>
      <c r="H10" s="20">
        <v>10253.9</v>
      </c>
      <c r="I10" s="17">
        <v>3.86E-4</v>
      </c>
      <c r="J10" s="19"/>
      <c r="K10" s="20">
        <v>10253.9</v>
      </c>
      <c r="L10" s="20">
        <v>10253.9</v>
      </c>
      <c r="M10" s="17">
        <v>3.86E-4</v>
      </c>
      <c r="N10" s="16"/>
      <c r="O10" s="16"/>
      <c r="P10" s="15" t="s">
        <v>54</v>
      </c>
      <c r="Q10" s="15" t="s">
        <v>54</v>
      </c>
    </row>
    <row r="11" spans="1:17" ht="13.5" x14ac:dyDescent="0.2">
      <c r="A11" s="10" t="s">
        <v>196</v>
      </c>
      <c r="B11" s="10" t="s">
        <v>195</v>
      </c>
      <c r="C11" s="10" t="s">
        <v>93</v>
      </c>
      <c r="D11" s="12"/>
      <c r="E11" s="12"/>
      <c r="F11" s="12"/>
      <c r="G11" s="16"/>
      <c r="H11" s="20">
        <v>980963.38</v>
      </c>
      <c r="I11" s="13">
        <v>3.6922999999999997E-2</v>
      </c>
      <c r="J11" s="12"/>
      <c r="K11" s="16"/>
      <c r="L11" s="20">
        <v>980963.38</v>
      </c>
      <c r="M11" s="13">
        <v>3.6922999999999997E-2</v>
      </c>
      <c r="N11" s="16"/>
      <c r="O11" s="16"/>
      <c r="P11" s="10" t="s">
        <v>54</v>
      </c>
      <c r="Q11" s="10" t="s">
        <v>54</v>
      </c>
    </row>
    <row r="12" spans="1:17" ht="13.5" x14ac:dyDescent="0.2">
      <c r="A12" s="10" t="s">
        <v>194</v>
      </c>
      <c r="B12" s="10" t="s">
        <v>193</v>
      </c>
      <c r="C12" s="10" t="s">
        <v>66</v>
      </c>
      <c r="D12" s="12">
        <v>1</v>
      </c>
      <c r="E12" s="12"/>
      <c r="F12" s="12"/>
      <c r="G12" s="20">
        <v>980963.38</v>
      </c>
      <c r="H12" s="20">
        <v>980963.38</v>
      </c>
      <c r="I12" s="13">
        <v>3.6922999999999997E-2</v>
      </c>
      <c r="J12" s="12"/>
      <c r="K12" s="20">
        <v>980963.38</v>
      </c>
      <c r="L12" s="20">
        <v>980963.38</v>
      </c>
      <c r="M12" s="13">
        <v>3.6922999999999997E-2</v>
      </c>
      <c r="N12" s="16"/>
      <c r="O12" s="16"/>
      <c r="P12" s="10" t="s">
        <v>54</v>
      </c>
      <c r="Q12" s="10" t="s">
        <v>54</v>
      </c>
    </row>
    <row r="13" spans="1:17" ht="13.5" x14ac:dyDescent="0.2">
      <c r="A13" s="15" t="s">
        <v>192</v>
      </c>
      <c r="B13" s="15" t="s">
        <v>135</v>
      </c>
      <c r="C13" s="15" t="s">
        <v>66</v>
      </c>
      <c r="D13" s="19">
        <v>1</v>
      </c>
      <c r="E13" s="19"/>
      <c r="F13" s="19"/>
      <c r="G13" s="20">
        <v>980963.38</v>
      </c>
      <c r="H13" s="20">
        <v>980963.38</v>
      </c>
      <c r="I13" s="17">
        <v>3.6922999999999997E-2</v>
      </c>
      <c r="J13" s="19"/>
      <c r="K13" s="20">
        <v>980963.38</v>
      </c>
      <c r="L13" s="20">
        <v>980963.38</v>
      </c>
      <c r="M13" s="17">
        <v>3.6922999999999997E-2</v>
      </c>
      <c r="N13" s="16"/>
      <c r="O13" s="16"/>
      <c r="P13" s="15" t="s">
        <v>54</v>
      </c>
      <c r="Q13" s="15" t="s">
        <v>54</v>
      </c>
    </row>
    <row r="14" spans="1:17" ht="13.5" x14ac:dyDescent="0.2">
      <c r="A14" s="10" t="s">
        <v>191</v>
      </c>
      <c r="B14" s="10" t="s">
        <v>190</v>
      </c>
      <c r="C14" s="10" t="s">
        <v>93</v>
      </c>
      <c r="D14" s="12"/>
      <c r="E14" s="12"/>
      <c r="F14" s="12"/>
      <c r="G14" s="16"/>
      <c r="H14" s="20">
        <v>847600</v>
      </c>
      <c r="I14" s="13">
        <v>3.1903000000000001E-2</v>
      </c>
      <c r="J14" s="12"/>
      <c r="K14" s="16"/>
      <c r="L14" s="20">
        <v>686608</v>
      </c>
      <c r="M14" s="13">
        <v>2.5842999999999998E-2</v>
      </c>
      <c r="N14" s="16"/>
      <c r="O14" s="101">
        <v>-160992</v>
      </c>
      <c r="P14" s="10" t="s">
        <v>54</v>
      </c>
      <c r="Q14" s="10" t="s">
        <v>54</v>
      </c>
    </row>
    <row r="15" spans="1:17" ht="13.5" x14ac:dyDescent="0.2">
      <c r="A15" s="10" t="s">
        <v>189</v>
      </c>
      <c r="B15" s="10" t="s">
        <v>188</v>
      </c>
      <c r="C15" s="10" t="s">
        <v>66</v>
      </c>
      <c r="D15" s="12">
        <v>1</v>
      </c>
      <c r="E15" s="12"/>
      <c r="F15" s="12"/>
      <c r="G15" s="20">
        <v>847600</v>
      </c>
      <c r="H15" s="20">
        <v>847600</v>
      </c>
      <c r="I15" s="13">
        <v>3.1903000000000001E-2</v>
      </c>
      <c r="J15" s="12"/>
      <c r="K15" s="20">
        <v>686608</v>
      </c>
      <c r="L15" s="20">
        <v>686608</v>
      </c>
      <c r="M15" s="13">
        <v>2.5842999999999998E-2</v>
      </c>
      <c r="N15" s="27">
        <v>-160992</v>
      </c>
      <c r="O15" s="27">
        <v>-160992</v>
      </c>
      <c r="P15" s="10" t="s">
        <v>54</v>
      </c>
      <c r="Q15" s="10" t="s">
        <v>54</v>
      </c>
    </row>
    <row r="16" spans="1:17" ht="13.5" x14ac:dyDescent="0.2">
      <c r="A16" s="10" t="s">
        <v>187</v>
      </c>
      <c r="B16" s="10" t="s">
        <v>186</v>
      </c>
      <c r="C16" s="10" t="s">
        <v>66</v>
      </c>
      <c r="D16" s="12">
        <v>1</v>
      </c>
      <c r="E16" s="12"/>
      <c r="F16" s="12"/>
      <c r="G16" s="20">
        <v>847600</v>
      </c>
      <c r="H16" s="20">
        <v>847600</v>
      </c>
      <c r="I16" s="13">
        <v>3.1903000000000001E-2</v>
      </c>
      <c r="J16" s="12"/>
      <c r="K16" s="20">
        <v>686608</v>
      </c>
      <c r="L16" s="20">
        <v>686608</v>
      </c>
      <c r="M16" s="13">
        <v>2.5842999999999998E-2</v>
      </c>
      <c r="N16" s="27">
        <v>-160992</v>
      </c>
      <c r="O16" s="27">
        <v>-160992</v>
      </c>
      <c r="P16" s="10" t="s">
        <v>54</v>
      </c>
      <c r="Q16" s="10" t="s">
        <v>54</v>
      </c>
    </row>
    <row r="17" spans="1:17" ht="13.5" x14ac:dyDescent="0.2">
      <c r="A17" s="15" t="s">
        <v>185</v>
      </c>
      <c r="B17" s="15" t="s">
        <v>184</v>
      </c>
      <c r="C17" s="15" t="s">
        <v>66</v>
      </c>
      <c r="D17" s="19">
        <v>1</v>
      </c>
      <c r="E17" s="24">
        <v>5200</v>
      </c>
      <c r="F17" s="23">
        <v>163</v>
      </c>
      <c r="G17" s="20">
        <v>847600</v>
      </c>
      <c r="H17" s="20">
        <v>847600</v>
      </c>
      <c r="I17" s="17">
        <v>3.1903000000000001E-2</v>
      </c>
      <c r="J17" s="23">
        <v>132.04</v>
      </c>
      <c r="K17" s="20">
        <v>686608</v>
      </c>
      <c r="L17" s="20">
        <v>686608</v>
      </c>
      <c r="M17" s="17">
        <v>2.5842999999999998E-2</v>
      </c>
      <c r="N17" s="27">
        <v>-160992</v>
      </c>
      <c r="O17" s="27">
        <v>-160992</v>
      </c>
      <c r="P17" s="15" t="s">
        <v>156</v>
      </c>
      <c r="Q17" s="15" t="s">
        <v>54</v>
      </c>
    </row>
    <row r="18" spans="1:17" ht="13.5" x14ac:dyDescent="0.2">
      <c r="A18" s="95" t="s">
        <v>183</v>
      </c>
      <c r="B18" s="10" t="s">
        <v>182</v>
      </c>
      <c r="C18" s="10" t="s">
        <v>93</v>
      </c>
      <c r="D18" s="12"/>
      <c r="E18" s="12"/>
      <c r="F18" s="12"/>
      <c r="G18" s="16"/>
      <c r="H18" s="20">
        <v>9924607.4299999997</v>
      </c>
      <c r="I18" s="13">
        <v>0.37355300000000002</v>
      </c>
      <c r="J18" s="12"/>
      <c r="K18" s="16"/>
      <c r="L18" s="20">
        <v>11006037.5</v>
      </c>
      <c r="M18" s="13">
        <v>0.41425699999999999</v>
      </c>
      <c r="N18" s="16"/>
      <c r="O18" s="102">
        <v>1081430.07</v>
      </c>
      <c r="P18" s="10" t="s">
        <v>54</v>
      </c>
      <c r="Q18" s="10" t="s">
        <v>54</v>
      </c>
    </row>
    <row r="19" spans="1:17" ht="13.5" x14ac:dyDescent="0.2">
      <c r="A19" s="10" t="s">
        <v>181</v>
      </c>
      <c r="B19" s="10" t="s">
        <v>180</v>
      </c>
      <c r="C19" s="10" t="s">
        <v>66</v>
      </c>
      <c r="D19" s="12">
        <v>1</v>
      </c>
      <c r="E19" s="12"/>
      <c r="F19" s="12"/>
      <c r="G19" s="20">
        <v>3211940.09</v>
      </c>
      <c r="H19" s="20">
        <v>3211940.09</v>
      </c>
      <c r="I19" s="13">
        <v>0.120894</v>
      </c>
      <c r="J19" s="12"/>
      <c r="K19" s="20">
        <v>3386972</v>
      </c>
      <c r="L19" s="20">
        <v>3386972</v>
      </c>
      <c r="M19" s="13">
        <v>0.12748300000000001</v>
      </c>
      <c r="N19" s="20">
        <v>175031.91</v>
      </c>
      <c r="O19" s="20">
        <v>175031.91</v>
      </c>
      <c r="P19" s="10" t="s">
        <v>54</v>
      </c>
      <c r="Q19" s="10" t="s">
        <v>54</v>
      </c>
    </row>
    <row r="20" spans="1:17" ht="13.5" x14ac:dyDescent="0.2">
      <c r="A20" s="10" t="s">
        <v>179</v>
      </c>
      <c r="B20" s="10" t="s">
        <v>178</v>
      </c>
      <c r="C20" s="10" t="s">
        <v>66</v>
      </c>
      <c r="D20" s="12">
        <v>1</v>
      </c>
      <c r="E20" s="12"/>
      <c r="F20" s="12"/>
      <c r="G20" s="20">
        <v>3211940.09</v>
      </c>
      <c r="H20" s="20">
        <v>3211940.09</v>
      </c>
      <c r="I20" s="13">
        <v>0.120894</v>
      </c>
      <c r="J20" s="12"/>
      <c r="K20" s="20">
        <v>3386972</v>
      </c>
      <c r="L20" s="20">
        <v>3386972</v>
      </c>
      <c r="M20" s="13">
        <v>0.12748300000000001</v>
      </c>
      <c r="N20" s="20">
        <v>175031.91</v>
      </c>
      <c r="O20" s="20">
        <v>175031.91</v>
      </c>
      <c r="P20" s="10" t="s">
        <v>54</v>
      </c>
      <c r="Q20" s="10" t="s">
        <v>54</v>
      </c>
    </row>
    <row r="21" spans="1:17" ht="13.5" x14ac:dyDescent="0.2">
      <c r="A21" s="15" t="s">
        <v>177</v>
      </c>
      <c r="B21" s="15" t="s">
        <v>129</v>
      </c>
      <c r="C21" s="15" t="s">
        <v>66</v>
      </c>
      <c r="D21" s="19">
        <v>1</v>
      </c>
      <c r="E21" s="24">
        <v>13000</v>
      </c>
      <c r="F21" s="23">
        <v>86.72</v>
      </c>
      <c r="G21" s="20">
        <v>1127326.0900000001</v>
      </c>
      <c r="H21" s="20">
        <v>1127326.0900000001</v>
      </c>
      <c r="I21" s="17">
        <v>4.2431999999999997E-2</v>
      </c>
      <c r="J21" s="23">
        <v>92.12</v>
      </c>
      <c r="K21" s="20">
        <v>1197560</v>
      </c>
      <c r="L21" s="20">
        <v>1197560</v>
      </c>
      <c r="M21" s="17">
        <v>4.5075000000000004E-2</v>
      </c>
      <c r="N21" s="20">
        <v>70233.91</v>
      </c>
      <c r="O21" s="20">
        <v>70233.91</v>
      </c>
      <c r="P21" s="15" t="s">
        <v>156</v>
      </c>
      <c r="Q21" s="26">
        <v>2.5397260300000002</v>
      </c>
    </row>
    <row r="22" spans="1:17" ht="13.5" x14ac:dyDescent="0.2">
      <c r="A22" s="15" t="s">
        <v>176</v>
      </c>
      <c r="B22" s="15" t="s">
        <v>127</v>
      </c>
      <c r="C22" s="15" t="s">
        <v>66</v>
      </c>
      <c r="D22" s="19">
        <v>1</v>
      </c>
      <c r="E22" s="24">
        <v>24400</v>
      </c>
      <c r="F22" s="23">
        <v>85.44</v>
      </c>
      <c r="G22" s="20">
        <v>2084614</v>
      </c>
      <c r="H22" s="20">
        <v>2084614</v>
      </c>
      <c r="I22" s="17">
        <v>7.8463000000000005E-2</v>
      </c>
      <c r="J22" s="23">
        <v>89.73</v>
      </c>
      <c r="K22" s="20">
        <v>2189412</v>
      </c>
      <c r="L22" s="20">
        <v>2189412</v>
      </c>
      <c r="M22" s="17">
        <v>8.2407000000000008E-2</v>
      </c>
      <c r="N22" s="20">
        <v>104798</v>
      </c>
      <c r="O22" s="20">
        <v>104798</v>
      </c>
      <c r="P22" s="15" t="s">
        <v>156</v>
      </c>
      <c r="Q22" s="26">
        <v>1.46136986</v>
      </c>
    </row>
    <row r="23" spans="1:17" ht="13.5" x14ac:dyDescent="0.2">
      <c r="A23" s="10" t="s">
        <v>175</v>
      </c>
      <c r="B23" s="10" t="s">
        <v>174</v>
      </c>
      <c r="C23" s="10" t="s">
        <v>66</v>
      </c>
      <c r="D23" s="12">
        <v>1</v>
      </c>
      <c r="E23" s="12"/>
      <c r="F23" s="12"/>
      <c r="G23" s="20">
        <v>1200700</v>
      </c>
      <c r="H23" s="20">
        <v>1200700</v>
      </c>
      <c r="I23" s="13">
        <v>4.5193000000000004E-2</v>
      </c>
      <c r="J23" s="12"/>
      <c r="K23" s="20">
        <v>1231096</v>
      </c>
      <c r="L23" s="20">
        <v>1231096</v>
      </c>
      <c r="M23" s="13">
        <v>4.6337000000000003E-2</v>
      </c>
      <c r="N23" s="20">
        <v>30396</v>
      </c>
      <c r="O23" s="20">
        <v>30396</v>
      </c>
      <c r="P23" s="10" t="s">
        <v>54</v>
      </c>
      <c r="Q23" s="10" t="s">
        <v>54</v>
      </c>
    </row>
    <row r="24" spans="1:17" ht="13.5" x14ac:dyDescent="0.2">
      <c r="A24" s="10" t="s">
        <v>173</v>
      </c>
      <c r="B24" s="10" t="s">
        <v>172</v>
      </c>
      <c r="C24" s="10" t="s">
        <v>66</v>
      </c>
      <c r="D24" s="12">
        <v>1</v>
      </c>
      <c r="E24" s="12"/>
      <c r="F24" s="12"/>
      <c r="G24" s="20">
        <v>1200700</v>
      </c>
      <c r="H24" s="20">
        <v>1200700</v>
      </c>
      <c r="I24" s="13">
        <v>4.5193000000000004E-2</v>
      </c>
      <c r="J24" s="12"/>
      <c r="K24" s="20">
        <v>1231096</v>
      </c>
      <c r="L24" s="20">
        <v>1231096</v>
      </c>
      <c r="M24" s="13">
        <v>4.6337000000000003E-2</v>
      </c>
      <c r="N24" s="20">
        <v>30396</v>
      </c>
      <c r="O24" s="20">
        <v>30396</v>
      </c>
      <c r="P24" s="10" t="s">
        <v>54</v>
      </c>
      <c r="Q24" s="10" t="s">
        <v>54</v>
      </c>
    </row>
    <row r="25" spans="1:17" ht="13.5" x14ac:dyDescent="0.2">
      <c r="A25" s="15" t="s">
        <v>171</v>
      </c>
      <c r="B25" s="15" t="s">
        <v>123</v>
      </c>
      <c r="C25" s="15" t="s">
        <v>66</v>
      </c>
      <c r="D25" s="19">
        <v>1</v>
      </c>
      <c r="E25" s="24">
        <v>1800</v>
      </c>
      <c r="F25" s="23">
        <v>93.5</v>
      </c>
      <c r="G25" s="20">
        <v>168300</v>
      </c>
      <c r="H25" s="20">
        <v>168300</v>
      </c>
      <c r="I25" s="17">
        <v>6.3349999999999995E-3</v>
      </c>
      <c r="J25" s="23">
        <v>85.42</v>
      </c>
      <c r="K25" s="20">
        <v>153756</v>
      </c>
      <c r="L25" s="20">
        <v>153756</v>
      </c>
      <c r="M25" s="17">
        <v>5.7869999999999996E-3</v>
      </c>
      <c r="N25" s="27">
        <v>-14544</v>
      </c>
      <c r="O25" s="27">
        <v>-14544</v>
      </c>
      <c r="P25" s="15" t="s">
        <v>156</v>
      </c>
      <c r="Q25" s="26">
        <v>0.88575342000000001</v>
      </c>
    </row>
    <row r="26" spans="1:17" ht="13.5" x14ac:dyDescent="0.2">
      <c r="A26" s="15" t="s">
        <v>170</v>
      </c>
      <c r="B26" s="15" t="s">
        <v>121</v>
      </c>
      <c r="C26" s="15" t="s">
        <v>66</v>
      </c>
      <c r="D26" s="19">
        <v>1</v>
      </c>
      <c r="E26" s="24">
        <v>11800</v>
      </c>
      <c r="F26" s="23">
        <v>87.49</v>
      </c>
      <c r="G26" s="20">
        <v>1032400</v>
      </c>
      <c r="H26" s="20">
        <v>1032400</v>
      </c>
      <c r="I26" s="17">
        <v>3.8858999999999998E-2</v>
      </c>
      <c r="J26" s="23">
        <v>91.3</v>
      </c>
      <c r="K26" s="20">
        <v>1077340</v>
      </c>
      <c r="L26" s="20">
        <v>1077340</v>
      </c>
      <c r="M26" s="17">
        <v>4.0549999999999996E-2</v>
      </c>
      <c r="N26" s="20">
        <v>44940</v>
      </c>
      <c r="O26" s="20">
        <v>44940</v>
      </c>
      <c r="P26" s="15" t="s">
        <v>156</v>
      </c>
      <c r="Q26" s="26">
        <v>1.5501369899999999</v>
      </c>
    </row>
    <row r="27" spans="1:17" ht="13.5" x14ac:dyDescent="0.2">
      <c r="A27" s="10" t="s">
        <v>169</v>
      </c>
      <c r="B27" s="10" t="s">
        <v>168</v>
      </c>
      <c r="C27" s="10" t="s">
        <v>66</v>
      </c>
      <c r="D27" s="12">
        <v>1</v>
      </c>
      <c r="E27" s="12"/>
      <c r="F27" s="12"/>
      <c r="G27" s="20">
        <v>4210767.34</v>
      </c>
      <c r="H27" s="20">
        <v>4210767.34</v>
      </c>
      <c r="I27" s="13">
        <v>0.15848899999999999</v>
      </c>
      <c r="J27" s="12"/>
      <c r="K27" s="20">
        <v>4416569.5</v>
      </c>
      <c r="L27" s="20">
        <v>4416569.5</v>
      </c>
      <c r="M27" s="13">
        <v>0.16623599999999999</v>
      </c>
      <c r="N27" s="20">
        <v>205802.16</v>
      </c>
      <c r="O27" s="20">
        <v>205802.16</v>
      </c>
      <c r="P27" s="10" t="s">
        <v>54</v>
      </c>
      <c r="Q27" s="10" t="s">
        <v>54</v>
      </c>
    </row>
    <row r="28" spans="1:17" ht="13.5" x14ac:dyDescent="0.2">
      <c r="A28" s="10" t="s">
        <v>167</v>
      </c>
      <c r="B28" s="10" t="s">
        <v>166</v>
      </c>
      <c r="C28" s="10" t="s">
        <v>66</v>
      </c>
      <c r="D28" s="12">
        <v>1</v>
      </c>
      <c r="E28" s="12"/>
      <c r="F28" s="12"/>
      <c r="G28" s="20">
        <v>4210767.34</v>
      </c>
      <c r="H28" s="20">
        <v>4210767.34</v>
      </c>
      <c r="I28" s="13">
        <v>0.15848899999999999</v>
      </c>
      <c r="J28" s="12"/>
      <c r="K28" s="20">
        <v>4416569.5</v>
      </c>
      <c r="L28" s="20">
        <v>4416569.5</v>
      </c>
      <c r="M28" s="13">
        <v>0.16623599999999999</v>
      </c>
      <c r="N28" s="20">
        <v>205802.16</v>
      </c>
      <c r="O28" s="20">
        <v>205802.16</v>
      </c>
      <c r="P28" s="10" t="s">
        <v>54</v>
      </c>
      <c r="Q28" s="10" t="s">
        <v>54</v>
      </c>
    </row>
    <row r="29" spans="1:17" ht="13.5" x14ac:dyDescent="0.2">
      <c r="A29" s="15" t="s">
        <v>165</v>
      </c>
      <c r="B29" s="15" t="s">
        <v>117</v>
      </c>
      <c r="C29" s="15" t="s">
        <v>66</v>
      </c>
      <c r="D29" s="19">
        <v>1</v>
      </c>
      <c r="E29" s="24">
        <v>2300</v>
      </c>
      <c r="F29" s="23">
        <v>93.52</v>
      </c>
      <c r="G29" s="20">
        <v>215085.34</v>
      </c>
      <c r="H29" s="20">
        <v>215085.34</v>
      </c>
      <c r="I29" s="17">
        <v>8.095999999999999E-3</v>
      </c>
      <c r="J29" s="23">
        <v>97.82</v>
      </c>
      <c r="K29" s="20">
        <v>224986</v>
      </c>
      <c r="L29" s="20">
        <v>224986</v>
      </c>
      <c r="M29" s="17">
        <v>8.4679999999999998E-3</v>
      </c>
      <c r="N29" s="20">
        <v>9900.66</v>
      </c>
      <c r="O29" s="20">
        <v>9900.66</v>
      </c>
      <c r="P29" s="15" t="s">
        <v>156</v>
      </c>
      <c r="Q29" s="26">
        <v>4.81534247</v>
      </c>
    </row>
    <row r="30" spans="1:17" ht="13.5" x14ac:dyDescent="0.2">
      <c r="A30" s="15" t="s">
        <v>164</v>
      </c>
      <c r="B30" s="15" t="s">
        <v>115</v>
      </c>
      <c r="C30" s="15" t="s">
        <v>66</v>
      </c>
      <c r="D30" s="19">
        <v>1</v>
      </c>
      <c r="E30" s="24">
        <v>17210</v>
      </c>
      <c r="F30" s="23">
        <v>91.39</v>
      </c>
      <c r="G30" s="20">
        <v>1572882</v>
      </c>
      <c r="H30" s="20">
        <v>1572882</v>
      </c>
      <c r="I30" s="17">
        <v>5.9202000000000005E-2</v>
      </c>
      <c r="J30" s="23">
        <v>96.35</v>
      </c>
      <c r="K30" s="20">
        <v>1658183.5</v>
      </c>
      <c r="L30" s="20">
        <v>1658183.5</v>
      </c>
      <c r="M30" s="17">
        <v>6.2412000000000002E-2</v>
      </c>
      <c r="N30" s="20">
        <v>85301.5</v>
      </c>
      <c r="O30" s="20">
        <v>85301.5</v>
      </c>
      <c r="P30" s="15" t="s">
        <v>156</v>
      </c>
      <c r="Q30" s="26">
        <v>4.7917808199999996</v>
      </c>
    </row>
    <row r="31" spans="1:17" ht="13.5" x14ac:dyDescent="0.2">
      <c r="A31" s="15" t="s">
        <v>163</v>
      </c>
      <c r="B31" s="15" t="s">
        <v>113</v>
      </c>
      <c r="C31" s="15" t="s">
        <v>66</v>
      </c>
      <c r="D31" s="19">
        <v>1</v>
      </c>
      <c r="E31" s="24">
        <v>8000</v>
      </c>
      <c r="F31" s="23">
        <v>87.6</v>
      </c>
      <c r="G31" s="20">
        <v>700800</v>
      </c>
      <c r="H31" s="20">
        <v>700800</v>
      </c>
      <c r="I31" s="17">
        <v>2.6377000000000001E-2</v>
      </c>
      <c r="J31" s="23">
        <v>91.7</v>
      </c>
      <c r="K31" s="20">
        <v>733600</v>
      </c>
      <c r="L31" s="20">
        <v>733600</v>
      </c>
      <c r="M31" s="17">
        <v>2.7612000000000001E-2</v>
      </c>
      <c r="N31" s="20">
        <v>32800</v>
      </c>
      <c r="O31" s="20">
        <v>32800</v>
      </c>
      <c r="P31" s="15" t="s">
        <v>156</v>
      </c>
      <c r="Q31" s="26">
        <v>3.88849315</v>
      </c>
    </row>
    <row r="32" spans="1:17" ht="13.5" x14ac:dyDescent="0.2">
      <c r="A32" s="15" t="s">
        <v>162</v>
      </c>
      <c r="B32" s="15" t="s">
        <v>111</v>
      </c>
      <c r="C32" s="15" t="s">
        <v>66</v>
      </c>
      <c r="D32" s="19">
        <v>1</v>
      </c>
      <c r="E32" s="24">
        <v>20000</v>
      </c>
      <c r="F32" s="23">
        <v>86.1</v>
      </c>
      <c r="G32" s="20">
        <v>1722000</v>
      </c>
      <c r="H32" s="20">
        <v>1722000</v>
      </c>
      <c r="I32" s="17">
        <v>6.4813999999999997E-2</v>
      </c>
      <c r="J32" s="23">
        <v>89.99</v>
      </c>
      <c r="K32" s="20">
        <v>1799800</v>
      </c>
      <c r="L32" s="20">
        <v>1799800</v>
      </c>
      <c r="M32" s="17">
        <v>6.7742999999999998E-2</v>
      </c>
      <c r="N32" s="20">
        <v>77800</v>
      </c>
      <c r="O32" s="20">
        <v>77800</v>
      </c>
      <c r="P32" s="15" t="s">
        <v>156</v>
      </c>
      <c r="Q32" s="26">
        <v>3.3452054800000002</v>
      </c>
    </row>
    <row r="33" spans="1:17" ht="13.5" x14ac:dyDescent="0.2">
      <c r="A33" s="10" t="s">
        <v>161</v>
      </c>
      <c r="B33" s="10" t="s">
        <v>160</v>
      </c>
      <c r="C33" s="10" t="s">
        <v>66</v>
      </c>
      <c r="D33" s="12">
        <v>1</v>
      </c>
      <c r="E33" s="12"/>
      <c r="F33" s="12"/>
      <c r="G33" s="20">
        <v>1301200</v>
      </c>
      <c r="H33" s="20">
        <v>1301200</v>
      </c>
      <c r="I33" s="13">
        <v>4.8975999999999999E-2</v>
      </c>
      <c r="J33" s="12"/>
      <c r="K33" s="20">
        <v>1971400</v>
      </c>
      <c r="L33" s="20">
        <v>1971400</v>
      </c>
      <c r="M33" s="13">
        <v>7.4202000000000004E-2</v>
      </c>
      <c r="N33" s="20">
        <v>670200</v>
      </c>
      <c r="O33" s="20">
        <v>670200</v>
      </c>
      <c r="P33" s="10" t="s">
        <v>54</v>
      </c>
      <c r="Q33" s="10" t="s">
        <v>54</v>
      </c>
    </row>
    <row r="34" spans="1:17" ht="13.5" x14ac:dyDescent="0.2">
      <c r="A34" s="10" t="s">
        <v>159</v>
      </c>
      <c r="B34" s="10" t="s">
        <v>158</v>
      </c>
      <c r="C34" s="10" t="s">
        <v>66</v>
      </c>
      <c r="D34" s="12">
        <v>1</v>
      </c>
      <c r="E34" s="12"/>
      <c r="F34" s="12"/>
      <c r="G34" s="20">
        <v>1301200</v>
      </c>
      <c r="H34" s="20">
        <v>1301200</v>
      </c>
      <c r="I34" s="13">
        <v>4.8975999999999999E-2</v>
      </c>
      <c r="J34" s="12"/>
      <c r="K34" s="20">
        <v>1971400</v>
      </c>
      <c r="L34" s="20">
        <v>1971400</v>
      </c>
      <c r="M34" s="13">
        <v>7.4202000000000004E-2</v>
      </c>
      <c r="N34" s="20">
        <v>670200</v>
      </c>
      <c r="O34" s="20">
        <v>670200</v>
      </c>
      <c r="P34" s="10" t="s">
        <v>54</v>
      </c>
      <c r="Q34" s="10" t="s">
        <v>54</v>
      </c>
    </row>
    <row r="35" spans="1:17" ht="13.5" x14ac:dyDescent="0.2">
      <c r="A35" s="15" t="s">
        <v>157</v>
      </c>
      <c r="B35" s="15" t="s">
        <v>107</v>
      </c>
      <c r="C35" s="15" t="s">
        <v>66</v>
      </c>
      <c r="D35" s="19">
        <v>1</v>
      </c>
      <c r="E35" s="24">
        <v>20000</v>
      </c>
      <c r="F35" s="23">
        <v>65.06</v>
      </c>
      <c r="G35" s="20">
        <v>1301200</v>
      </c>
      <c r="H35" s="20">
        <v>1301200</v>
      </c>
      <c r="I35" s="17">
        <v>4.8975999999999999E-2</v>
      </c>
      <c r="J35" s="23">
        <v>98.57</v>
      </c>
      <c r="K35" s="20">
        <v>1971400</v>
      </c>
      <c r="L35" s="20">
        <v>1971400</v>
      </c>
      <c r="M35" s="17">
        <v>7.4202000000000004E-2</v>
      </c>
      <c r="N35" s="20">
        <v>670200</v>
      </c>
      <c r="O35" s="20">
        <v>670200</v>
      </c>
      <c r="P35" s="15" t="s">
        <v>156</v>
      </c>
      <c r="Q35" s="25">
        <v>6.34</v>
      </c>
    </row>
    <row r="36" spans="1:17" ht="13.5" x14ac:dyDescent="0.2">
      <c r="A36" s="10" t="s">
        <v>155</v>
      </c>
      <c r="B36" s="10" t="s">
        <v>154</v>
      </c>
      <c r="C36" s="10" t="s">
        <v>93</v>
      </c>
      <c r="D36" s="12"/>
      <c r="E36" s="12"/>
      <c r="F36" s="12"/>
      <c r="G36" s="16"/>
      <c r="H36" s="20">
        <v>13420000</v>
      </c>
      <c r="I36" s="13">
        <v>0.50511600000000001</v>
      </c>
      <c r="J36" s="12"/>
      <c r="K36" s="16"/>
      <c r="L36" s="20">
        <v>13513241</v>
      </c>
      <c r="M36" s="13">
        <v>0.50862600000000002</v>
      </c>
      <c r="N36" s="16"/>
      <c r="O36" s="102">
        <v>93241</v>
      </c>
      <c r="P36" s="10" t="s">
        <v>54</v>
      </c>
      <c r="Q36" s="10" t="s">
        <v>54</v>
      </c>
    </row>
    <row r="37" spans="1:17" ht="13.5" x14ac:dyDescent="0.2">
      <c r="A37" s="10" t="s">
        <v>153</v>
      </c>
      <c r="B37" s="10" t="s">
        <v>152</v>
      </c>
      <c r="C37" s="10" t="s">
        <v>66</v>
      </c>
      <c r="D37" s="12">
        <v>1</v>
      </c>
      <c r="E37" s="12"/>
      <c r="F37" s="12"/>
      <c r="G37" s="20">
        <v>13420000</v>
      </c>
      <c r="H37" s="20">
        <v>13420000</v>
      </c>
      <c r="I37" s="13">
        <v>0.50511600000000001</v>
      </c>
      <c r="J37" s="12"/>
      <c r="K37" s="20">
        <v>13513241</v>
      </c>
      <c r="L37" s="20">
        <v>13513241</v>
      </c>
      <c r="M37" s="13">
        <v>0.50862600000000002</v>
      </c>
      <c r="N37" s="20">
        <v>93241</v>
      </c>
      <c r="O37" s="20">
        <v>93241</v>
      </c>
      <c r="P37" s="10" t="s">
        <v>54</v>
      </c>
      <c r="Q37" s="10" t="s">
        <v>54</v>
      </c>
    </row>
    <row r="38" spans="1:17" ht="13.5" x14ac:dyDescent="0.2">
      <c r="A38" s="10" t="s">
        <v>151</v>
      </c>
      <c r="B38" s="10" t="s">
        <v>150</v>
      </c>
      <c r="C38" s="10" t="s">
        <v>66</v>
      </c>
      <c r="D38" s="12">
        <v>1</v>
      </c>
      <c r="E38" s="12"/>
      <c r="F38" s="12"/>
      <c r="G38" s="20">
        <v>13420000</v>
      </c>
      <c r="H38" s="20">
        <v>13420000</v>
      </c>
      <c r="I38" s="13">
        <v>0.50511600000000001</v>
      </c>
      <c r="J38" s="12"/>
      <c r="K38" s="20">
        <v>13513241</v>
      </c>
      <c r="L38" s="20">
        <v>13513241</v>
      </c>
      <c r="M38" s="13">
        <v>0.50862600000000002</v>
      </c>
      <c r="N38" s="20">
        <v>93241</v>
      </c>
      <c r="O38" s="20">
        <v>93241</v>
      </c>
      <c r="P38" s="10" t="s">
        <v>54</v>
      </c>
      <c r="Q38" s="10" t="s">
        <v>54</v>
      </c>
    </row>
    <row r="39" spans="1:17" ht="13.5" x14ac:dyDescent="0.2">
      <c r="A39" s="15" t="s">
        <v>149</v>
      </c>
      <c r="B39" s="15" t="s">
        <v>148</v>
      </c>
      <c r="C39" s="15" t="s">
        <v>66</v>
      </c>
      <c r="D39" s="19">
        <v>1</v>
      </c>
      <c r="E39" s="24">
        <v>13388725.85</v>
      </c>
      <c r="F39" s="23">
        <v>1</v>
      </c>
      <c r="G39" s="20">
        <v>13420000</v>
      </c>
      <c r="H39" s="20">
        <v>13420000</v>
      </c>
      <c r="I39" s="17">
        <v>0.50511600000000001</v>
      </c>
      <c r="J39" s="22">
        <v>1.0093000000000001</v>
      </c>
      <c r="K39" s="20">
        <v>13513241</v>
      </c>
      <c r="L39" s="20">
        <v>13513241</v>
      </c>
      <c r="M39" s="17">
        <v>0.50862600000000002</v>
      </c>
      <c r="N39" s="20">
        <v>93241</v>
      </c>
      <c r="O39" s="20">
        <v>93241</v>
      </c>
      <c r="P39" s="21" t="s">
        <v>147</v>
      </c>
      <c r="Q39" s="15" t="s">
        <v>54</v>
      </c>
    </row>
    <row r="40" spans="1:17" ht="13.5" x14ac:dyDescent="0.2">
      <c r="A40" s="10" t="s">
        <v>146</v>
      </c>
      <c r="B40" s="10" t="s">
        <v>145</v>
      </c>
      <c r="C40" s="10" t="s">
        <v>66</v>
      </c>
      <c r="D40" s="12">
        <v>1</v>
      </c>
      <c r="E40" s="12"/>
      <c r="F40" s="12"/>
      <c r="G40" s="20">
        <v>406922.15</v>
      </c>
      <c r="H40" s="20">
        <v>406922.15</v>
      </c>
      <c r="I40" s="13">
        <v>1.5316000000000001E-2</v>
      </c>
      <c r="J40" s="12"/>
      <c r="K40" s="20">
        <v>406922.15</v>
      </c>
      <c r="L40" s="102">
        <v>406922.15</v>
      </c>
      <c r="M40" s="13">
        <v>1.5316000000000001E-2</v>
      </c>
      <c r="N40" s="16"/>
      <c r="O40" s="16"/>
      <c r="P40" s="10" t="s">
        <v>54</v>
      </c>
      <c r="Q40" s="10" t="s">
        <v>54</v>
      </c>
    </row>
    <row r="41" spans="1:17" ht="13.5" x14ac:dyDescent="0.2">
      <c r="A41" s="10" t="s">
        <v>144</v>
      </c>
      <c r="B41" s="10" t="s">
        <v>143</v>
      </c>
      <c r="C41" s="10" t="s">
        <v>66</v>
      </c>
      <c r="D41" s="12">
        <v>1</v>
      </c>
      <c r="E41" s="12"/>
      <c r="F41" s="12"/>
      <c r="G41" s="18">
        <v>0.24</v>
      </c>
      <c r="H41" s="18">
        <v>0.24</v>
      </c>
      <c r="I41" s="13">
        <v>0</v>
      </c>
      <c r="J41" s="12"/>
      <c r="K41" s="18">
        <v>0.24</v>
      </c>
      <c r="L41" s="18">
        <v>0.24</v>
      </c>
      <c r="M41" s="13">
        <v>0</v>
      </c>
      <c r="N41" s="100"/>
      <c r="O41" s="100"/>
      <c r="P41" s="10" t="s">
        <v>54</v>
      </c>
      <c r="Q41" s="10" t="s">
        <v>54</v>
      </c>
    </row>
    <row r="42" spans="1:17" ht="13.5" x14ac:dyDescent="0.2">
      <c r="A42" s="15" t="s">
        <v>142</v>
      </c>
      <c r="B42" s="15" t="s">
        <v>141</v>
      </c>
      <c r="C42" s="15" t="s">
        <v>66</v>
      </c>
      <c r="D42" s="19">
        <v>1</v>
      </c>
      <c r="E42" s="19"/>
      <c r="F42" s="19"/>
      <c r="G42" s="18">
        <v>0.24</v>
      </c>
      <c r="H42" s="18">
        <v>0.24</v>
      </c>
      <c r="I42" s="17">
        <v>0</v>
      </c>
      <c r="J42" s="19"/>
      <c r="K42" s="18">
        <v>0.24</v>
      </c>
      <c r="L42" s="18">
        <v>0.24</v>
      </c>
      <c r="M42" s="17">
        <v>0</v>
      </c>
      <c r="N42" s="16"/>
      <c r="O42" s="16"/>
      <c r="P42" s="15" t="s">
        <v>54</v>
      </c>
      <c r="Q42" s="15" t="s">
        <v>54</v>
      </c>
    </row>
    <row r="43" spans="1:17" ht="13.5" x14ac:dyDescent="0.2">
      <c r="A43" s="10" t="s">
        <v>140</v>
      </c>
      <c r="B43" s="10" t="s">
        <v>139</v>
      </c>
      <c r="C43" s="10" t="s">
        <v>66</v>
      </c>
      <c r="D43" s="12">
        <v>1</v>
      </c>
      <c r="E43" s="12"/>
      <c r="F43" s="12"/>
      <c r="G43" s="18">
        <v>8.17</v>
      </c>
      <c r="H43" s="18">
        <v>8.17</v>
      </c>
      <c r="I43" s="13">
        <v>0</v>
      </c>
      <c r="J43" s="12"/>
      <c r="K43" s="18">
        <v>8.17</v>
      </c>
      <c r="L43" s="18">
        <v>8.17</v>
      </c>
      <c r="M43" s="13">
        <v>0</v>
      </c>
      <c r="N43" s="16"/>
      <c r="O43" s="16"/>
      <c r="P43" s="10" t="s">
        <v>54</v>
      </c>
      <c r="Q43" s="10" t="s">
        <v>54</v>
      </c>
    </row>
    <row r="44" spans="1:17" ht="13.5" x14ac:dyDescent="0.2">
      <c r="A44" s="10" t="s">
        <v>138</v>
      </c>
      <c r="B44" s="10" t="s">
        <v>137</v>
      </c>
      <c r="C44" s="10" t="s">
        <v>66</v>
      </c>
      <c r="D44" s="12">
        <v>1</v>
      </c>
      <c r="E44" s="12"/>
      <c r="F44" s="12"/>
      <c r="G44" s="18">
        <v>8.17</v>
      </c>
      <c r="H44" s="18">
        <v>8.17</v>
      </c>
      <c r="I44" s="13">
        <v>0</v>
      </c>
      <c r="J44" s="12"/>
      <c r="K44" s="18">
        <v>8.17</v>
      </c>
      <c r="L44" s="18">
        <v>8.17</v>
      </c>
      <c r="M44" s="13">
        <v>0</v>
      </c>
      <c r="N44" s="16"/>
      <c r="O44" s="16"/>
      <c r="P44" s="10" t="s">
        <v>54</v>
      </c>
      <c r="Q44" s="10" t="s">
        <v>54</v>
      </c>
    </row>
    <row r="45" spans="1:17" ht="13.5" x14ac:dyDescent="0.2">
      <c r="A45" s="15" t="s">
        <v>136</v>
      </c>
      <c r="B45" s="15" t="s">
        <v>135</v>
      </c>
      <c r="C45" s="15" t="s">
        <v>66</v>
      </c>
      <c r="D45" s="19">
        <v>1</v>
      </c>
      <c r="E45" s="19"/>
      <c r="F45" s="19"/>
      <c r="G45" s="18">
        <v>8.17</v>
      </c>
      <c r="H45" s="18">
        <v>8.17</v>
      </c>
      <c r="I45" s="17">
        <v>0</v>
      </c>
      <c r="J45" s="19"/>
      <c r="K45" s="18">
        <v>8.17</v>
      </c>
      <c r="L45" s="18">
        <v>8.17</v>
      </c>
      <c r="M45" s="17">
        <v>0</v>
      </c>
      <c r="N45" s="16"/>
      <c r="O45" s="16"/>
      <c r="P45" s="15" t="s">
        <v>54</v>
      </c>
      <c r="Q45" s="15" t="s">
        <v>54</v>
      </c>
    </row>
    <row r="46" spans="1:17" ht="13.5" x14ac:dyDescent="0.2">
      <c r="A46" s="10" t="s">
        <v>134</v>
      </c>
      <c r="B46" s="10" t="s">
        <v>133</v>
      </c>
      <c r="C46" s="10" t="s">
        <v>66</v>
      </c>
      <c r="D46" s="12">
        <v>1</v>
      </c>
      <c r="E46" s="12"/>
      <c r="F46" s="12"/>
      <c r="G46" s="20">
        <v>406913.74</v>
      </c>
      <c r="H46" s="20">
        <v>406913.74</v>
      </c>
      <c r="I46" s="13">
        <v>1.5316000000000001E-2</v>
      </c>
      <c r="J46" s="12"/>
      <c r="K46" s="20">
        <v>406913.74</v>
      </c>
      <c r="L46" s="20">
        <v>406913.74</v>
      </c>
      <c r="M46" s="13">
        <v>1.5316000000000001E-2</v>
      </c>
      <c r="N46" s="16"/>
      <c r="O46" s="16"/>
      <c r="P46" s="10" t="s">
        <v>54</v>
      </c>
      <c r="Q46" s="10" t="s">
        <v>54</v>
      </c>
    </row>
    <row r="47" spans="1:17" ht="13.5" x14ac:dyDescent="0.2">
      <c r="A47" s="10" t="s">
        <v>132</v>
      </c>
      <c r="B47" s="10" t="s">
        <v>131</v>
      </c>
      <c r="C47" s="10" t="s">
        <v>66</v>
      </c>
      <c r="D47" s="12">
        <v>1</v>
      </c>
      <c r="E47" s="12"/>
      <c r="F47" s="12"/>
      <c r="G47" s="20">
        <v>68673.86</v>
      </c>
      <c r="H47" s="20">
        <v>68673.86</v>
      </c>
      <c r="I47" s="13">
        <v>2.5850000000000001E-3</v>
      </c>
      <c r="J47" s="12"/>
      <c r="K47" s="20">
        <v>68673.86</v>
      </c>
      <c r="L47" s="20">
        <v>68673.86</v>
      </c>
      <c r="M47" s="13">
        <v>2.5850000000000001E-3</v>
      </c>
      <c r="N47" s="16"/>
      <c r="O47" s="16"/>
      <c r="P47" s="10" t="s">
        <v>54</v>
      </c>
      <c r="Q47" s="10" t="s">
        <v>54</v>
      </c>
    </row>
    <row r="48" spans="1:17" ht="13.5" x14ac:dyDescent="0.2">
      <c r="A48" s="15" t="s">
        <v>130</v>
      </c>
      <c r="B48" s="15" t="s">
        <v>129</v>
      </c>
      <c r="C48" s="15" t="s">
        <v>66</v>
      </c>
      <c r="D48" s="19">
        <v>1</v>
      </c>
      <c r="E48" s="19"/>
      <c r="F48" s="19"/>
      <c r="G48" s="20">
        <v>33016.44</v>
      </c>
      <c r="H48" s="20">
        <v>33016.44</v>
      </c>
      <c r="I48" s="17">
        <v>1.243E-3</v>
      </c>
      <c r="J48" s="19"/>
      <c r="K48" s="20">
        <v>33016.44</v>
      </c>
      <c r="L48" s="20">
        <v>33016.44</v>
      </c>
      <c r="M48" s="17">
        <v>1.243E-3</v>
      </c>
      <c r="N48" s="16"/>
      <c r="O48" s="16"/>
      <c r="P48" s="15" t="s">
        <v>54</v>
      </c>
      <c r="Q48" s="15" t="s">
        <v>54</v>
      </c>
    </row>
    <row r="49" spans="1:17" ht="13.5" x14ac:dyDescent="0.2">
      <c r="A49" s="15" t="s">
        <v>128</v>
      </c>
      <c r="B49" s="15" t="s">
        <v>127</v>
      </c>
      <c r="C49" s="15" t="s">
        <v>66</v>
      </c>
      <c r="D49" s="19">
        <v>1</v>
      </c>
      <c r="E49" s="19"/>
      <c r="F49" s="19"/>
      <c r="G49" s="20">
        <v>35657.42</v>
      </c>
      <c r="H49" s="20">
        <v>35657.42</v>
      </c>
      <c r="I49" s="17">
        <v>1.3420000000000001E-3</v>
      </c>
      <c r="J49" s="19"/>
      <c r="K49" s="20">
        <v>35657.42</v>
      </c>
      <c r="L49" s="20">
        <v>35657.42</v>
      </c>
      <c r="M49" s="17">
        <v>1.3420000000000001E-3</v>
      </c>
      <c r="N49" s="16"/>
      <c r="O49" s="16"/>
      <c r="P49" s="15" t="s">
        <v>54</v>
      </c>
      <c r="Q49" s="15" t="s">
        <v>54</v>
      </c>
    </row>
    <row r="50" spans="1:17" ht="13.5" x14ac:dyDescent="0.2">
      <c r="A50" s="10" t="s">
        <v>126</v>
      </c>
      <c r="B50" s="10" t="s">
        <v>125</v>
      </c>
      <c r="C50" s="10" t="s">
        <v>66</v>
      </c>
      <c r="D50" s="12">
        <v>1</v>
      </c>
      <c r="E50" s="12"/>
      <c r="F50" s="12"/>
      <c r="G50" s="20">
        <v>19885.98</v>
      </c>
      <c r="H50" s="20">
        <v>19885.98</v>
      </c>
      <c r="I50" s="13">
        <v>7.4800000000000008E-4</v>
      </c>
      <c r="J50" s="12"/>
      <c r="K50" s="20">
        <v>19885.98</v>
      </c>
      <c r="L50" s="20">
        <v>19885.98</v>
      </c>
      <c r="M50" s="13">
        <v>7.4800000000000008E-4</v>
      </c>
      <c r="N50" s="16"/>
      <c r="O50" s="16"/>
      <c r="P50" s="10" t="s">
        <v>54</v>
      </c>
      <c r="Q50" s="10" t="s">
        <v>54</v>
      </c>
    </row>
    <row r="51" spans="1:17" ht="13.5" x14ac:dyDescent="0.2">
      <c r="A51" s="15" t="s">
        <v>124</v>
      </c>
      <c r="B51" s="15" t="s">
        <v>123</v>
      </c>
      <c r="C51" s="15" t="s">
        <v>66</v>
      </c>
      <c r="D51" s="19">
        <v>1</v>
      </c>
      <c r="E51" s="19"/>
      <c r="F51" s="19"/>
      <c r="G51" s="20">
        <v>1594.36</v>
      </c>
      <c r="H51" s="20">
        <v>1594.36</v>
      </c>
      <c r="I51" s="17">
        <v>6.0000000000000002E-5</v>
      </c>
      <c r="J51" s="19"/>
      <c r="K51" s="20">
        <v>1594.36</v>
      </c>
      <c r="L51" s="20">
        <v>1594.36</v>
      </c>
      <c r="M51" s="17">
        <v>6.0000000000000002E-5</v>
      </c>
      <c r="N51" s="16"/>
      <c r="O51" s="16"/>
      <c r="P51" s="15" t="s">
        <v>54</v>
      </c>
      <c r="Q51" s="15" t="s">
        <v>54</v>
      </c>
    </row>
    <row r="52" spans="1:17" ht="13.5" x14ac:dyDescent="0.2">
      <c r="A52" s="15" t="s">
        <v>122</v>
      </c>
      <c r="B52" s="15" t="s">
        <v>121</v>
      </c>
      <c r="C52" s="15" t="s">
        <v>66</v>
      </c>
      <c r="D52" s="19">
        <v>1</v>
      </c>
      <c r="E52" s="19"/>
      <c r="F52" s="19"/>
      <c r="G52" s="20">
        <v>18291.62</v>
      </c>
      <c r="H52" s="20">
        <v>18291.62</v>
      </c>
      <c r="I52" s="17">
        <v>6.8800000000000003E-4</v>
      </c>
      <c r="J52" s="19"/>
      <c r="K52" s="20">
        <v>18291.62</v>
      </c>
      <c r="L52" s="20">
        <v>18291.62</v>
      </c>
      <c r="M52" s="17">
        <v>6.8800000000000003E-4</v>
      </c>
      <c r="N52" s="16"/>
      <c r="O52" s="16"/>
      <c r="P52" s="15" t="s">
        <v>54</v>
      </c>
      <c r="Q52" s="15" t="s">
        <v>54</v>
      </c>
    </row>
    <row r="53" spans="1:17" ht="13.5" x14ac:dyDescent="0.2">
      <c r="A53" s="10" t="s">
        <v>120</v>
      </c>
      <c r="B53" s="10" t="s">
        <v>119</v>
      </c>
      <c r="C53" s="10" t="s">
        <v>66</v>
      </c>
      <c r="D53" s="12">
        <v>1</v>
      </c>
      <c r="E53" s="12"/>
      <c r="F53" s="12"/>
      <c r="G53" s="20">
        <v>191553.9</v>
      </c>
      <c r="H53" s="20">
        <v>191553.9</v>
      </c>
      <c r="I53" s="13">
        <v>7.2099999999999994E-3</v>
      </c>
      <c r="J53" s="12"/>
      <c r="K53" s="20">
        <v>191553.9</v>
      </c>
      <c r="L53" s="20">
        <v>191553.9</v>
      </c>
      <c r="M53" s="13">
        <v>7.2099999999999994E-3</v>
      </c>
      <c r="N53" s="16"/>
      <c r="O53" s="16"/>
      <c r="P53" s="10" t="s">
        <v>54</v>
      </c>
      <c r="Q53" s="10" t="s">
        <v>54</v>
      </c>
    </row>
    <row r="54" spans="1:17" ht="13.5" x14ac:dyDescent="0.2">
      <c r="A54" s="15" t="s">
        <v>118</v>
      </c>
      <c r="B54" s="15" t="s">
        <v>117</v>
      </c>
      <c r="C54" s="15" t="s">
        <v>66</v>
      </c>
      <c r="D54" s="19">
        <v>1</v>
      </c>
      <c r="E54" s="19"/>
      <c r="F54" s="19"/>
      <c r="G54" s="20">
        <v>11075.29</v>
      </c>
      <c r="H54" s="20">
        <v>11075.29</v>
      </c>
      <c r="I54" s="17">
        <v>4.17E-4</v>
      </c>
      <c r="J54" s="19"/>
      <c r="K54" s="20">
        <v>11075.29</v>
      </c>
      <c r="L54" s="20">
        <v>11075.29</v>
      </c>
      <c r="M54" s="17">
        <v>4.17E-4</v>
      </c>
      <c r="N54" s="16"/>
      <c r="O54" s="16"/>
      <c r="P54" s="15" t="s">
        <v>54</v>
      </c>
      <c r="Q54" s="15" t="s">
        <v>54</v>
      </c>
    </row>
    <row r="55" spans="1:17" ht="13.5" x14ac:dyDescent="0.2">
      <c r="A55" s="15" t="s">
        <v>116</v>
      </c>
      <c r="B55" s="15" t="s">
        <v>115</v>
      </c>
      <c r="C55" s="15" t="s">
        <v>66</v>
      </c>
      <c r="D55" s="19">
        <v>1</v>
      </c>
      <c r="E55" s="19"/>
      <c r="F55" s="19"/>
      <c r="G55" s="20">
        <v>82466.55</v>
      </c>
      <c r="H55" s="20">
        <v>82466.55</v>
      </c>
      <c r="I55" s="17">
        <v>3.104E-3</v>
      </c>
      <c r="J55" s="19"/>
      <c r="K55" s="20">
        <v>82466.55</v>
      </c>
      <c r="L55" s="20">
        <v>82466.55</v>
      </c>
      <c r="M55" s="17">
        <v>3.104E-3</v>
      </c>
      <c r="N55" s="16"/>
      <c r="O55" s="16"/>
      <c r="P55" s="15" t="s">
        <v>54</v>
      </c>
      <c r="Q55" s="15" t="s">
        <v>54</v>
      </c>
    </row>
    <row r="56" spans="1:17" ht="13.5" x14ac:dyDescent="0.2">
      <c r="A56" s="15" t="s">
        <v>114</v>
      </c>
      <c r="B56" s="15" t="s">
        <v>113</v>
      </c>
      <c r="C56" s="15" t="s">
        <v>66</v>
      </c>
      <c r="D56" s="19">
        <v>1</v>
      </c>
      <c r="E56" s="19"/>
      <c r="F56" s="19"/>
      <c r="G56" s="20">
        <v>31107.95</v>
      </c>
      <c r="H56" s="20">
        <v>31107.95</v>
      </c>
      <c r="I56" s="17">
        <v>1.1709999999999999E-3</v>
      </c>
      <c r="J56" s="19"/>
      <c r="K56" s="20">
        <v>31107.95</v>
      </c>
      <c r="L56" s="20">
        <v>31107.95</v>
      </c>
      <c r="M56" s="17">
        <v>1.1709999999999999E-3</v>
      </c>
      <c r="N56" s="16"/>
      <c r="O56" s="16"/>
      <c r="P56" s="15" t="s">
        <v>54</v>
      </c>
      <c r="Q56" s="15" t="s">
        <v>54</v>
      </c>
    </row>
    <row r="57" spans="1:17" ht="13.5" x14ac:dyDescent="0.2">
      <c r="A57" s="15" t="s">
        <v>112</v>
      </c>
      <c r="B57" s="15" t="s">
        <v>111</v>
      </c>
      <c r="C57" s="15" t="s">
        <v>66</v>
      </c>
      <c r="D57" s="19">
        <v>1</v>
      </c>
      <c r="E57" s="19"/>
      <c r="F57" s="19"/>
      <c r="G57" s="20">
        <v>66904.11</v>
      </c>
      <c r="H57" s="20">
        <v>66904.11</v>
      </c>
      <c r="I57" s="17">
        <v>2.5180000000000003E-3</v>
      </c>
      <c r="J57" s="19"/>
      <c r="K57" s="20">
        <v>66904.11</v>
      </c>
      <c r="L57" s="20">
        <v>66904.11</v>
      </c>
      <c r="M57" s="17">
        <v>2.5180000000000003E-3</v>
      </c>
      <c r="N57" s="16"/>
      <c r="O57" s="16"/>
      <c r="P57" s="15" t="s">
        <v>54</v>
      </c>
      <c r="Q57" s="15" t="s">
        <v>54</v>
      </c>
    </row>
    <row r="58" spans="1:17" ht="13.5" x14ac:dyDescent="0.2">
      <c r="A58" s="10" t="s">
        <v>110</v>
      </c>
      <c r="B58" s="10" t="s">
        <v>109</v>
      </c>
      <c r="C58" s="10" t="s">
        <v>66</v>
      </c>
      <c r="D58" s="12">
        <v>1</v>
      </c>
      <c r="E58" s="12"/>
      <c r="F58" s="12"/>
      <c r="G58" s="20">
        <v>126800</v>
      </c>
      <c r="H58" s="20">
        <v>126800</v>
      </c>
      <c r="I58" s="13">
        <v>4.7730000000000003E-3</v>
      </c>
      <c r="J58" s="12"/>
      <c r="K58" s="20">
        <v>126800</v>
      </c>
      <c r="L58" s="20">
        <v>126800</v>
      </c>
      <c r="M58" s="13">
        <v>4.7730000000000003E-3</v>
      </c>
      <c r="N58" s="16"/>
      <c r="O58" s="16"/>
      <c r="P58" s="10" t="s">
        <v>54</v>
      </c>
      <c r="Q58" s="10" t="s">
        <v>54</v>
      </c>
    </row>
    <row r="59" spans="1:17" ht="13.5" x14ac:dyDescent="0.2">
      <c r="A59" s="15" t="s">
        <v>108</v>
      </c>
      <c r="B59" s="15" t="s">
        <v>107</v>
      </c>
      <c r="C59" s="15" t="s">
        <v>66</v>
      </c>
      <c r="D59" s="19">
        <v>1</v>
      </c>
      <c r="E59" s="19"/>
      <c r="F59" s="19"/>
      <c r="G59" s="20">
        <v>126800</v>
      </c>
      <c r="H59" s="20">
        <v>126800</v>
      </c>
      <c r="I59" s="17">
        <v>4.7730000000000003E-3</v>
      </c>
      <c r="J59" s="19"/>
      <c r="K59" s="20">
        <v>126800</v>
      </c>
      <c r="L59" s="20">
        <v>126800</v>
      </c>
      <c r="M59" s="17">
        <v>4.7730000000000003E-3</v>
      </c>
      <c r="N59" s="16"/>
      <c r="O59" s="16"/>
      <c r="P59" s="15" t="s">
        <v>54</v>
      </c>
      <c r="Q59" s="15" t="s">
        <v>54</v>
      </c>
    </row>
    <row r="60" spans="1:17" ht="13.5" x14ac:dyDescent="0.2">
      <c r="A60" s="10" t="s">
        <v>106</v>
      </c>
      <c r="B60" s="10" t="s">
        <v>105</v>
      </c>
      <c r="C60" s="10" t="s">
        <v>93</v>
      </c>
      <c r="D60" s="12"/>
      <c r="E60" s="12"/>
      <c r="F60" s="12"/>
      <c r="G60" s="16"/>
      <c r="H60" s="20">
        <v>15943.18</v>
      </c>
      <c r="I60" s="13">
        <v>5.9999999999999995E-4</v>
      </c>
      <c r="J60" s="12"/>
      <c r="K60" s="16"/>
      <c r="L60" s="20">
        <v>15943.18</v>
      </c>
      <c r="M60" s="13">
        <v>5.9999999999999995E-4</v>
      </c>
      <c r="N60" s="16"/>
      <c r="O60" s="16"/>
      <c r="P60" s="10" t="s">
        <v>54</v>
      </c>
      <c r="Q60" s="10" t="s">
        <v>54</v>
      </c>
    </row>
    <row r="61" spans="1:17" ht="13.5" x14ac:dyDescent="0.2">
      <c r="A61" s="15" t="s">
        <v>104</v>
      </c>
      <c r="B61" s="15" t="s">
        <v>103</v>
      </c>
      <c r="C61" s="15" t="s">
        <v>66</v>
      </c>
      <c r="D61" s="19">
        <v>1</v>
      </c>
      <c r="E61" s="19"/>
      <c r="F61" s="19"/>
      <c r="G61" s="20">
        <v>15943.18</v>
      </c>
      <c r="H61" s="20">
        <v>15943.18</v>
      </c>
      <c r="I61" s="17">
        <v>5.9999999999999995E-4</v>
      </c>
      <c r="J61" s="19"/>
      <c r="K61" s="20">
        <v>15943.18</v>
      </c>
      <c r="L61" s="20">
        <v>15943.18</v>
      </c>
      <c r="M61" s="17">
        <v>5.9999999999999995E-4</v>
      </c>
      <c r="N61" s="16"/>
      <c r="O61" s="16"/>
      <c r="P61" s="15" t="s">
        <v>54</v>
      </c>
      <c r="Q61" s="15" t="s">
        <v>54</v>
      </c>
    </row>
    <row r="62" spans="1:17" ht="13.5" x14ac:dyDescent="0.2">
      <c r="A62" s="10" t="s">
        <v>102</v>
      </c>
      <c r="B62" s="10" t="s">
        <v>100</v>
      </c>
      <c r="C62" s="10" t="s">
        <v>93</v>
      </c>
      <c r="D62" s="12"/>
      <c r="E62" s="12"/>
      <c r="F62" s="12"/>
      <c r="G62" s="16"/>
      <c r="H62" s="20">
        <v>1714.96</v>
      </c>
      <c r="I62" s="13">
        <v>6.4999999999999994E-5</v>
      </c>
      <c r="J62" s="12"/>
      <c r="K62" s="16"/>
      <c r="L62" s="20">
        <v>1714.96</v>
      </c>
      <c r="M62" s="13">
        <v>6.4999999999999994E-5</v>
      </c>
      <c r="N62" s="16"/>
      <c r="O62" s="16"/>
      <c r="P62" s="10" t="s">
        <v>54</v>
      </c>
      <c r="Q62" s="10" t="s">
        <v>54</v>
      </c>
    </row>
    <row r="63" spans="1:17" ht="13.5" x14ac:dyDescent="0.2">
      <c r="A63" s="15" t="s">
        <v>101</v>
      </c>
      <c r="B63" s="15" t="s">
        <v>100</v>
      </c>
      <c r="C63" s="15" t="s">
        <v>66</v>
      </c>
      <c r="D63" s="19">
        <v>1</v>
      </c>
      <c r="E63" s="19"/>
      <c r="F63" s="19"/>
      <c r="G63" s="20">
        <v>1714.96</v>
      </c>
      <c r="H63" s="20">
        <v>1714.96</v>
      </c>
      <c r="I63" s="17">
        <v>6.4999999999999994E-5</v>
      </c>
      <c r="J63" s="19"/>
      <c r="K63" s="20">
        <v>1714.96</v>
      </c>
      <c r="L63" s="20">
        <v>1714.96</v>
      </c>
      <c r="M63" s="17">
        <v>6.4999999999999994E-5</v>
      </c>
      <c r="N63" s="16"/>
      <c r="O63" s="16"/>
      <c r="P63" s="15" t="s">
        <v>54</v>
      </c>
      <c r="Q63" s="15" t="s">
        <v>54</v>
      </c>
    </row>
    <row r="64" spans="1:17" ht="13.5" x14ac:dyDescent="0.2">
      <c r="A64" s="10" t="s">
        <v>99</v>
      </c>
      <c r="B64" s="10" t="s">
        <v>98</v>
      </c>
      <c r="C64" s="10" t="s">
        <v>66</v>
      </c>
      <c r="D64" s="12">
        <v>1</v>
      </c>
      <c r="E64" s="12"/>
      <c r="F64" s="12"/>
      <c r="G64" s="20">
        <v>1714.96</v>
      </c>
      <c r="H64" s="20">
        <v>1714.96</v>
      </c>
      <c r="I64" s="13">
        <v>6.4999999999999994E-5</v>
      </c>
      <c r="J64" s="12"/>
      <c r="K64" s="20">
        <v>1714.96</v>
      </c>
      <c r="L64" s="20">
        <v>1714.96</v>
      </c>
      <c r="M64" s="13">
        <v>6.4999999999999994E-5</v>
      </c>
      <c r="N64" s="16"/>
      <c r="O64" s="16"/>
      <c r="P64" s="10" t="s">
        <v>54</v>
      </c>
      <c r="Q64" s="10" t="s">
        <v>54</v>
      </c>
    </row>
    <row r="65" spans="1:17" ht="13.5" x14ac:dyDescent="0.2">
      <c r="A65" s="15" t="s">
        <v>97</v>
      </c>
      <c r="B65" s="15" t="s">
        <v>96</v>
      </c>
      <c r="C65" s="15" t="s">
        <v>66</v>
      </c>
      <c r="D65" s="19">
        <v>1</v>
      </c>
      <c r="E65" s="19"/>
      <c r="F65" s="19"/>
      <c r="G65" s="20">
        <v>1714.96</v>
      </c>
      <c r="H65" s="20">
        <v>1714.96</v>
      </c>
      <c r="I65" s="17">
        <v>6.4999999999999994E-5</v>
      </c>
      <c r="J65" s="19"/>
      <c r="K65" s="20">
        <v>1714.96</v>
      </c>
      <c r="L65" s="20">
        <v>1714.96</v>
      </c>
      <c r="M65" s="17">
        <v>6.4999999999999994E-5</v>
      </c>
      <c r="N65" s="16"/>
      <c r="O65" s="16"/>
      <c r="P65" s="15" t="s">
        <v>54</v>
      </c>
      <c r="Q65" s="15" t="s">
        <v>54</v>
      </c>
    </row>
    <row r="66" spans="1:17" ht="13.5" x14ac:dyDescent="0.2">
      <c r="A66" s="10" t="s">
        <v>95</v>
      </c>
      <c r="B66" s="10" t="s">
        <v>94</v>
      </c>
      <c r="C66" s="10" t="s">
        <v>93</v>
      </c>
      <c r="D66" s="12"/>
      <c r="E66" s="12"/>
      <c r="F66" s="12"/>
      <c r="G66" s="16"/>
      <c r="H66" s="20">
        <v>16520.61</v>
      </c>
      <c r="I66" s="13">
        <v>6.2199999999999994E-4</v>
      </c>
      <c r="J66" s="12"/>
      <c r="K66" s="16"/>
      <c r="L66" s="20">
        <v>16520.61</v>
      </c>
      <c r="M66" s="13">
        <v>6.2199999999999994E-4</v>
      </c>
      <c r="N66" s="16"/>
      <c r="O66" s="16"/>
      <c r="P66" s="10" t="s">
        <v>54</v>
      </c>
      <c r="Q66" s="10" t="s">
        <v>54</v>
      </c>
    </row>
    <row r="67" spans="1:17" ht="13.5" x14ac:dyDescent="0.2">
      <c r="A67" s="10" t="s">
        <v>92</v>
      </c>
      <c r="B67" s="10" t="s">
        <v>91</v>
      </c>
      <c r="C67" s="10" t="s">
        <v>66</v>
      </c>
      <c r="D67" s="12">
        <v>1</v>
      </c>
      <c r="E67" s="12"/>
      <c r="F67" s="12"/>
      <c r="G67" s="20">
        <v>5637.28</v>
      </c>
      <c r="H67" s="20">
        <v>5637.28</v>
      </c>
      <c r="I67" s="13">
        <v>2.12E-4</v>
      </c>
      <c r="J67" s="12"/>
      <c r="K67" s="20">
        <v>5637.28</v>
      </c>
      <c r="L67" s="20">
        <v>5637.28</v>
      </c>
      <c r="M67" s="13">
        <v>2.12E-4</v>
      </c>
      <c r="N67" s="16"/>
      <c r="O67" s="16"/>
      <c r="P67" s="10" t="s">
        <v>54</v>
      </c>
      <c r="Q67" s="10" t="s">
        <v>54</v>
      </c>
    </row>
    <row r="68" spans="1:17" ht="13.5" x14ac:dyDescent="0.2">
      <c r="A68" s="15" t="s">
        <v>90</v>
      </c>
      <c r="B68" s="15" t="s">
        <v>89</v>
      </c>
      <c r="C68" s="15" t="s">
        <v>66</v>
      </c>
      <c r="D68" s="19">
        <v>1</v>
      </c>
      <c r="E68" s="19"/>
      <c r="F68" s="19"/>
      <c r="G68" s="20">
        <v>4418.57</v>
      </c>
      <c r="H68" s="20">
        <v>4418.57</v>
      </c>
      <c r="I68" s="17">
        <v>1.66E-4</v>
      </c>
      <c r="J68" s="19"/>
      <c r="K68" s="20">
        <v>4418.57</v>
      </c>
      <c r="L68" s="20">
        <v>4418.57</v>
      </c>
      <c r="M68" s="17">
        <v>1.66E-4</v>
      </c>
      <c r="N68" s="16"/>
      <c r="O68" s="16"/>
      <c r="P68" s="15" t="s">
        <v>54</v>
      </c>
      <c r="Q68" s="15" t="s">
        <v>54</v>
      </c>
    </row>
    <row r="69" spans="1:17" ht="13.5" x14ac:dyDescent="0.2">
      <c r="A69" s="15" t="s">
        <v>88</v>
      </c>
      <c r="B69" s="15" t="s">
        <v>87</v>
      </c>
      <c r="C69" s="15" t="s">
        <v>66</v>
      </c>
      <c r="D69" s="19">
        <v>1</v>
      </c>
      <c r="E69" s="19"/>
      <c r="F69" s="19"/>
      <c r="G69" s="20">
        <v>1218.71</v>
      </c>
      <c r="H69" s="20">
        <v>1218.71</v>
      </c>
      <c r="I69" s="17">
        <v>4.6E-5</v>
      </c>
      <c r="J69" s="19"/>
      <c r="K69" s="20">
        <v>1218.71</v>
      </c>
      <c r="L69" s="20">
        <v>1218.71</v>
      </c>
      <c r="M69" s="17">
        <v>4.6E-5</v>
      </c>
      <c r="N69" s="16"/>
      <c r="O69" s="16"/>
      <c r="P69" s="15" t="s">
        <v>54</v>
      </c>
      <c r="Q69" s="15" t="s">
        <v>54</v>
      </c>
    </row>
    <row r="70" spans="1:17" ht="13.5" x14ac:dyDescent="0.2">
      <c r="A70" s="10" t="s">
        <v>86</v>
      </c>
      <c r="B70" s="10" t="s">
        <v>85</v>
      </c>
      <c r="C70" s="10" t="s">
        <v>66</v>
      </c>
      <c r="D70" s="12">
        <v>1</v>
      </c>
      <c r="E70" s="12"/>
      <c r="F70" s="12"/>
      <c r="G70" s="20">
        <v>9113.25</v>
      </c>
      <c r="H70" s="20">
        <v>9113.25</v>
      </c>
      <c r="I70" s="13">
        <v>3.4299999999999999E-4</v>
      </c>
      <c r="J70" s="12"/>
      <c r="K70" s="20">
        <v>9113.25</v>
      </c>
      <c r="L70" s="20">
        <v>9113.25</v>
      </c>
      <c r="M70" s="13">
        <v>3.4299999999999999E-4</v>
      </c>
      <c r="N70" s="16"/>
      <c r="O70" s="16"/>
      <c r="P70" s="10" t="s">
        <v>54</v>
      </c>
      <c r="Q70" s="10" t="s">
        <v>54</v>
      </c>
    </row>
    <row r="71" spans="1:17" ht="13.5" x14ac:dyDescent="0.2">
      <c r="A71" s="15" t="s">
        <v>84</v>
      </c>
      <c r="B71" s="15" t="s">
        <v>83</v>
      </c>
      <c r="C71" s="15" t="s">
        <v>66</v>
      </c>
      <c r="D71" s="19">
        <v>1</v>
      </c>
      <c r="E71" s="19"/>
      <c r="F71" s="19"/>
      <c r="G71" s="20">
        <v>9113.25</v>
      </c>
      <c r="H71" s="20">
        <v>9113.25</v>
      </c>
      <c r="I71" s="17">
        <v>3.4299999999999999E-4</v>
      </c>
      <c r="J71" s="19"/>
      <c r="K71" s="20">
        <v>9113.25</v>
      </c>
      <c r="L71" s="20">
        <v>9113.25</v>
      </c>
      <c r="M71" s="17">
        <v>3.4299999999999999E-4</v>
      </c>
      <c r="N71" s="16"/>
      <c r="O71" s="16"/>
      <c r="P71" s="15" t="s">
        <v>54</v>
      </c>
      <c r="Q71" s="15" t="s">
        <v>54</v>
      </c>
    </row>
    <row r="72" spans="1:17" ht="13.5" x14ac:dyDescent="0.2">
      <c r="A72" s="10" t="s">
        <v>82</v>
      </c>
      <c r="B72" s="10" t="s">
        <v>81</v>
      </c>
      <c r="C72" s="10" t="s">
        <v>66</v>
      </c>
      <c r="D72" s="12">
        <v>1</v>
      </c>
      <c r="E72" s="12"/>
      <c r="F72" s="12"/>
      <c r="G72" s="18">
        <v>676.48</v>
      </c>
      <c r="H72" s="18">
        <v>676.48</v>
      </c>
      <c r="I72" s="13">
        <v>2.5000000000000001E-5</v>
      </c>
      <c r="J72" s="12"/>
      <c r="K72" s="18">
        <v>676.48</v>
      </c>
      <c r="L72" s="18">
        <v>676.48</v>
      </c>
      <c r="M72" s="13">
        <v>2.5000000000000001E-5</v>
      </c>
      <c r="N72" s="16"/>
      <c r="O72" s="16"/>
      <c r="P72" s="10" t="s">
        <v>54</v>
      </c>
      <c r="Q72" s="10" t="s">
        <v>54</v>
      </c>
    </row>
    <row r="73" spans="1:17" ht="13.5" x14ac:dyDescent="0.2">
      <c r="A73" s="15" t="s">
        <v>80</v>
      </c>
      <c r="B73" s="15" t="s">
        <v>79</v>
      </c>
      <c r="C73" s="15" t="s">
        <v>66</v>
      </c>
      <c r="D73" s="19">
        <v>1</v>
      </c>
      <c r="E73" s="19"/>
      <c r="F73" s="19"/>
      <c r="G73" s="18">
        <v>394.61</v>
      </c>
      <c r="H73" s="18">
        <v>394.61</v>
      </c>
      <c r="I73" s="17">
        <v>1.5E-5</v>
      </c>
      <c r="J73" s="19"/>
      <c r="K73" s="18">
        <v>394.61</v>
      </c>
      <c r="L73" s="18">
        <v>394.61</v>
      </c>
      <c r="M73" s="17">
        <v>1.5E-5</v>
      </c>
      <c r="N73" s="16"/>
      <c r="O73" s="16"/>
      <c r="P73" s="15" t="s">
        <v>54</v>
      </c>
      <c r="Q73" s="15" t="s">
        <v>54</v>
      </c>
    </row>
    <row r="74" spans="1:17" ht="13.5" x14ac:dyDescent="0.2">
      <c r="A74" s="15" t="s">
        <v>78</v>
      </c>
      <c r="B74" s="15" t="s">
        <v>77</v>
      </c>
      <c r="C74" s="15" t="s">
        <v>66</v>
      </c>
      <c r="D74" s="19">
        <v>1</v>
      </c>
      <c r="E74" s="19"/>
      <c r="F74" s="19"/>
      <c r="G74" s="18">
        <v>112.75</v>
      </c>
      <c r="H74" s="18">
        <v>112.75</v>
      </c>
      <c r="I74" s="17">
        <v>3.9999999999999998E-6</v>
      </c>
      <c r="J74" s="19"/>
      <c r="K74" s="18">
        <v>112.75</v>
      </c>
      <c r="L74" s="18">
        <v>112.75</v>
      </c>
      <c r="M74" s="17">
        <v>3.9999999999999998E-6</v>
      </c>
      <c r="N74" s="16"/>
      <c r="O74" s="16"/>
      <c r="P74" s="15" t="s">
        <v>54</v>
      </c>
      <c r="Q74" s="15" t="s">
        <v>54</v>
      </c>
    </row>
    <row r="75" spans="1:17" ht="13.5" x14ac:dyDescent="0.2">
      <c r="A75" s="15" t="s">
        <v>76</v>
      </c>
      <c r="B75" s="15" t="s">
        <v>75</v>
      </c>
      <c r="C75" s="15" t="s">
        <v>66</v>
      </c>
      <c r="D75" s="19">
        <v>1</v>
      </c>
      <c r="E75" s="19"/>
      <c r="F75" s="19"/>
      <c r="G75" s="18">
        <v>169.12</v>
      </c>
      <c r="H75" s="18">
        <v>169.12</v>
      </c>
      <c r="I75" s="17">
        <v>5.9999999999999993E-6</v>
      </c>
      <c r="J75" s="19"/>
      <c r="K75" s="18">
        <v>169.12</v>
      </c>
      <c r="L75" s="18">
        <v>169.12</v>
      </c>
      <c r="M75" s="17">
        <v>5.9999999999999993E-6</v>
      </c>
      <c r="N75" s="16"/>
      <c r="O75" s="16"/>
      <c r="P75" s="15" t="s">
        <v>54</v>
      </c>
      <c r="Q75" s="15" t="s">
        <v>54</v>
      </c>
    </row>
    <row r="76" spans="1:17" ht="13.5" x14ac:dyDescent="0.2">
      <c r="A76" s="10" t="s">
        <v>74</v>
      </c>
      <c r="B76" s="10" t="s">
        <v>73</v>
      </c>
      <c r="C76" s="10" t="s">
        <v>66</v>
      </c>
      <c r="D76" s="12">
        <v>1</v>
      </c>
      <c r="E76" s="12"/>
      <c r="F76" s="12"/>
      <c r="G76" s="20">
        <v>1093.5999999999999</v>
      </c>
      <c r="H76" s="20">
        <v>1093.5999999999999</v>
      </c>
      <c r="I76" s="13">
        <v>4.1E-5</v>
      </c>
      <c r="J76" s="12"/>
      <c r="K76" s="20">
        <v>1093.5999999999999</v>
      </c>
      <c r="L76" s="20">
        <v>1093.5999999999999</v>
      </c>
      <c r="M76" s="13">
        <v>4.1E-5</v>
      </c>
      <c r="N76" s="16"/>
      <c r="O76" s="16"/>
      <c r="P76" s="10" t="s">
        <v>54</v>
      </c>
      <c r="Q76" s="10" t="s">
        <v>54</v>
      </c>
    </row>
    <row r="77" spans="1:17" ht="13.5" x14ac:dyDescent="0.2">
      <c r="A77" s="15" t="s">
        <v>72</v>
      </c>
      <c r="B77" s="15" t="s">
        <v>71</v>
      </c>
      <c r="C77" s="15" t="s">
        <v>66</v>
      </c>
      <c r="D77" s="19">
        <v>1</v>
      </c>
      <c r="E77" s="19"/>
      <c r="F77" s="19"/>
      <c r="G77" s="18">
        <v>637.92999999999995</v>
      </c>
      <c r="H77" s="18">
        <v>637.92999999999995</v>
      </c>
      <c r="I77" s="17">
        <v>2.3999999999999997E-5</v>
      </c>
      <c r="J77" s="19"/>
      <c r="K77" s="18">
        <v>637.92999999999995</v>
      </c>
      <c r="L77" s="18">
        <v>637.92999999999995</v>
      </c>
      <c r="M77" s="17">
        <v>2.3999999999999997E-5</v>
      </c>
      <c r="N77" s="16"/>
      <c r="O77" s="16"/>
      <c r="P77" s="15" t="s">
        <v>54</v>
      </c>
      <c r="Q77" s="15" t="s">
        <v>54</v>
      </c>
    </row>
    <row r="78" spans="1:17" ht="13.5" x14ac:dyDescent="0.2">
      <c r="A78" s="15" t="s">
        <v>70</v>
      </c>
      <c r="B78" s="15" t="s">
        <v>69</v>
      </c>
      <c r="C78" s="15" t="s">
        <v>66</v>
      </c>
      <c r="D78" s="19">
        <v>1</v>
      </c>
      <c r="E78" s="19"/>
      <c r="F78" s="19"/>
      <c r="G78" s="18">
        <v>273.39999999999998</v>
      </c>
      <c r="H78" s="18">
        <v>273.39999999999998</v>
      </c>
      <c r="I78" s="17">
        <v>1.0000000000000001E-5</v>
      </c>
      <c r="J78" s="19"/>
      <c r="K78" s="18">
        <v>273.39999999999998</v>
      </c>
      <c r="L78" s="18">
        <v>273.39999999999998</v>
      </c>
      <c r="M78" s="17">
        <v>1.0000000000000001E-5</v>
      </c>
      <c r="N78" s="16"/>
      <c r="O78" s="16"/>
      <c r="P78" s="15" t="s">
        <v>54</v>
      </c>
      <c r="Q78" s="15" t="s">
        <v>54</v>
      </c>
    </row>
    <row r="79" spans="1:17" ht="13.5" x14ac:dyDescent="0.2">
      <c r="A79" s="15" t="s">
        <v>68</v>
      </c>
      <c r="B79" s="15" t="s">
        <v>67</v>
      </c>
      <c r="C79" s="15" t="s">
        <v>66</v>
      </c>
      <c r="D79" s="19">
        <v>1</v>
      </c>
      <c r="E79" s="19"/>
      <c r="F79" s="19"/>
      <c r="G79" s="18">
        <v>182.27</v>
      </c>
      <c r="H79" s="18">
        <v>182.27</v>
      </c>
      <c r="I79" s="17">
        <v>6.9999999999999999E-6</v>
      </c>
      <c r="J79" s="19"/>
      <c r="K79" s="18">
        <v>182.27</v>
      </c>
      <c r="L79" s="18">
        <v>182.27</v>
      </c>
      <c r="M79" s="17">
        <v>6.9999999999999999E-6</v>
      </c>
      <c r="N79" s="16"/>
      <c r="O79" s="16"/>
      <c r="P79" s="15" t="s">
        <v>54</v>
      </c>
      <c r="Q79" s="15" t="s">
        <v>54</v>
      </c>
    </row>
    <row r="80" spans="1:17" ht="13.5" x14ac:dyDescent="0.2">
      <c r="A80" s="9" t="s">
        <v>30</v>
      </c>
      <c r="B80" s="9" t="s">
        <v>30</v>
      </c>
      <c r="C80" s="9" t="s">
        <v>30</v>
      </c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</row>
    <row r="81" spans="1:17" x14ac:dyDescent="0.2">
      <c r="A81" s="10" t="s">
        <v>65</v>
      </c>
      <c r="B81" s="10" t="s">
        <v>54</v>
      </c>
      <c r="C81" s="10" t="s">
        <v>54</v>
      </c>
      <c r="D81" s="12"/>
      <c r="E81" s="11">
        <v>13512435.85</v>
      </c>
      <c r="F81" s="12"/>
      <c r="G81" s="12"/>
      <c r="H81" s="11">
        <v>24192207.43</v>
      </c>
      <c r="I81" s="13">
        <v>0.91057199999999994</v>
      </c>
      <c r="J81" s="12"/>
      <c r="K81" s="12"/>
      <c r="L81" s="11">
        <v>25205886.5</v>
      </c>
      <c r="M81" s="13">
        <v>0.94872600000000007</v>
      </c>
      <c r="N81" s="12"/>
      <c r="O81" s="11">
        <v>1013679.07</v>
      </c>
      <c r="P81" s="10" t="s">
        <v>54</v>
      </c>
      <c r="Q81" s="10" t="s">
        <v>54</v>
      </c>
    </row>
    <row r="82" spans="1:17" x14ac:dyDescent="0.2">
      <c r="A82" s="10" t="s">
        <v>64</v>
      </c>
      <c r="B82" s="10" t="s">
        <v>54</v>
      </c>
      <c r="C82" s="10" t="s">
        <v>54</v>
      </c>
      <c r="D82" s="12"/>
      <c r="E82" s="11">
        <v>5200</v>
      </c>
      <c r="F82" s="12"/>
      <c r="G82" s="12"/>
      <c r="H82" s="11">
        <v>847600</v>
      </c>
      <c r="I82" s="13">
        <v>3.1903000000000001E-2</v>
      </c>
      <c r="J82" s="12"/>
      <c r="K82" s="12"/>
      <c r="L82" s="11">
        <v>686608</v>
      </c>
      <c r="M82" s="13">
        <v>2.5842999999999998E-2</v>
      </c>
      <c r="N82" s="12"/>
      <c r="O82" s="11">
        <v>-160992</v>
      </c>
      <c r="P82" s="10" t="s">
        <v>54</v>
      </c>
      <c r="Q82" s="10" t="s">
        <v>54</v>
      </c>
    </row>
    <row r="83" spans="1:17" x14ac:dyDescent="0.2">
      <c r="A83" s="10" t="s">
        <v>63</v>
      </c>
      <c r="B83" s="10" t="s">
        <v>54</v>
      </c>
      <c r="C83" s="10" t="s">
        <v>54</v>
      </c>
      <c r="D83" s="12"/>
      <c r="E83" s="11">
        <v>118510</v>
      </c>
      <c r="F83" s="12"/>
      <c r="G83" s="11">
        <v>9924607.4299999997</v>
      </c>
      <c r="H83" s="11">
        <v>9924607.4299999997</v>
      </c>
      <c r="I83" s="13">
        <v>0.37355300000000002</v>
      </c>
      <c r="J83" s="12"/>
      <c r="K83" s="11">
        <v>11006037.5</v>
      </c>
      <c r="L83" s="11">
        <v>11006037.5</v>
      </c>
      <c r="M83" s="13">
        <v>0.41425699999999999</v>
      </c>
      <c r="N83" s="11">
        <v>1081430.07</v>
      </c>
      <c r="O83" s="12"/>
      <c r="P83" s="10" t="s">
        <v>54</v>
      </c>
      <c r="Q83" s="10" t="s">
        <v>54</v>
      </c>
    </row>
    <row r="84" spans="1:17" x14ac:dyDescent="0.2">
      <c r="A84" s="10" t="s">
        <v>62</v>
      </c>
      <c r="B84" s="10" t="s">
        <v>54</v>
      </c>
      <c r="C84" s="10" t="s">
        <v>54</v>
      </c>
      <c r="D84" s="12"/>
      <c r="E84" s="11">
        <v>5200</v>
      </c>
      <c r="F84" s="12"/>
      <c r="G84" s="12"/>
      <c r="H84" s="11">
        <v>847600</v>
      </c>
      <c r="I84" s="13">
        <v>3.1903000000000001E-2</v>
      </c>
      <c r="J84" s="12"/>
      <c r="K84" s="12"/>
      <c r="L84" s="11">
        <v>686608</v>
      </c>
      <c r="M84" s="13">
        <v>2.5842999999999998E-2</v>
      </c>
      <c r="N84" s="12"/>
      <c r="O84" s="11">
        <v>-160992</v>
      </c>
      <c r="P84" s="10" t="s">
        <v>54</v>
      </c>
      <c r="Q84" s="10" t="s">
        <v>54</v>
      </c>
    </row>
    <row r="85" spans="1:17" x14ac:dyDescent="0.2">
      <c r="A85" s="10" t="s">
        <v>61</v>
      </c>
      <c r="B85" s="10" t="s">
        <v>54</v>
      </c>
      <c r="C85" s="10" t="s">
        <v>54</v>
      </c>
      <c r="D85" s="12"/>
      <c r="E85" s="11">
        <v>118510</v>
      </c>
      <c r="F85" s="12"/>
      <c r="G85" s="12"/>
      <c r="H85" s="11">
        <v>9924607.4299999997</v>
      </c>
      <c r="I85" s="13">
        <v>0.37355300000000002</v>
      </c>
      <c r="J85" s="12"/>
      <c r="K85" s="12"/>
      <c r="L85" s="11">
        <v>11006037.5</v>
      </c>
      <c r="M85" s="13">
        <v>0.41425699999999999</v>
      </c>
      <c r="N85" s="12"/>
      <c r="O85" s="11">
        <v>1081430.07</v>
      </c>
      <c r="P85" s="10" t="s">
        <v>54</v>
      </c>
      <c r="Q85" s="10" t="s">
        <v>54</v>
      </c>
    </row>
    <row r="86" spans="1:17" x14ac:dyDescent="0.2">
      <c r="A86" s="10" t="s">
        <v>60</v>
      </c>
      <c r="B86" s="10" t="s">
        <v>54</v>
      </c>
      <c r="C86" s="10" t="s">
        <v>54</v>
      </c>
      <c r="D86" s="12"/>
      <c r="E86" s="11">
        <v>5200</v>
      </c>
      <c r="F86" s="12"/>
      <c r="G86" s="12"/>
      <c r="H86" s="11">
        <v>847600</v>
      </c>
      <c r="I86" s="13">
        <v>3.1903000000000001E-2</v>
      </c>
      <c r="J86" s="12"/>
      <c r="K86" s="12"/>
      <c r="L86" s="11">
        <v>686608</v>
      </c>
      <c r="M86" s="13">
        <v>2.5842999999999998E-2</v>
      </c>
      <c r="N86" s="12"/>
      <c r="O86" s="11">
        <v>-160992</v>
      </c>
      <c r="P86" s="10" t="s">
        <v>54</v>
      </c>
      <c r="Q86" s="10" t="s">
        <v>54</v>
      </c>
    </row>
    <row r="87" spans="1:17" x14ac:dyDescent="0.2">
      <c r="A87" s="10" t="s">
        <v>59</v>
      </c>
      <c r="B87" s="10" t="s">
        <v>54</v>
      </c>
      <c r="C87" s="10" t="s">
        <v>54</v>
      </c>
      <c r="D87" s="12"/>
      <c r="E87" s="12"/>
      <c r="F87" s="12"/>
      <c r="G87" s="12"/>
      <c r="H87" s="11">
        <v>10253.9</v>
      </c>
      <c r="I87" s="12"/>
      <c r="J87" s="12"/>
      <c r="K87" s="12"/>
      <c r="L87" s="12"/>
      <c r="M87" s="12"/>
      <c r="N87" s="12"/>
      <c r="O87" s="12"/>
      <c r="P87" s="10" t="s">
        <v>54</v>
      </c>
      <c r="Q87" s="10" t="s">
        <v>54</v>
      </c>
    </row>
    <row r="88" spans="1:17" x14ac:dyDescent="0.2">
      <c r="A88" s="10" t="s">
        <v>58</v>
      </c>
      <c r="B88" s="10" t="s">
        <v>54</v>
      </c>
      <c r="C88" s="10" t="s">
        <v>54</v>
      </c>
      <c r="D88" s="12"/>
      <c r="E88" s="11">
        <v>25240653.710000001</v>
      </c>
      <c r="F88" s="14">
        <v>1</v>
      </c>
      <c r="G88" s="11">
        <v>25240653.710000001</v>
      </c>
      <c r="H88" s="11">
        <v>25240653.710000001</v>
      </c>
      <c r="I88" s="13">
        <v>0.95003500000000007</v>
      </c>
      <c r="J88" s="12"/>
      <c r="K88" s="11">
        <v>25240653.710000001</v>
      </c>
      <c r="L88" s="11">
        <v>25240653.710000001</v>
      </c>
      <c r="M88" s="13">
        <v>0.95003500000000007</v>
      </c>
      <c r="N88" s="12"/>
      <c r="O88" s="12"/>
      <c r="P88" s="10" t="s">
        <v>54</v>
      </c>
      <c r="Q88" s="10" t="s">
        <v>54</v>
      </c>
    </row>
    <row r="89" spans="1:17" x14ac:dyDescent="0.2">
      <c r="A89" s="10" t="s">
        <v>57</v>
      </c>
      <c r="B89" s="10" t="s">
        <v>54</v>
      </c>
      <c r="C89" s="10" t="s">
        <v>54</v>
      </c>
      <c r="D89" s="12"/>
      <c r="E89" s="12"/>
      <c r="F89" s="12"/>
      <c r="G89" s="12"/>
      <c r="H89" s="11">
        <v>25590346.859999999</v>
      </c>
      <c r="I89" s="13">
        <v>0.96319699999999997</v>
      </c>
      <c r="J89" s="12"/>
      <c r="K89" s="12"/>
      <c r="L89" s="11">
        <v>26604025.93</v>
      </c>
      <c r="M89" s="13">
        <v>1.0013509999999999</v>
      </c>
      <c r="N89" s="12"/>
      <c r="O89" s="11">
        <v>1013679.07</v>
      </c>
      <c r="P89" s="10" t="s">
        <v>54</v>
      </c>
      <c r="Q89" s="10" t="s">
        <v>54</v>
      </c>
    </row>
    <row r="90" spans="1:17" x14ac:dyDescent="0.2">
      <c r="A90" s="10" t="s">
        <v>56</v>
      </c>
      <c r="B90" s="10" t="s">
        <v>54</v>
      </c>
      <c r="C90" s="10" t="s">
        <v>54</v>
      </c>
      <c r="D90" s="12"/>
      <c r="E90" s="12"/>
      <c r="F90" s="12"/>
      <c r="G90" s="12"/>
      <c r="H90" s="11">
        <v>35893.71</v>
      </c>
      <c r="I90" s="13">
        <v>1.351E-3</v>
      </c>
      <c r="J90" s="12"/>
      <c r="K90" s="12"/>
      <c r="L90" s="11">
        <v>35893.71</v>
      </c>
      <c r="M90" s="13">
        <v>1.351E-3</v>
      </c>
      <c r="N90" s="12"/>
      <c r="O90" s="12"/>
      <c r="P90" s="10" t="s">
        <v>54</v>
      </c>
      <c r="Q90" s="10" t="s">
        <v>54</v>
      </c>
    </row>
    <row r="91" spans="1:17" x14ac:dyDescent="0.2">
      <c r="A91" s="10" t="s">
        <v>55</v>
      </c>
      <c r="B91" s="10" t="s">
        <v>54</v>
      </c>
      <c r="C91" s="10" t="s">
        <v>54</v>
      </c>
      <c r="D91" s="12"/>
      <c r="E91" s="12"/>
      <c r="F91" s="12"/>
      <c r="G91" s="12"/>
      <c r="H91" s="11">
        <v>25554453.149999999</v>
      </c>
      <c r="I91" s="13">
        <v>0.96184599999999998</v>
      </c>
      <c r="J91" s="12"/>
      <c r="K91" s="12"/>
      <c r="L91" s="11">
        <v>26568132.219999999</v>
      </c>
      <c r="M91" s="13">
        <v>1</v>
      </c>
      <c r="N91" s="12"/>
      <c r="O91" s="11">
        <v>1013679.07</v>
      </c>
      <c r="P91" s="10" t="s">
        <v>54</v>
      </c>
      <c r="Q91" s="10" t="s">
        <v>54</v>
      </c>
    </row>
    <row r="92" spans="1:17" ht="13.5" x14ac:dyDescent="0.2">
      <c r="A92" s="9" t="s">
        <v>30</v>
      </c>
      <c r="B92" s="9" t="s">
        <v>30</v>
      </c>
      <c r="C92" s="9" t="s">
        <v>30</v>
      </c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</row>
    <row r="93" spans="1:17" ht="13.5" x14ac:dyDescent="0.2">
      <c r="A93" s="10" t="s">
        <v>53</v>
      </c>
      <c r="B93" s="10" t="s">
        <v>52</v>
      </c>
      <c r="C93" s="9" t="s">
        <v>30</v>
      </c>
      <c r="D93" s="9"/>
      <c r="E93" s="9"/>
      <c r="F93" s="9"/>
      <c r="G93" s="9"/>
      <c r="H93" s="9"/>
      <c r="I93" s="9"/>
      <c r="J93" s="9"/>
      <c r="K93" s="9"/>
      <c r="L93" s="99"/>
      <c r="M93" s="9"/>
      <c r="N93" s="9"/>
      <c r="O93" s="9"/>
      <c r="P93" s="9"/>
      <c r="Q93" s="9"/>
    </row>
    <row r="94" spans="1:17" ht="13.5" x14ac:dyDescent="0.2">
      <c r="A94" s="10" t="s">
        <v>51</v>
      </c>
      <c r="B94" s="10" t="s">
        <v>45</v>
      </c>
      <c r="C94" s="9" t="s">
        <v>30</v>
      </c>
      <c r="D94" s="9"/>
      <c r="E94" s="9"/>
      <c r="F94" s="9"/>
      <c r="G94" s="9"/>
      <c r="H94" s="9"/>
      <c r="I94" s="9"/>
      <c r="J94" s="9"/>
      <c r="K94" s="9"/>
      <c r="L94" s="99"/>
      <c r="M94" s="9"/>
      <c r="N94" s="9"/>
      <c r="O94" s="9"/>
      <c r="P94" s="9"/>
      <c r="Q94" s="9"/>
    </row>
    <row r="95" spans="1:17" ht="13.5" x14ac:dyDescent="0.2">
      <c r="A95" s="10" t="s">
        <v>50</v>
      </c>
      <c r="B95" s="10" t="s">
        <v>49</v>
      </c>
      <c r="C95" s="9" t="s">
        <v>30</v>
      </c>
      <c r="D95" s="9"/>
      <c r="E95" s="9"/>
      <c r="F95" s="9"/>
      <c r="G95" s="99"/>
      <c r="H95" s="9"/>
      <c r="I95" s="9"/>
      <c r="J95" s="9"/>
      <c r="K95" s="9"/>
      <c r="L95" s="9"/>
      <c r="M95" s="9"/>
      <c r="N95" s="9"/>
      <c r="O95" s="9"/>
      <c r="P95" s="9"/>
      <c r="Q95" s="9"/>
    </row>
    <row r="96" spans="1:17" ht="13.5" x14ac:dyDescent="0.2">
      <c r="A96" s="10" t="s">
        <v>48</v>
      </c>
      <c r="B96" s="10" t="s">
        <v>47</v>
      </c>
      <c r="C96" s="9" t="s">
        <v>30</v>
      </c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</row>
    <row r="97" spans="1:17" ht="13.5" x14ac:dyDescent="0.2">
      <c r="A97" s="10" t="s">
        <v>46</v>
      </c>
      <c r="B97" s="10" t="s">
        <v>45</v>
      </c>
      <c r="C97" s="9" t="s">
        <v>30</v>
      </c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</row>
    <row r="98" spans="1:17" ht="13.5" x14ac:dyDescent="0.2">
      <c r="A98" s="10" t="s">
        <v>44</v>
      </c>
      <c r="B98" s="10" t="s">
        <v>43</v>
      </c>
      <c r="C98" s="9" t="s">
        <v>30</v>
      </c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</row>
    <row r="99" spans="1:17" ht="13.5" x14ac:dyDescent="0.2">
      <c r="A99" s="10" t="s">
        <v>42</v>
      </c>
      <c r="B99" s="10" t="s">
        <v>41</v>
      </c>
      <c r="C99" s="9" t="s">
        <v>30</v>
      </c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</row>
    <row r="100" spans="1:17" ht="13.5" x14ac:dyDescent="0.2">
      <c r="A100" s="10" t="s">
        <v>40</v>
      </c>
      <c r="B100" s="10" t="s">
        <v>39</v>
      </c>
      <c r="C100" s="9" t="s">
        <v>30</v>
      </c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</row>
    <row r="101" spans="1:17" ht="13.5" x14ac:dyDescent="0.2">
      <c r="A101" s="10" t="s">
        <v>38</v>
      </c>
      <c r="B101" s="10" t="s">
        <v>37</v>
      </c>
      <c r="C101" s="9" t="s">
        <v>30</v>
      </c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</row>
    <row r="102" spans="1:17" ht="13.5" x14ac:dyDescent="0.2">
      <c r="A102" s="10" t="s">
        <v>36</v>
      </c>
      <c r="B102" s="10" t="s">
        <v>35</v>
      </c>
      <c r="C102" s="9" t="s">
        <v>30</v>
      </c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</row>
    <row r="103" spans="1:17" ht="13.5" x14ac:dyDescent="0.2">
      <c r="A103" s="10" t="s">
        <v>34</v>
      </c>
      <c r="B103" s="10" t="s">
        <v>33</v>
      </c>
      <c r="C103" s="9" t="s">
        <v>30</v>
      </c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</row>
    <row r="104" spans="1:17" ht="13.5" x14ac:dyDescent="0.2">
      <c r="A104" s="10" t="s">
        <v>32</v>
      </c>
      <c r="B104" s="10" t="s">
        <v>31</v>
      </c>
      <c r="C104" s="9" t="s">
        <v>30</v>
      </c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</row>
  </sheetData>
  <mergeCells count="19">
    <mergeCell ref="A1:Q2"/>
    <mergeCell ref="A3:Q3"/>
    <mergeCell ref="A4:E4"/>
    <mergeCell ref="F4:J4"/>
    <mergeCell ref="K4:Q4"/>
    <mergeCell ref="A5:A7"/>
    <mergeCell ref="B5:B7"/>
    <mergeCell ref="C5:C7"/>
    <mergeCell ref="D5:D7"/>
    <mergeCell ref="E5:E7"/>
    <mergeCell ref="N5:O5"/>
    <mergeCell ref="P5:P7"/>
    <mergeCell ref="Q5:Q7"/>
    <mergeCell ref="F5:F7"/>
    <mergeCell ref="G5:H5"/>
    <mergeCell ref="I5:I7"/>
    <mergeCell ref="J5:J7"/>
    <mergeCell ref="K5:L5"/>
    <mergeCell ref="M5:M7"/>
  </mergeCells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C127F-CC23-4DC8-B5C8-D95C5C3FECEA}">
  <dimension ref="A1:L89"/>
  <sheetViews>
    <sheetView showGridLines="0" workbookViewId="0">
      <pane ySplit="4" topLeftCell="A14" activePane="bottomLeft" state="frozenSplit"/>
      <selection pane="bottomLeft" activeCell="A8" sqref="A8"/>
    </sheetView>
  </sheetViews>
  <sheetFormatPr defaultRowHeight="10.5" x14ac:dyDescent="0.2"/>
  <cols>
    <col min="1" max="1" width="19.75" style="30" customWidth="1"/>
    <col min="2" max="2" width="21.5" style="30" customWidth="1"/>
    <col min="3" max="3" width="11.75" style="30" customWidth="1"/>
    <col min="4" max="4" width="8.75" style="30" customWidth="1"/>
    <col min="5" max="5" width="17" style="30" customWidth="1"/>
    <col min="6" max="6" width="11.75" style="30" customWidth="1"/>
    <col min="7" max="7" width="11.25" style="30" customWidth="1"/>
    <col min="8" max="8" width="16.375" style="30" customWidth="1"/>
    <col min="9" max="9" width="11.75" style="30" customWidth="1"/>
    <col min="10" max="10" width="16" style="30" customWidth="1"/>
    <col min="11" max="11" width="16.375" style="30" customWidth="1"/>
    <col min="12" max="256" width="10" style="30" customWidth="1"/>
    <col min="257" max="16384" width="9" style="30"/>
  </cols>
  <sheetData>
    <row r="1" spans="1:12" ht="26.45" customHeight="1" x14ac:dyDescent="0.2">
      <c r="A1" s="128" t="s">
        <v>338</v>
      </c>
      <c r="B1" s="128"/>
      <c r="C1" s="128"/>
      <c r="D1" s="128"/>
      <c r="E1" s="128"/>
      <c r="F1" s="128"/>
      <c r="G1" s="128"/>
      <c r="H1" s="128"/>
      <c r="I1" s="128"/>
      <c r="J1" s="128"/>
      <c r="K1" s="129"/>
    </row>
    <row r="2" spans="1:12" ht="19.7" customHeight="1" x14ac:dyDescent="0.2">
      <c r="A2" s="130" t="s">
        <v>427</v>
      </c>
      <c r="B2" s="131"/>
      <c r="C2" s="132"/>
      <c r="D2" s="132"/>
      <c r="E2" s="132"/>
      <c r="F2" s="132"/>
      <c r="G2" s="133"/>
      <c r="H2" s="132"/>
      <c r="I2" s="132"/>
      <c r="J2" s="132"/>
      <c r="K2" s="132"/>
    </row>
    <row r="3" spans="1:12" ht="13.5" x14ac:dyDescent="0.2">
      <c r="A3" s="137" t="s">
        <v>337</v>
      </c>
      <c r="B3" s="138"/>
      <c r="C3" s="61"/>
      <c r="D3" s="61"/>
      <c r="E3" s="61"/>
      <c r="F3" s="61"/>
      <c r="G3" s="60"/>
      <c r="H3" s="139" t="s">
        <v>336</v>
      </c>
      <c r="I3" s="139"/>
      <c r="J3" s="140"/>
      <c r="K3" s="59" t="s">
        <v>335</v>
      </c>
    </row>
    <row r="4" spans="1:12" ht="19.7" customHeight="1" x14ac:dyDescent="0.2">
      <c r="A4" s="56" t="s">
        <v>214</v>
      </c>
      <c r="B4" s="58" t="s">
        <v>213</v>
      </c>
      <c r="C4" s="58" t="s">
        <v>210</v>
      </c>
      <c r="D4" s="56" t="s">
        <v>209</v>
      </c>
      <c r="E4" s="55" t="s">
        <v>219</v>
      </c>
      <c r="F4" s="56" t="s">
        <v>334</v>
      </c>
      <c r="G4" s="57" t="s">
        <v>333</v>
      </c>
      <c r="H4" s="55" t="s">
        <v>218</v>
      </c>
      <c r="I4" s="56" t="s">
        <v>332</v>
      </c>
      <c r="J4" s="55" t="s">
        <v>217</v>
      </c>
      <c r="K4" s="54" t="s">
        <v>204</v>
      </c>
      <c r="L4" s="38"/>
    </row>
    <row r="5" spans="1:12" ht="15.95" customHeight="1" x14ac:dyDescent="0.2">
      <c r="A5" s="49" t="s">
        <v>202</v>
      </c>
      <c r="B5" s="49" t="s">
        <v>201</v>
      </c>
      <c r="C5" s="53"/>
      <c r="D5" s="52"/>
      <c r="E5" s="50">
        <v>3745343.56</v>
      </c>
      <c r="F5" s="51">
        <v>27.700700000000001</v>
      </c>
      <c r="G5" s="52"/>
      <c r="H5" s="50">
        <v>3745343.56</v>
      </c>
      <c r="I5" s="51">
        <v>27.700700000000001</v>
      </c>
      <c r="J5" s="50"/>
      <c r="K5" s="49"/>
      <c r="L5" s="48"/>
    </row>
    <row r="6" spans="1:12" ht="15.95" customHeight="1" x14ac:dyDescent="0.2">
      <c r="A6" s="39" t="s">
        <v>331</v>
      </c>
      <c r="B6" s="39" t="s">
        <v>330</v>
      </c>
      <c r="C6" s="47"/>
      <c r="D6" s="44"/>
      <c r="E6" s="40">
        <v>3745343.56</v>
      </c>
      <c r="F6" s="46">
        <v>27.700700000000001</v>
      </c>
      <c r="G6" s="44"/>
      <c r="H6" s="40">
        <v>3745343.56</v>
      </c>
      <c r="I6" s="46">
        <v>27.700700000000001</v>
      </c>
      <c r="J6" s="40"/>
      <c r="K6" s="39"/>
      <c r="L6" s="38"/>
    </row>
    <row r="7" spans="1:12" ht="15.95" customHeight="1" x14ac:dyDescent="0.2">
      <c r="A7" s="39" t="s">
        <v>329</v>
      </c>
      <c r="B7" s="39" t="s">
        <v>328</v>
      </c>
      <c r="C7" s="47"/>
      <c r="D7" s="44"/>
      <c r="E7" s="40">
        <v>3745343.56</v>
      </c>
      <c r="F7" s="46">
        <v>27.700700000000001</v>
      </c>
      <c r="G7" s="44"/>
      <c r="H7" s="40">
        <v>3745343.56</v>
      </c>
      <c r="I7" s="46">
        <v>27.700700000000001</v>
      </c>
      <c r="J7" s="40"/>
      <c r="K7" s="39"/>
      <c r="L7" s="38"/>
    </row>
    <row r="8" spans="1:12" ht="15.95" customHeight="1" x14ac:dyDescent="0.2">
      <c r="A8" s="49" t="s">
        <v>183</v>
      </c>
      <c r="B8" s="49" t="s">
        <v>63</v>
      </c>
      <c r="C8" s="53">
        <v>120000</v>
      </c>
      <c r="D8" s="52"/>
      <c r="E8" s="50">
        <v>9435000</v>
      </c>
      <c r="F8" s="51">
        <v>69.781499999999994</v>
      </c>
      <c r="G8" s="52"/>
      <c r="H8" s="50">
        <v>9435000</v>
      </c>
      <c r="I8" s="51">
        <v>69.781499999999994</v>
      </c>
      <c r="J8" s="50"/>
      <c r="K8" s="49"/>
      <c r="L8" s="48"/>
    </row>
    <row r="9" spans="1:12" ht="15.95" customHeight="1" x14ac:dyDescent="0.2">
      <c r="A9" s="39" t="s">
        <v>327</v>
      </c>
      <c r="B9" s="39" t="s">
        <v>326</v>
      </c>
      <c r="C9" s="47">
        <v>120000</v>
      </c>
      <c r="D9" s="44"/>
      <c r="E9" s="40">
        <v>9435000</v>
      </c>
      <c r="F9" s="46">
        <v>69.781499999999994</v>
      </c>
      <c r="G9" s="44"/>
      <c r="H9" s="40">
        <v>9435000</v>
      </c>
      <c r="I9" s="46">
        <v>69.781499999999994</v>
      </c>
      <c r="J9" s="40"/>
      <c r="K9" s="39"/>
      <c r="L9" s="38"/>
    </row>
    <row r="10" spans="1:12" ht="15.95" customHeight="1" x14ac:dyDescent="0.2">
      <c r="A10" s="39" t="s">
        <v>325</v>
      </c>
      <c r="B10" s="39" t="s">
        <v>324</v>
      </c>
      <c r="C10" s="47">
        <v>120000</v>
      </c>
      <c r="D10" s="44"/>
      <c r="E10" s="40">
        <v>9435000</v>
      </c>
      <c r="F10" s="46">
        <v>69.781499999999994</v>
      </c>
      <c r="G10" s="44"/>
      <c r="H10" s="40">
        <v>9435000</v>
      </c>
      <c r="I10" s="46">
        <v>69.781499999999994</v>
      </c>
      <c r="J10" s="40"/>
      <c r="K10" s="39"/>
      <c r="L10" s="38"/>
    </row>
    <row r="11" spans="1:12" ht="15.95" customHeight="1" x14ac:dyDescent="0.2">
      <c r="A11" s="39" t="s">
        <v>323</v>
      </c>
      <c r="B11" s="39" t="s">
        <v>315</v>
      </c>
      <c r="C11" s="47">
        <v>30000</v>
      </c>
      <c r="D11" s="44">
        <v>77.599999999999994</v>
      </c>
      <c r="E11" s="40">
        <v>2328000</v>
      </c>
      <c r="F11" s="46">
        <v>17.218</v>
      </c>
      <c r="G11" s="44">
        <v>77.599999999999994</v>
      </c>
      <c r="H11" s="40">
        <v>2328000</v>
      </c>
      <c r="I11" s="46">
        <v>17.218</v>
      </c>
      <c r="J11" s="40"/>
      <c r="K11" s="39" t="s">
        <v>320</v>
      </c>
      <c r="L11" s="38"/>
    </row>
    <row r="12" spans="1:12" ht="15.95" customHeight="1" x14ac:dyDescent="0.2">
      <c r="A12" s="39" t="s">
        <v>322</v>
      </c>
      <c r="B12" s="39" t="s">
        <v>313</v>
      </c>
      <c r="C12" s="47">
        <v>60000</v>
      </c>
      <c r="D12" s="44">
        <v>83.6</v>
      </c>
      <c r="E12" s="40">
        <v>5016000</v>
      </c>
      <c r="F12" s="46">
        <v>37.098500000000001</v>
      </c>
      <c r="G12" s="44">
        <v>83.6</v>
      </c>
      <c r="H12" s="40">
        <v>5016000</v>
      </c>
      <c r="I12" s="46">
        <v>37.098500000000001</v>
      </c>
      <c r="J12" s="40"/>
      <c r="K12" s="39" t="s">
        <v>320</v>
      </c>
      <c r="L12" s="38"/>
    </row>
    <row r="13" spans="1:12" ht="15.95" customHeight="1" x14ac:dyDescent="0.2">
      <c r="A13" s="39" t="s">
        <v>321</v>
      </c>
      <c r="B13" s="39" t="s">
        <v>311</v>
      </c>
      <c r="C13" s="47">
        <v>30000</v>
      </c>
      <c r="D13" s="44">
        <v>69.7</v>
      </c>
      <c r="E13" s="40">
        <v>2091000</v>
      </c>
      <c r="F13" s="46">
        <v>15.4651</v>
      </c>
      <c r="G13" s="44">
        <v>69.7</v>
      </c>
      <c r="H13" s="40">
        <v>2091000</v>
      </c>
      <c r="I13" s="46">
        <v>15.4651</v>
      </c>
      <c r="J13" s="40"/>
      <c r="K13" s="39" t="s">
        <v>320</v>
      </c>
      <c r="L13" s="38"/>
    </row>
    <row r="14" spans="1:12" ht="15.95" customHeight="1" x14ac:dyDescent="0.2">
      <c r="A14" s="49" t="s">
        <v>146</v>
      </c>
      <c r="B14" s="49" t="s">
        <v>145</v>
      </c>
      <c r="C14" s="53"/>
      <c r="D14" s="52"/>
      <c r="E14" s="50">
        <v>348246.58</v>
      </c>
      <c r="F14" s="51">
        <v>2.5756000000000001</v>
      </c>
      <c r="G14" s="52"/>
      <c r="H14" s="50">
        <v>348246.58</v>
      </c>
      <c r="I14" s="51">
        <v>2.5756000000000001</v>
      </c>
      <c r="J14" s="50"/>
      <c r="K14" s="49"/>
      <c r="L14" s="48"/>
    </row>
    <row r="15" spans="1:12" ht="15.95" customHeight="1" x14ac:dyDescent="0.2">
      <c r="A15" s="39" t="s">
        <v>319</v>
      </c>
      <c r="B15" s="39" t="s">
        <v>133</v>
      </c>
      <c r="C15" s="47"/>
      <c r="D15" s="44"/>
      <c r="E15" s="40">
        <v>348246.58</v>
      </c>
      <c r="F15" s="46">
        <v>2.5756000000000001</v>
      </c>
      <c r="G15" s="44"/>
      <c r="H15" s="40">
        <v>348246.58</v>
      </c>
      <c r="I15" s="46">
        <v>2.5756000000000001</v>
      </c>
      <c r="J15" s="40"/>
      <c r="K15" s="39"/>
      <c r="L15" s="38"/>
    </row>
    <row r="16" spans="1:12" ht="15.95" customHeight="1" x14ac:dyDescent="0.2">
      <c r="A16" s="39" t="s">
        <v>318</v>
      </c>
      <c r="B16" s="39" t="s">
        <v>317</v>
      </c>
      <c r="C16" s="47"/>
      <c r="D16" s="44"/>
      <c r="E16" s="40">
        <v>348246.58</v>
      </c>
      <c r="F16" s="46">
        <v>2.5756000000000001</v>
      </c>
      <c r="G16" s="44"/>
      <c r="H16" s="40">
        <v>348246.58</v>
      </c>
      <c r="I16" s="46">
        <v>2.5756000000000001</v>
      </c>
      <c r="J16" s="40"/>
      <c r="K16" s="39"/>
      <c r="L16" s="38"/>
    </row>
    <row r="17" spans="1:12" ht="15.95" customHeight="1" x14ac:dyDescent="0.2">
      <c r="A17" s="39" t="s">
        <v>316</v>
      </c>
      <c r="B17" s="39" t="s">
        <v>315</v>
      </c>
      <c r="C17" s="47"/>
      <c r="D17" s="44"/>
      <c r="E17" s="40">
        <v>77917.81</v>
      </c>
      <c r="F17" s="46">
        <v>0.57630000000000003</v>
      </c>
      <c r="G17" s="44"/>
      <c r="H17" s="40">
        <v>77917.81</v>
      </c>
      <c r="I17" s="46">
        <v>0.57630000000000003</v>
      </c>
      <c r="J17" s="40"/>
      <c r="K17" s="39"/>
      <c r="L17" s="38"/>
    </row>
    <row r="18" spans="1:12" ht="15.95" customHeight="1" x14ac:dyDescent="0.2">
      <c r="A18" s="39" t="s">
        <v>314</v>
      </c>
      <c r="B18" s="39" t="s">
        <v>313</v>
      </c>
      <c r="C18" s="47"/>
      <c r="D18" s="44"/>
      <c r="E18" s="40">
        <v>263917.81</v>
      </c>
      <c r="F18" s="46">
        <v>1.9519</v>
      </c>
      <c r="G18" s="44"/>
      <c r="H18" s="40">
        <v>263917.81</v>
      </c>
      <c r="I18" s="46">
        <v>1.9519</v>
      </c>
      <c r="J18" s="40"/>
      <c r="K18" s="39"/>
      <c r="L18" s="38"/>
    </row>
    <row r="19" spans="1:12" ht="15.95" customHeight="1" x14ac:dyDescent="0.2">
      <c r="A19" s="39" t="s">
        <v>312</v>
      </c>
      <c r="B19" s="39" t="s">
        <v>311</v>
      </c>
      <c r="C19" s="47"/>
      <c r="D19" s="44"/>
      <c r="E19" s="40">
        <v>6410.96</v>
      </c>
      <c r="F19" s="46">
        <v>4.7399999999999998E-2</v>
      </c>
      <c r="G19" s="44"/>
      <c r="H19" s="40">
        <v>6410.96</v>
      </c>
      <c r="I19" s="46">
        <v>4.7399999999999998E-2</v>
      </c>
      <c r="J19" s="40"/>
      <c r="K19" s="39"/>
      <c r="L19" s="38"/>
    </row>
    <row r="20" spans="1:12" ht="15.95" customHeight="1" x14ac:dyDescent="0.2">
      <c r="A20" s="49" t="s">
        <v>106</v>
      </c>
      <c r="B20" s="49" t="s">
        <v>105</v>
      </c>
      <c r="C20" s="53"/>
      <c r="D20" s="52"/>
      <c r="E20" s="50">
        <v>2957.12</v>
      </c>
      <c r="F20" s="51">
        <v>2.1899999999999999E-2</v>
      </c>
      <c r="G20" s="52"/>
      <c r="H20" s="50">
        <v>2957.12</v>
      </c>
      <c r="I20" s="51">
        <v>2.1899999999999999E-2</v>
      </c>
      <c r="J20" s="50"/>
      <c r="K20" s="49"/>
      <c r="L20" s="48"/>
    </row>
    <row r="21" spans="1:12" ht="15.95" customHeight="1" x14ac:dyDescent="0.2">
      <c r="A21" s="39" t="s">
        <v>310</v>
      </c>
      <c r="B21" s="39" t="s">
        <v>309</v>
      </c>
      <c r="C21" s="47"/>
      <c r="D21" s="44"/>
      <c r="E21" s="40">
        <v>2957.12</v>
      </c>
      <c r="F21" s="46">
        <v>2.1899999999999999E-2</v>
      </c>
      <c r="G21" s="44"/>
      <c r="H21" s="40">
        <v>2957.12</v>
      </c>
      <c r="I21" s="46">
        <v>2.1899999999999999E-2</v>
      </c>
      <c r="J21" s="40"/>
      <c r="K21" s="39"/>
      <c r="L21" s="38"/>
    </row>
    <row r="22" spans="1:12" ht="15.95" customHeight="1" x14ac:dyDescent="0.2">
      <c r="A22" s="49" t="s">
        <v>102</v>
      </c>
      <c r="B22" s="49" t="s">
        <v>100</v>
      </c>
      <c r="C22" s="53"/>
      <c r="D22" s="52"/>
      <c r="E22" s="50">
        <v>294.94</v>
      </c>
      <c r="F22" s="51">
        <v>2.2000000000000001E-3</v>
      </c>
      <c r="G22" s="52"/>
      <c r="H22" s="50">
        <v>294.94</v>
      </c>
      <c r="I22" s="51">
        <v>2.2000000000000001E-3</v>
      </c>
      <c r="J22" s="50"/>
      <c r="K22" s="49"/>
      <c r="L22" s="48"/>
    </row>
    <row r="23" spans="1:12" ht="15.95" customHeight="1" x14ac:dyDescent="0.2">
      <c r="A23" s="39" t="s">
        <v>308</v>
      </c>
      <c r="B23" s="39" t="s">
        <v>307</v>
      </c>
      <c r="C23" s="47"/>
      <c r="D23" s="44"/>
      <c r="E23" s="40">
        <v>294.94</v>
      </c>
      <c r="F23" s="46">
        <v>2.2000000000000001E-3</v>
      </c>
      <c r="G23" s="44"/>
      <c r="H23" s="40">
        <v>294.94</v>
      </c>
      <c r="I23" s="46">
        <v>2.2000000000000001E-3</v>
      </c>
      <c r="J23" s="40"/>
      <c r="K23" s="39"/>
      <c r="L23" s="38"/>
    </row>
    <row r="24" spans="1:12" ht="15.95" customHeight="1" x14ac:dyDescent="0.2">
      <c r="A24" s="49" t="s">
        <v>306</v>
      </c>
      <c r="B24" s="49" t="s">
        <v>305</v>
      </c>
      <c r="C24" s="53"/>
      <c r="D24" s="52"/>
      <c r="E24" s="50">
        <v>1090</v>
      </c>
      <c r="F24" s="51">
        <v>8.0999999999999996E-3</v>
      </c>
      <c r="G24" s="52"/>
      <c r="H24" s="50">
        <v>1090</v>
      </c>
      <c r="I24" s="51">
        <v>8.0999999999999996E-3</v>
      </c>
      <c r="J24" s="50"/>
      <c r="K24" s="49"/>
      <c r="L24" s="48"/>
    </row>
    <row r="25" spans="1:12" ht="15.95" customHeight="1" x14ac:dyDescent="0.2">
      <c r="A25" s="39" t="s">
        <v>304</v>
      </c>
      <c r="B25" s="39" t="s">
        <v>303</v>
      </c>
      <c r="C25" s="47"/>
      <c r="D25" s="44"/>
      <c r="E25" s="40">
        <v>1090</v>
      </c>
      <c r="F25" s="46">
        <v>8.0999999999999996E-3</v>
      </c>
      <c r="G25" s="44"/>
      <c r="H25" s="40">
        <v>1090</v>
      </c>
      <c r="I25" s="46">
        <v>8.0999999999999996E-3</v>
      </c>
      <c r="J25" s="40"/>
      <c r="K25" s="39"/>
      <c r="L25" s="38"/>
    </row>
    <row r="26" spans="1:12" ht="15.95" customHeight="1" x14ac:dyDescent="0.2">
      <c r="A26" s="39" t="s">
        <v>302</v>
      </c>
      <c r="B26" s="39" t="s">
        <v>301</v>
      </c>
      <c r="C26" s="47"/>
      <c r="D26" s="44"/>
      <c r="E26" s="40">
        <v>1050</v>
      </c>
      <c r="F26" s="46">
        <v>7.7999999999999996E-3</v>
      </c>
      <c r="G26" s="44"/>
      <c r="H26" s="40">
        <v>1050</v>
      </c>
      <c r="I26" s="46">
        <v>7.7999999999999996E-3</v>
      </c>
      <c r="J26" s="40"/>
      <c r="K26" s="39"/>
      <c r="L26" s="38"/>
    </row>
    <row r="27" spans="1:12" ht="15.95" customHeight="1" x14ac:dyDescent="0.2">
      <c r="A27" s="39" t="s">
        <v>300</v>
      </c>
      <c r="B27" s="39" t="s">
        <v>299</v>
      </c>
      <c r="C27" s="47"/>
      <c r="D27" s="44"/>
      <c r="E27" s="40">
        <v>1050</v>
      </c>
      <c r="F27" s="46">
        <v>7.7999999999999996E-3</v>
      </c>
      <c r="G27" s="44"/>
      <c r="H27" s="40">
        <v>1050</v>
      </c>
      <c r="I27" s="46">
        <v>7.7999999999999996E-3</v>
      </c>
      <c r="J27" s="40"/>
      <c r="K27" s="39"/>
      <c r="L27" s="38"/>
    </row>
    <row r="28" spans="1:12" ht="15.95" customHeight="1" x14ac:dyDescent="0.2">
      <c r="A28" s="39" t="s">
        <v>298</v>
      </c>
      <c r="B28" s="39" t="s">
        <v>297</v>
      </c>
      <c r="C28" s="47"/>
      <c r="D28" s="44"/>
      <c r="E28" s="40">
        <v>40</v>
      </c>
      <c r="F28" s="46">
        <v>2.9999999999999997E-4</v>
      </c>
      <c r="G28" s="44"/>
      <c r="H28" s="40">
        <v>40</v>
      </c>
      <c r="I28" s="46">
        <v>2.9999999999999997E-4</v>
      </c>
      <c r="J28" s="40"/>
      <c r="K28" s="39"/>
      <c r="L28" s="38"/>
    </row>
    <row r="29" spans="1:12" ht="15.95" customHeight="1" x14ac:dyDescent="0.2">
      <c r="A29" s="39" t="s">
        <v>296</v>
      </c>
      <c r="B29" s="39" t="s">
        <v>295</v>
      </c>
      <c r="C29" s="47"/>
      <c r="D29" s="44"/>
      <c r="E29" s="40">
        <v>40</v>
      </c>
      <c r="F29" s="46">
        <v>2.9999999999999997E-4</v>
      </c>
      <c r="G29" s="44"/>
      <c r="H29" s="40">
        <v>40</v>
      </c>
      <c r="I29" s="46">
        <v>2.9999999999999997E-4</v>
      </c>
      <c r="J29" s="40"/>
      <c r="K29" s="39"/>
      <c r="L29" s="38"/>
    </row>
    <row r="30" spans="1:12" ht="15.95" customHeight="1" x14ac:dyDescent="0.2">
      <c r="A30" s="49" t="s">
        <v>95</v>
      </c>
      <c r="B30" s="49" t="s">
        <v>294</v>
      </c>
      <c r="C30" s="53"/>
      <c r="D30" s="52"/>
      <c r="E30" s="50">
        <v>3478.38</v>
      </c>
      <c r="F30" s="51">
        <v>2.5700000000000001E-2</v>
      </c>
      <c r="G30" s="52"/>
      <c r="H30" s="50">
        <v>3478.38</v>
      </c>
      <c r="I30" s="51">
        <v>2.5700000000000001E-2</v>
      </c>
      <c r="J30" s="50"/>
      <c r="K30" s="49"/>
      <c r="L30" s="48"/>
    </row>
    <row r="31" spans="1:12" ht="15.95" customHeight="1" x14ac:dyDescent="0.2">
      <c r="A31" s="39" t="s">
        <v>293</v>
      </c>
      <c r="B31" s="39" t="s">
        <v>292</v>
      </c>
      <c r="C31" s="47"/>
      <c r="D31" s="44"/>
      <c r="E31" s="40">
        <v>1875.15</v>
      </c>
      <c r="F31" s="46">
        <v>1.3899999999999999E-2</v>
      </c>
      <c r="G31" s="44"/>
      <c r="H31" s="40">
        <v>1875.15</v>
      </c>
      <c r="I31" s="46">
        <v>1.3899999999999999E-2</v>
      </c>
      <c r="J31" s="40"/>
      <c r="K31" s="39"/>
      <c r="L31" s="38"/>
    </row>
    <row r="32" spans="1:12" ht="15.95" customHeight="1" x14ac:dyDescent="0.2">
      <c r="A32" s="39" t="s">
        <v>291</v>
      </c>
      <c r="B32" s="39" t="s">
        <v>290</v>
      </c>
      <c r="C32" s="47"/>
      <c r="D32" s="44"/>
      <c r="E32" s="40">
        <v>651.85</v>
      </c>
      <c r="F32" s="46">
        <v>4.7999999999999996E-3</v>
      </c>
      <c r="G32" s="44"/>
      <c r="H32" s="40">
        <v>651.85</v>
      </c>
      <c r="I32" s="46">
        <v>4.7999999999999996E-3</v>
      </c>
      <c r="J32" s="40"/>
      <c r="K32" s="39"/>
      <c r="L32" s="38"/>
    </row>
    <row r="33" spans="1:12" ht="15.95" customHeight="1" x14ac:dyDescent="0.2">
      <c r="A33" s="39" t="s">
        <v>289</v>
      </c>
      <c r="B33" s="39" t="s">
        <v>288</v>
      </c>
      <c r="C33" s="47"/>
      <c r="D33" s="44"/>
      <c r="E33" s="40">
        <v>1223.3</v>
      </c>
      <c r="F33" s="46">
        <v>8.9999999999999993E-3</v>
      </c>
      <c r="G33" s="44"/>
      <c r="H33" s="40">
        <v>1223.3</v>
      </c>
      <c r="I33" s="46">
        <v>8.9999999999999993E-3</v>
      </c>
      <c r="J33" s="40"/>
      <c r="K33" s="39"/>
      <c r="L33" s="38"/>
    </row>
    <row r="34" spans="1:12" ht="15.95" customHeight="1" x14ac:dyDescent="0.2">
      <c r="A34" s="39" t="s">
        <v>287</v>
      </c>
      <c r="B34" s="39" t="s">
        <v>286</v>
      </c>
      <c r="C34" s="47"/>
      <c r="D34" s="44"/>
      <c r="E34" s="40">
        <v>225.01</v>
      </c>
      <c r="F34" s="46">
        <v>1.6999999999999999E-3</v>
      </c>
      <c r="G34" s="44"/>
      <c r="H34" s="40">
        <v>225.01</v>
      </c>
      <c r="I34" s="46">
        <v>1.6999999999999999E-3</v>
      </c>
      <c r="J34" s="40"/>
      <c r="K34" s="39"/>
      <c r="L34" s="38"/>
    </row>
    <row r="35" spans="1:12" ht="15.95" customHeight="1" x14ac:dyDescent="0.2">
      <c r="A35" s="39" t="s">
        <v>285</v>
      </c>
      <c r="B35" s="39" t="s">
        <v>279</v>
      </c>
      <c r="C35" s="47"/>
      <c r="D35" s="44"/>
      <c r="E35" s="40">
        <v>131.26</v>
      </c>
      <c r="F35" s="46">
        <v>1E-3</v>
      </c>
      <c r="G35" s="44"/>
      <c r="H35" s="40">
        <v>131.26</v>
      </c>
      <c r="I35" s="46">
        <v>1E-3</v>
      </c>
      <c r="J35" s="40"/>
      <c r="K35" s="39"/>
      <c r="L35" s="38"/>
    </row>
    <row r="36" spans="1:12" ht="15.95" customHeight="1" x14ac:dyDescent="0.2">
      <c r="A36" s="39" t="s">
        <v>284</v>
      </c>
      <c r="B36" s="39" t="s">
        <v>277</v>
      </c>
      <c r="C36" s="47"/>
      <c r="D36" s="44"/>
      <c r="E36" s="40">
        <v>56.25</v>
      </c>
      <c r="F36" s="46">
        <v>4.0000000000000002E-4</v>
      </c>
      <c r="G36" s="44"/>
      <c r="H36" s="40">
        <v>56.25</v>
      </c>
      <c r="I36" s="46">
        <v>4.0000000000000002E-4</v>
      </c>
      <c r="J36" s="40"/>
      <c r="K36" s="39"/>
      <c r="L36" s="38"/>
    </row>
    <row r="37" spans="1:12" ht="15.95" customHeight="1" x14ac:dyDescent="0.2">
      <c r="A37" s="39" t="s">
        <v>283</v>
      </c>
      <c r="B37" s="39" t="s">
        <v>275</v>
      </c>
      <c r="C37" s="47"/>
      <c r="D37" s="44"/>
      <c r="E37" s="40">
        <v>37.5</v>
      </c>
      <c r="F37" s="46">
        <v>2.9999999999999997E-4</v>
      </c>
      <c r="G37" s="44"/>
      <c r="H37" s="40">
        <v>37.5</v>
      </c>
      <c r="I37" s="46">
        <v>2.9999999999999997E-4</v>
      </c>
      <c r="J37" s="40"/>
      <c r="K37" s="39"/>
      <c r="L37" s="38"/>
    </row>
    <row r="38" spans="1:12" ht="15.95" customHeight="1" x14ac:dyDescent="0.2">
      <c r="A38" s="39" t="s">
        <v>282</v>
      </c>
      <c r="B38" s="39" t="s">
        <v>281</v>
      </c>
      <c r="C38" s="47"/>
      <c r="D38" s="44"/>
      <c r="E38" s="40">
        <v>147.66999999999999</v>
      </c>
      <c r="F38" s="46">
        <v>1.1000000000000001E-3</v>
      </c>
      <c r="G38" s="44"/>
      <c r="H38" s="40">
        <v>147.66999999999999</v>
      </c>
      <c r="I38" s="46">
        <v>1.1000000000000001E-3</v>
      </c>
      <c r="J38" s="40"/>
      <c r="K38" s="39"/>
      <c r="L38" s="38"/>
    </row>
    <row r="39" spans="1:12" ht="15.95" customHeight="1" x14ac:dyDescent="0.2">
      <c r="A39" s="39" t="s">
        <v>280</v>
      </c>
      <c r="B39" s="39" t="s">
        <v>279</v>
      </c>
      <c r="C39" s="47"/>
      <c r="D39" s="44"/>
      <c r="E39" s="40">
        <v>86.14</v>
      </c>
      <c r="F39" s="46">
        <v>5.9999999999999995E-4</v>
      </c>
      <c r="G39" s="44"/>
      <c r="H39" s="40">
        <v>86.14</v>
      </c>
      <c r="I39" s="46">
        <v>5.9999999999999995E-4</v>
      </c>
      <c r="J39" s="40"/>
      <c r="K39" s="39"/>
      <c r="L39" s="38"/>
    </row>
    <row r="40" spans="1:12" ht="15.95" customHeight="1" x14ac:dyDescent="0.2">
      <c r="A40" s="39" t="s">
        <v>278</v>
      </c>
      <c r="B40" s="39" t="s">
        <v>277</v>
      </c>
      <c r="C40" s="47"/>
      <c r="D40" s="44"/>
      <c r="E40" s="40">
        <v>36.92</v>
      </c>
      <c r="F40" s="46">
        <v>2.9999999999999997E-4</v>
      </c>
      <c r="G40" s="44"/>
      <c r="H40" s="40">
        <v>36.92</v>
      </c>
      <c r="I40" s="46">
        <v>2.9999999999999997E-4</v>
      </c>
      <c r="J40" s="40"/>
      <c r="K40" s="39"/>
      <c r="L40" s="38"/>
    </row>
    <row r="41" spans="1:12" ht="15.95" customHeight="1" x14ac:dyDescent="0.2">
      <c r="A41" s="39" t="s">
        <v>276</v>
      </c>
      <c r="B41" s="39" t="s">
        <v>275</v>
      </c>
      <c r="C41" s="47"/>
      <c r="D41" s="44"/>
      <c r="E41" s="40">
        <v>24.61</v>
      </c>
      <c r="F41" s="46">
        <v>2.0000000000000001E-4</v>
      </c>
      <c r="G41" s="44"/>
      <c r="H41" s="40">
        <v>24.61</v>
      </c>
      <c r="I41" s="46">
        <v>2.0000000000000001E-4</v>
      </c>
      <c r="J41" s="40"/>
      <c r="K41" s="39"/>
      <c r="L41" s="38"/>
    </row>
    <row r="42" spans="1:12" ht="15.95" customHeight="1" x14ac:dyDescent="0.2">
      <c r="A42" s="39" t="s">
        <v>274</v>
      </c>
      <c r="B42" s="39" t="s">
        <v>273</v>
      </c>
      <c r="C42" s="47"/>
      <c r="D42" s="44"/>
      <c r="E42" s="40">
        <v>1230.55</v>
      </c>
      <c r="F42" s="46">
        <v>9.1000000000000004E-3</v>
      </c>
      <c r="G42" s="44"/>
      <c r="H42" s="40">
        <v>1230.55</v>
      </c>
      <c r="I42" s="46">
        <v>9.1000000000000004E-3</v>
      </c>
      <c r="J42" s="40"/>
      <c r="K42" s="39"/>
      <c r="L42" s="38"/>
    </row>
    <row r="43" spans="1:12" ht="15.95" customHeight="1" x14ac:dyDescent="0.2">
      <c r="A43" s="39"/>
      <c r="B43" s="43"/>
      <c r="C43" s="46"/>
      <c r="D43" s="44"/>
      <c r="E43" s="40"/>
      <c r="F43" s="41"/>
      <c r="G43" s="43"/>
      <c r="H43" s="40"/>
      <c r="I43" s="41"/>
      <c r="J43" s="40"/>
      <c r="K43" s="39"/>
      <c r="L43" s="38"/>
    </row>
    <row r="44" spans="1:12" ht="15.95" customHeight="1" x14ac:dyDescent="0.2">
      <c r="A44" s="39" t="s">
        <v>272</v>
      </c>
      <c r="B44" s="43"/>
      <c r="C44" s="46"/>
      <c r="D44" s="44"/>
      <c r="E44" s="40">
        <v>9435000</v>
      </c>
      <c r="F44" s="41">
        <v>69.781499999999994</v>
      </c>
      <c r="G44" s="43"/>
      <c r="H44" s="40">
        <v>9435000</v>
      </c>
      <c r="I44" s="41">
        <v>69.781499999999994</v>
      </c>
      <c r="J44" s="40"/>
      <c r="K44" s="39"/>
      <c r="L44" s="38"/>
    </row>
    <row r="45" spans="1:12" ht="15.95" customHeight="1" x14ac:dyDescent="0.2">
      <c r="A45" s="39" t="s">
        <v>271</v>
      </c>
      <c r="B45" s="43"/>
      <c r="C45" s="46"/>
      <c r="D45" s="44"/>
      <c r="E45" s="40"/>
      <c r="F45" s="41"/>
      <c r="G45" s="43"/>
      <c r="H45" s="40"/>
      <c r="I45" s="41"/>
      <c r="J45" s="40"/>
      <c r="K45" s="39"/>
      <c r="L45" s="38"/>
    </row>
    <row r="46" spans="1:12" ht="15.95" customHeight="1" x14ac:dyDescent="0.2">
      <c r="A46" s="39" t="s">
        <v>270</v>
      </c>
      <c r="B46" s="43"/>
      <c r="C46" s="46"/>
      <c r="D46" s="44"/>
      <c r="E46" s="40">
        <v>9435000</v>
      </c>
      <c r="F46" s="41">
        <v>69.781499999999994</v>
      </c>
      <c r="G46" s="43"/>
      <c r="H46" s="40">
        <v>9435000</v>
      </c>
      <c r="I46" s="41">
        <v>69.781499999999994</v>
      </c>
      <c r="J46" s="40"/>
      <c r="K46" s="39"/>
      <c r="L46" s="38"/>
    </row>
    <row r="47" spans="1:12" ht="15.95" customHeight="1" x14ac:dyDescent="0.2">
      <c r="A47" s="39" t="s">
        <v>269</v>
      </c>
      <c r="B47" s="43"/>
      <c r="C47" s="46"/>
      <c r="D47" s="44"/>
      <c r="E47" s="40"/>
      <c r="F47" s="41"/>
      <c r="G47" s="43"/>
      <c r="H47" s="40"/>
      <c r="I47" s="41"/>
      <c r="J47" s="40"/>
      <c r="K47" s="39"/>
      <c r="L47" s="38"/>
    </row>
    <row r="48" spans="1:12" ht="15.95" customHeight="1" x14ac:dyDescent="0.2">
      <c r="A48" s="39"/>
      <c r="B48" s="43"/>
      <c r="C48" s="46"/>
      <c r="D48" s="44"/>
      <c r="E48" s="40"/>
      <c r="F48" s="41"/>
      <c r="G48" s="43"/>
      <c r="H48" s="40"/>
      <c r="I48" s="41"/>
      <c r="J48" s="40"/>
      <c r="K48" s="39"/>
      <c r="L48" s="38"/>
    </row>
    <row r="49" spans="1:12" ht="15.95" customHeight="1" x14ac:dyDescent="0.2">
      <c r="A49" s="39" t="s">
        <v>268</v>
      </c>
      <c r="B49" s="43"/>
      <c r="C49" s="46"/>
      <c r="D49" s="44"/>
      <c r="E49" s="40">
        <v>9435000</v>
      </c>
      <c r="F49" s="41">
        <v>69.781499999999994</v>
      </c>
      <c r="G49" s="43"/>
      <c r="H49" s="40">
        <v>9435000</v>
      </c>
      <c r="I49" s="41">
        <v>69.781499999999994</v>
      </c>
      <c r="J49" s="40"/>
      <c r="K49" s="39"/>
      <c r="L49" s="38"/>
    </row>
    <row r="50" spans="1:12" ht="15.95" customHeight="1" x14ac:dyDescent="0.2">
      <c r="A50" s="39"/>
      <c r="B50" s="43"/>
      <c r="C50" s="46"/>
      <c r="D50" s="44"/>
      <c r="E50" s="40"/>
      <c r="F50" s="41"/>
      <c r="G50" s="43"/>
      <c r="H50" s="40"/>
      <c r="I50" s="41"/>
      <c r="J50" s="40"/>
      <c r="K50" s="39"/>
      <c r="L50" s="38"/>
    </row>
    <row r="51" spans="1:12" ht="15.95" customHeight="1" x14ac:dyDescent="0.2">
      <c r="A51" s="39" t="s">
        <v>59</v>
      </c>
      <c r="B51" s="43"/>
      <c r="C51" s="46"/>
      <c r="D51" s="44"/>
      <c r="E51" s="40">
        <v>3745343.56</v>
      </c>
      <c r="F51" s="41">
        <v>27.700700000000001</v>
      </c>
      <c r="G51" s="43"/>
      <c r="H51" s="40">
        <v>3745343.56</v>
      </c>
      <c r="I51" s="41">
        <v>27.700700000000001</v>
      </c>
      <c r="J51" s="40"/>
      <c r="K51" s="39"/>
      <c r="L51" s="38"/>
    </row>
    <row r="52" spans="1:12" ht="15.95" customHeight="1" x14ac:dyDescent="0.2">
      <c r="A52" s="39"/>
      <c r="B52" s="43"/>
      <c r="C52" s="46"/>
      <c r="D52" s="44"/>
      <c r="E52" s="40"/>
      <c r="F52" s="41"/>
      <c r="G52" s="43"/>
      <c r="H52" s="40"/>
      <c r="I52" s="41"/>
      <c r="J52" s="40"/>
      <c r="K52" s="39"/>
      <c r="L52" s="38"/>
    </row>
    <row r="53" spans="1:12" ht="15.95" customHeight="1" x14ac:dyDescent="0.2">
      <c r="A53" s="39" t="s">
        <v>267</v>
      </c>
      <c r="B53" s="43"/>
      <c r="C53" s="44">
        <v>13388725.85</v>
      </c>
      <c r="D53" s="43">
        <v>1</v>
      </c>
      <c r="E53" s="40">
        <v>13388725.85</v>
      </c>
      <c r="F53" s="41">
        <v>99.023399999999995</v>
      </c>
      <c r="G53" s="43"/>
      <c r="H53" s="40">
        <v>13388725.85</v>
      </c>
      <c r="I53" s="41">
        <v>99.023399999999995</v>
      </c>
      <c r="J53" s="40"/>
      <c r="K53" s="39"/>
      <c r="L53" s="38"/>
    </row>
    <row r="54" spans="1:12" ht="15.95" customHeight="1" x14ac:dyDescent="0.2">
      <c r="A54" s="39" t="s">
        <v>58</v>
      </c>
      <c r="B54" s="43"/>
      <c r="C54" s="44">
        <v>13388725.85</v>
      </c>
      <c r="D54" s="44"/>
      <c r="E54" s="44">
        <v>13388725.85</v>
      </c>
      <c r="F54" s="41">
        <v>99.023399999999995</v>
      </c>
      <c r="G54" s="43"/>
      <c r="H54" s="44">
        <v>13388725.85</v>
      </c>
      <c r="I54" s="41">
        <v>99.023399999999995</v>
      </c>
      <c r="J54" s="40"/>
      <c r="K54" s="39"/>
      <c r="L54" s="38"/>
    </row>
    <row r="55" spans="1:12" ht="15.95" customHeight="1" x14ac:dyDescent="0.2">
      <c r="A55" s="39" t="s">
        <v>266</v>
      </c>
      <c r="B55" s="43"/>
      <c r="C55" s="46"/>
      <c r="D55" s="44"/>
      <c r="E55" s="40"/>
      <c r="F55" s="41"/>
      <c r="G55" s="43"/>
      <c r="H55" s="40"/>
      <c r="I55" s="41"/>
      <c r="J55" s="40"/>
      <c r="K55" s="39"/>
      <c r="L55" s="38"/>
    </row>
    <row r="56" spans="1:12" ht="15.95" customHeight="1" x14ac:dyDescent="0.2">
      <c r="A56" s="39" t="s">
        <v>265</v>
      </c>
      <c r="B56" s="43"/>
      <c r="C56" s="46"/>
      <c r="D56" s="44"/>
      <c r="E56" s="40">
        <v>17762.41</v>
      </c>
      <c r="F56" s="41">
        <v>0.13139999999999999</v>
      </c>
      <c r="G56" s="43"/>
      <c r="H56" s="40">
        <v>17762.41</v>
      </c>
      <c r="I56" s="41">
        <v>0.13139999999999999</v>
      </c>
      <c r="J56" s="40"/>
      <c r="K56" s="39"/>
      <c r="L56" s="38"/>
    </row>
    <row r="57" spans="1:12" ht="15.95" customHeight="1" x14ac:dyDescent="0.2">
      <c r="A57" s="39" t="s">
        <v>264</v>
      </c>
      <c r="B57" s="43"/>
      <c r="C57" s="46"/>
      <c r="D57" s="44"/>
      <c r="E57" s="40">
        <v>13528590.140000001</v>
      </c>
      <c r="F57" s="41">
        <v>100.0578</v>
      </c>
      <c r="G57" s="43"/>
      <c r="H57" s="40">
        <v>13528590.140000001</v>
      </c>
      <c r="I57" s="41">
        <v>100.0578</v>
      </c>
      <c r="J57" s="40"/>
      <c r="K57" s="39"/>
      <c r="L57" s="38"/>
    </row>
    <row r="58" spans="1:12" ht="15.95" customHeight="1" x14ac:dyDescent="0.2">
      <c r="A58" s="39" t="s">
        <v>263</v>
      </c>
      <c r="B58" s="43"/>
      <c r="C58" s="46"/>
      <c r="D58" s="44"/>
      <c r="E58" s="40">
        <v>7820.44</v>
      </c>
      <c r="F58" s="41">
        <v>5.7799999999999997E-2</v>
      </c>
      <c r="G58" s="43"/>
      <c r="H58" s="40">
        <v>7820.44</v>
      </c>
      <c r="I58" s="41">
        <v>5.7799999999999997E-2</v>
      </c>
      <c r="J58" s="40"/>
      <c r="K58" s="39"/>
      <c r="L58" s="38"/>
    </row>
    <row r="59" spans="1:12" ht="15.95" customHeight="1" x14ac:dyDescent="0.2">
      <c r="A59" s="39"/>
      <c r="B59" s="43"/>
      <c r="C59" s="46"/>
      <c r="D59" s="44"/>
      <c r="E59" s="40"/>
      <c r="F59" s="41"/>
      <c r="G59" s="43"/>
      <c r="H59" s="40"/>
      <c r="I59" s="41"/>
      <c r="J59" s="40"/>
      <c r="K59" s="39"/>
      <c r="L59" s="38"/>
    </row>
    <row r="60" spans="1:12" ht="15.95" customHeight="1" x14ac:dyDescent="0.2">
      <c r="A60" s="39"/>
      <c r="B60" s="43"/>
      <c r="C60" s="46"/>
      <c r="D60" s="44"/>
      <c r="E60" s="40"/>
      <c r="F60" s="41"/>
      <c r="G60" s="43"/>
      <c r="H60" s="40"/>
      <c r="I60" s="41"/>
      <c r="J60" s="40"/>
      <c r="K60" s="39"/>
      <c r="L60" s="38"/>
    </row>
    <row r="61" spans="1:12" ht="15.95" customHeight="1" x14ac:dyDescent="0.2">
      <c r="A61" s="39" t="s">
        <v>262</v>
      </c>
      <c r="B61" s="43"/>
      <c r="C61" s="44"/>
      <c r="D61" s="44"/>
      <c r="E61" s="44">
        <v>13520769.699999999</v>
      </c>
      <c r="F61" s="41">
        <v>100</v>
      </c>
      <c r="G61" s="43"/>
      <c r="H61" s="44">
        <v>13520769.699999999</v>
      </c>
      <c r="I61" s="41">
        <v>100</v>
      </c>
      <c r="J61" s="40"/>
      <c r="K61" s="39"/>
      <c r="L61" s="38"/>
    </row>
    <row r="62" spans="1:12" ht="14.45" customHeight="1" x14ac:dyDescent="0.2">
      <c r="A62" s="39" t="s">
        <v>261</v>
      </c>
      <c r="B62" s="42" t="s">
        <v>259</v>
      </c>
      <c r="C62" s="45"/>
      <c r="D62" s="44"/>
      <c r="E62" s="42" t="s">
        <v>259</v>
      </c>
      <c r="F62" s="41"/>
      <c r="G62" s="43"/>
      <c r="H62" s="42" t="s">
        <v>259</v>
      </c>
      <c r="I62" s="41"/>
      <c r="J62" s="40"/>
      <c r="K62" s="39"/>
      <c r="L62" s="38"/>
    </row>
    <row r="63" spans="1:12" ht="14.45" customHeight="1" x14ac:dyDescent="0.2">
      <c r="A63" s="39" t="s">
        <v>260</v>
      </c>
      <c r="B63" s="42" t="s">
        <v>259</v>
      </c>
      <c r="C63" s="45"/>
      <c r="D63" s="44"/>
      <c r="E63" s="42"/>
      <c r="F63" s="41"/>
      <c r="G63" s="43"/>
      <c r="H63" s="42" t="s">
        <v>259</v>
      </c>
      <c r="I63" s="41"/>
      <c r="J63" s="40"/>
      <c r="K63" s="39"/>
      <c r="L63" s="38"/>
    </row>
    <row r="64" spans="1:12" ht="14.45" customHeight="1" x14ac:dyDescent="0.2">
      <c r="A64" s="39"/>
      <c r="B64" s="42"/>
      <c r="C64" s="45"/>
      <c r="D64" s="44"/>
      <c r="E64" s="42"/>
      <c r="F64" s="41"/>
      <c r="G64" s="43"/>
      <c r="H64" s="42"/>
      <c r="I64" s="41"/>
      <c r="J64" s="40"/>
      <c r="K64" s="39"/>
      <c r="L64" s="38"/>
    </row>
    <row r="65" spans="1:12" ht="14.45" customHeight="1" x14ac:dyDescent="0.2">
      <c r="A65" s="39" t="s">
        <v>258</v>
      </c>
      <c r="B65" s="42" t="s">
        <v>257</v>
      </c>
      <c r="C65" s="45"/>
      <c r="D65" s="44"/>
      <c r="E65" s="42"/>
      <c r="F65" s="41"/>
      <c r="G65" s="43"/>
      <c r="H65" s="42"/>
      <c r="I65" s="41"/>
      <c r="J65" s="40"/>
      <c r="K65" s="39"/>
      <c r="L65" s="38"/>
    </row>
    <row r="66" spans="1:12" ht="14.45" customHeight="1" x14ac:dyDescent="0.2">
      <c r="A66" s="39" t="s">
        <v>256</v>
      </c>
      <c r="B66" s="42" t="s">
        <v>255</v>
      </c>
      <c r="C66" s="45"/>
      <c r="D66" s="44"/>
      <c r="E66" s="42"/>
      <c r="F66" s="41"/>
      <c r="G66" s="43"/>
      <c r="H66" s="42"/>
      <c r="I66" s="41"/>
      <c r="J66" s="40"/>
      <c r="K66" s="39"/>
      <c r="L66" s="38"/>
    </row>
    <row r="67" spans="1:12" ht="14.45" customHeight="1" x14ac:dyDescent="0.2">
      <c r="A67" s="39" t="s">
        <v>254</v>
      </c>
      <c r="B67" s="42" t="s">
        <v>252</v>
      </c>
      <c r="C67" s="45"/>
      <c r="D67" s="44"/>
      <c r="E67" s="42"/>
      <c r="F67" s="41"/>
      <c r="G67" s="43"/>
      <c r="H67" s="42"/>
      <c r="I67" s="41"/>
      <c r="J67" s="40"/>
      <c r="K67" s="39"/>
      <c r="L67" s="38"/>
    </row>
    <row r="68" spans="1:12" ht="14.45" customHeight="1" x14ac:dyDescent="0.2">
      <c r="A68" s="39" t="s">
        <v>253</v>
      </c>
      <c r="B68" s="42" t="s">
        <v>252</v>
      </c>
      <c r="C68" s="45"/>
      <c r="D68" s="44"/>
      <c r="E68" s="42"/>
      <c r="F68" s="41"/>
      <c r="G68" s="43"/>
      <c r="H68" s="42"/>
      <c r="I68" s="41"/>
      <c r="J68" s="40"/>
      <c r="K68" s="39"/>
      <c r="L68" s="38"/>
    </row>
    <row r="69" spans="1:12" ht="14.45" customHeight="1" x14ac:dyDescent="0.2">
      <c r="A69" s="39"/>
      <c r="B69" s="42"/>
      <c r="C69" s="45"/>
      <c r="D69" s="44"/>
      <c r="E69" s="42"/>
      <c r="F69" s="41"/>
      <c r="G69" s="43"/>
      <c r="H69" s="42"/>
      <c r="I69" s="41"/>
      <c r="J69" s="40"/>
      <c r="K69" s="39"/>
      <c r="L69" s="38"/>
    </row>
    <row r="70" spans="1:12" ht="14.45" customHeight="1" x14ac:dyDescent="0.2">
      <c r="A70" s="39" t="s">
        <v>251</v>
      </c>
      <c r="B70" s="42" t="s">
        <v>248</v>
      </c>
      <c r="C70" s="45"/>
      <c r="D70" s="44"/>
      <c r="E70" s="42"/>
      <c r="F70" s="41"/>
      <c r="G70" s="43"/>
      <c r="H70" s="42"/>
      <c r="I70" s="41"/>
      <c r="J70" s="40"/>
      <c r="K70" s="39"/>
      <c r="L70" s="38"/>
    </row>
    <row r="71" spans="1:12" ht="14.45" customHeight="1" x14ac:dyDescent="0.2">
      <c r="A71" s="39" t="s">
        <v>250</v>
      </c>
      <c r="B71" s="42" t="s">
        <v>248</v>
      </c>
      <c r="C71" s="45"/>
      <c r="D71" s="44"/>
      <c r="E71" s="42"/>
      <c r="F71" s="41"/>
      <c r="G71" s="43"/>
      <c r="H71" s="42"/>
      <c r="I71" s="41"/>
      <c r="J71" s="40"/>
      <c r="K71" s="39"/>
      <c r="L71" s="38"/>
    </row>
    <row r="72" spans="1:12" ht="14.45" customHeight="1" x14ac:dyDescent="0.2">
      <c r="A72" s="39" t="s">
        <v>249</v>
      </c>
      <c r="B72" s="42" t="s">
        <v>248</v>
      </c>
      <c r="C72" s="45"/>
      <c r="D72" s="44"/>
      <c r="E72" s="42"/>
      <c r="F72" s="41"/>
      <c r="G72" s="43"/>
      <c r="H72" s="42"/>
      <c r="I72" s="41"/>
      <c r="J72" s="40"/>
      <c r="K72" s="39"/>
      <c r="L72" s="38"/>
    </row>
    <row r="73" spans="1:12" ht="14.45" customHeight="1" x14ac:dyDescent="0.2">
      <c r="A73" s="39" t="s">
        <v>247</v>
      </c>
      <c r="B73" s="42" t="s">
        <v>246</v>
      </c>
      <c r="C73" s="45"/>
      <c r="D73" s="44"/>
      <c r="E73" s="42"/>
      <c r="F73" s="41"/>
      <c r="G73" s="43"/>
      <c r="H73" s="42"/>
      <c r="I73" s="41"/>
      <c r="J73" s="40"/>
      <c r="K73" s="39"/>
      <c r="L73" s="38"/>
    </row>
    <row r="74" spans="1:12" ht="14.45" customHeight="1" x14ac:dyDescent="0.2">
      <c r="A74" s="39" t="s">
        <v>245</v>
      </c>
      <c r="B74" s="42" t="s">
        <v>243</v>
      </c>
      <c r="C74" s="45"/>
      <c r="D74" s="44"/>
      <c r="E74" s="42"/>
      <c r="F74" s="41"/>
      <c r="G74" s="43"/>
      <c r="H74" s="42"/>
      <c r="I74" s="41"/>
      <c r="J74" s="40"/>
      <c r="K74" s="39"/>
      <c r="L74" s="38"/>
    </row>
    <row r="75" spans="1:12" ht="14.45" customHeight="1" x14ac:dyDescent="0.2">
      <c r="A75" s="39" t="s">
        <v>244</v>
      </c>
      <c r="B75" s="42" t="s">
        <v>243</v>
      </c>
      <c r="C75" s="45"/>
      <c r="D75" s="44"/>
      <c r="E75" s="42"/>
      <c r="F75" s="41"/>
      <c r="G75" s="43"/>
      <c r="H75" s="42"/>
      <c r="I75" s="41"/>
      <c r="J75" s="40"/>
      <c r="K75" s="39"/>
      <c r="L75" s="38"/>
    </row>
    <row r="76" spans="1:12" ht="14.45" customHeight="1" x14ac:dyDescent="0.2">
      <c r="A76" s="39"/>
      <c r="B76" s="42"/>
      <c r="C76" s="45"/>
      <c r="D76" s="44"/>
      <c r="E76" s="42"/>
      <c r="F76" s="41"/>
      <c r="G76" s="43"/>
      <c r="H76" s="42"/>
      <c r="I76" s="41"/>
      <c r="J76" s="40"/>
      <c r="K76" s="39"/>
      <c r="L76" s="38"/>
    </row>
    <row r="77" spans="1:12" ht="14.45" customHeight="1" x14ac:dyDescent="0.2">
      <c r="A77" s="39" t="s">
        <v>242</v>
      </c>
      <c r="B77" s="42" t="s">
        <v>238</v>
      </c>
      <c r="C77" s="45"/>
      <c r="D77" s="44"/>
      <c r="E77" s="42"/>
      <c r="F77" s="41"/>
      <c r="G77" s="43"/>
      <c r="H77" s="42"/>
      <c r="I77" s="41"/>
      <c r="J77" s="40"/>
      <c r="K77" s="39"/>
      <c r="L77" s="38"/>
    </row>
    <row r="78" spans="1:12" ht="14.45" customHeight="1" x14ac:dyDescent="0.2">
      <c r="A78" s="39" t="s">
        <v>241</v>
      </c>
      <c r="B78" s="42" t="s">
        <v>240</v>
      </c>
      <c r="C78" s="45"/>
      <c r="D78" s="44"/>
      <c r="E78" s="42"/>
      <c r="F78" s="41"/>
      <c r="G78" s="43"/>
      <c r="H78" s="42"/>
      <c r="I78" s="41"/>
      <c r="J78" s="40"/>
      <c r="K78" s="39"/>
      <c r="L78" s="38"/>
    </row>
    <row r="79" spans="1:12" ht="14.45" customHeight="1" x14ac:dyDescent="0.2">
      <c r="A79" s="39" t="s">
        <v>239</v>
      </c>
      <c r="B79" s="42" t="s">
        <v>238</v>
      </c>
      <c r="C79" s="45"/>
      <c r="D79" s="44"/>
      <c r="E79" s="42"/>
      <c r="F79" s="41"/>
      <c r="G79" s="43"/>
      <c r="H79" s="42"/>
      <c r="I79" s="41"/>
      <c r="J79" s="40"/>
      <c r="K79" s="39"/>
      <c r="L79" s="38"/>
    </row>
    <row r="80" spans="1:12" ht="14.45" customHeight="1" x14ac:dyDescent="0.2">
      <c r="A80" s="39" t="s">
        <v>237</v>
      </c>
      <c r="B80" s="42" t="s">
        <v>236</v>
      </c>
      <c r="C80" s="45"/>
      <c r="D80" s="44"/>
      <c r="E80" s="42"/>
      <c r="F80" s="41"/>
      <c r="G80" s="43"/>
      <c r="H80" s="42"/>
      <c r="I80" s="41"/>
      <c r="J80" s="40"/>
      <c r="K80" s="39"/>
      <c r="L80" s="38"/>
    </row>
    <row r="81" spans="1:12" ht="14.45" customHeight="1" x14ac:dyDescent="0.2">
      <c r="A81" s="39" t="s">
        <v>235</v>
      </c>
      <c r="B81" s="42" t="s">
        <v>234</v>
      </c>
      <c r="C81" s="45"/>
      <c r="D81" s="44"/>
      <c r="E81" s="42"/>
      <c r="F81" s="41"/>
      <c r="G81" s="43"/>
      <c r="H81" s="42"/>
      <c r="I81" s="41"/>
      <c r="J81" s="40"/>
      <c r="K81" s="39"/>
      <c r="L81" s="38"/>
    </row>
    <row r="82" spans="1:12" ht="14.45" customHeight="1" x14ac:dyDescent="0.2">
      <c r="A82" s="39" t="s">
        <v>233</v>
      </c>
      <c r="B82" s="42" t="s">
        <v>232</v>
      </c>
      <c r="C82" s="45"/>
      <c r="D82" s="44"/>
      <c r="E82" s="42"/>
      <c r="F82" s="41"/>
      <c r="G82" s="43"/>
      <c r="H82" s="42"/>
      <c r="I82" s="41"/>
      <c r="J82" s="40"/>
      <c r="K82" s="39"/>
      <c r="L82" s="38"/>
    </row>
    <row r="83" spans="1:12" ht="14.45" customHeight="1" x14ac:dyDescent="0.2">
      <c r="A83" s="39" t="s">
        <v>231</v>
      </c>
      <c r="B83" s="42"/>
      <c r="C83" s="45"/>
      <c r="D83" s="44"/>
      <c r="E83" s="42"/>
      <c r="F83" s="41"/>
      <c r="G83" s="43"/>
      <c r="H83" s="42"/>
      <c r="I83" s="41"/>
      <c r="J83" s="40"/>
      <c r="K83" s="39"/>
      <c r="L83" s="38"/>
    </row>
    <row r="84" spans="1:12" ht="14.45" customHeight="1" x14ac:dyDescent="0.2">
      <c r="A84" s="39"/>
      <c r="B84" s="42"/>
      <c r="C84" s="45"/>
      <c r="D84" s="44"/>
      <c r="E84" s="42"/>
      <c r="F84" s="41"/>
      <c r="G84" s="43"/>
      <c r="H84" s="42"/>
      <c r="I84" s="41"/>
      <c r="J84" s="40"/>
      <c r="K84" s="39"/>
      <c r="L84" s="38"/>
    </row>
    <row r="85" spans="1:12" ht="14.45" customHeight="1" x14ac:dyDescent="0.2">
      <c r="A85" s="39" t="s">
        <v>230</v>
      </c>
      <c r="B85" s="42" t="s">
        <v>229</v>
      </c>
      <c r="C85" s="45"/>
      <c r="D85" s="44"/>
      <c r="E85" s="42"/>
      <c r="F85" s="41"/>
      <c r="G85" s="43"/>
      <c r="H85" s="42"/>
      <c r="I85" s="41"/>
      <c r="J85" s="40"/>
      <c r="K85" s="39"/>
      <c r="L85" s="38"/>
    </row>
    <row r="86" spans="1:12" ht="12.75" x14ac:dyDescent="0.2">
      <c r="A86" s="36"/>
      <c r="B86" s="36"/>
      <c r="C86" s="36"/>
      <c r="D86" s="36"/>
      <c r="E86" s="36"/>
      <c r="F86" s="36"/>
      <c r="G86" s="37"/>
      <c r="H86" s="36"/>
      <c r="I86" s="36"/>
      <c r="J86" s="36"/>
      <c r="K86" s="36"/>
    </row>
    <row r="87" spans="1:12" ht="18.2" customHeight="1" x14ac:dyDescent="0.2">
      <c r="A87" s="136" t="s">
        <v>228</v>
      </c>
      <c r="B87" s="136"/>
      <c r="C87" s="32"/>
      <c r="D87" s="32"/>
      <c r="E87" s="134" t="s">
        <v>227</v>
      </c>
      <c r="F87" s="135"/>
      <c r="G87" s="35"/>
      <c r="H87" s="32"/>
      <c r="I87" s="134" t="s">
        <v>226</v>
      </c>
      <c r="J87" s="134"/>
      <c r="K87" s="34"/>
    </row>
    <row r="88" spans="1:12" ht="15.95" customHeight="1" x14ac:dyDescent="0.2">
      <c r="A88" s="134" t="s">
        <v>225</v>
      </c>
      <c r="B88" s="136"/>
      <c r="C88" s="32"/>
      <c r="D88" s="32"/>
      <c r="E88" s="134" t="s">
        <v>224</v>
      </c>
      <c r="F88" s="136"/>
      <c r="G88" s="33"/>
      <c r="H88" s="32"/>
      <c r="I88" s="134" t="str">
        <f ca="1">CONCATENATE(" 打印日期：",YEAR(TODAY()),"-",RIGHT(100+MONTH(TODAY()),2),"-",RIGHT(100+DAY(TODAY()),2))</f>
        <v xml:space="preserve"> 打印日期：2021-03-26</v>
      </c>
      <c r="J88" s="135"/>
      <c r="K88" s="136"/>
    </row>
    <row r="89" spans="1:12" x14ac:dyDescent="0.2">
      <c r="G89" s="31"/>
    </row>
  </sheetData>
  <mergeCells count="10">
    <mergeCell ref="A1:K1"/>
    <mergeCell ref="A2:K2"/>
    <mergeCell ref="I88:K88"/>
    <mergeCell ref="E88:F88"/>
    <mergeCell ref="A88:B88"/>
    <mergeCell ref="A3:B3"/>
    <mergeCell ref="A87:B87"/>
    <mergeCell ref="E87:F87"/>
    <mergeCell ref="I87:J87"/>
    <mergeCell ref="H3:J3"/>
  </mergeCells>
  <phoneticPr fontId="1" type="noConversion"/>
  <pageMargins left="0.75" right="0.75" top="1" bottom="1" header="0.5" footer="0.5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5209-BD2A-471C-A13A-BBEC9A62C16D}">
  <dimension ref="A1:O37"/>
  <sheetViews>
    <sheetView workbookViewId="0">
      <selection activeCell="A11" sqref="A11:O11"/>
    </sheetView>
  </sheetViews>
  <sheetFormatPr defaultRowHeight="14.25" x14ac:dyDescent="0.2"/>
  <cols>
    <col min="1" max="16384" width="9" style="86"/>
  </cols>
  <sheetData>
    <row r="1" spans="1:15" x14ac:dyDescent="0.2">
      <c r="A1" s="143" t="s">
        <v>585</v>
      </c>
      <c r="B1" s="142"/>
      <c r="C1" s="142"/>
      <c r="D1" s="142"/>
    </row>
    <row r="3" spans="1:15" x14ac:dyDescent="0.2">
      <c r="A3" s="87" t="s">
        <v>584</v>
      </c>
      <c r="B3" s="87" t="s">
        <v>583</v>
      </c>
      <c r="D3" s="87" t="s">
        <v>582</v>
      </c>
      <c r="E3" s="87" t="s">
        <v>554</v>
      </c>
    </row>
    <row r="4" spans="1:15" x14ac:dyDescent="0.2">
      <c r="A4" s="87" t="s">
        <v>581</v>
      </c>
      <c r="B4" s="87" t="s">
        <v>554</v>
      </c>
    </row>
    <row r="7" spans="1:15" x14ac:dyDescent="0.2">
      <c r="A7" s="141" t="s">
        <v>580</v>
      </c>
      <c r="B7" s="142"/>
      <c r="C7" s="142"/>
      <c r="D7" s="142"/>
      <c r="E7" s="142"/>
      <c r="F7" s="142"/>
    </row>
    <row r="8" spans="1:15" x14ac:dyDescent="0.2">
      <c r="A8" s="89" t="s">
        <v>579</v>
      </c>
      <c r="B8" s="89" t="s">
        <v>578</v>
      </c>
      <c r="C8" s="89" t="s">
        <v>561</v>
      </c>
      <c r="D8" s="89" t="s">
        <v>577</v>
      </c>
      <c r="E8" s="89" t="s">
        <v>576</v>
      </c>
      <c r="F8" s="89" t="s">
        <v>575</v>
      </c>
    </row>
    <row r="9" spans="1:15" x14ac:dyDescent="0.2">
      <c r="A9" s="88" t="s">
        <v>574</v>
      </c>
      <c r="B9" s="88" t="s">
        <v>573</v>
      </c>
      <c r="C9" s="90">
        <v>53721.9</v>
      </c>
      <c r="D9" s="90">
        <v>21454601.350000001</v>
      </c>
      <c r="E9" s="90">
        <v>25180504.760000002</v>
      </c>
      <c r="F9" s="90">
        <v>25234226.66</v>
      </c>
    </row>
    <row r="11" spans="1:15" x14ac:dyDescent="0.2">
      <c r="A11" s="141" t="s">
        <v>572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</row>
    <row r="12" spans="1:15" x14ac:dyDescent="0.2">
      <c r="A12" s="89" t="s">
        <v>571</v>
      </c>
      <c r="B12" s="89" t="s">
        <v>570</v>
      </c>
      <c r="C12" s="89" t="s">
        <v>549</v>
      </c>
      <c r="D12" s="89" t="s">
        <v>9</v>
      </c>
      <c r="E12" s="89" t="s">
        <v>532</v>
      </c>
      <c r="F12" s="89" t="s">
        <v>569</v>
      </c>
      <c r="G12" s="89" t="s">
        <v>548</v>
      </c>
      <c r="H12" s="89" t="s">
        <v>568</v>
      </c>
      <c r="I12" s="89" t="s">
        <v>567</v>
      </c>
      <c r="J12" s="89" t="s">
        <v>566</v>
      </c>
      <c r="K12" s="89" t="s">
        <v>565</v>
      </c>
      <c r="L12" s="89" t="s">
        <v>564</v>
      </c>
      <c r="M12" s="89" t="s">
        <v>563</v>
      </c>
      <c r="N12" s="89" t="s">
        <v>562</v>
      </c>
      <c r="O12" s="89" t="s">
        <v>561</v>
      </c>
    </row>
    <row r="13" spans="1:15" x14ac:dyDescent="0.2">
      <c r="A13" s="88" t="s">
        <v>560</v>
      </c>
      <c r="O13" s="90">
        <v>23493994.469999999</v>
      </c>
    </row>
    <row r="14" spans="1:15" x14ac:dyDescent="0.2">
      <c r="A14" s="88" t="s">
        <v>554</v>
      </c>
      <c r="B14" s="88" t="s">
        <v>559</v>
      </c>
      <c r="C14" s="88" t="s">
        <v>538</v>
      </c>
      <c r="D14" s="88" t="s">
        <v>558</v>
      </c>
      <c r="E14" s="88" t="s">
        <v>557</v>
      </c>
      <c r="F14" s="91">
        <v>214000</v>
      </c>
      <c r="G14" s="91" t="s">
        <v>47</v>
      </c>
      <c r="H14" s="90">
        <v>1.5</v>
      </c>
      <c r="I14" s="90">
        <v>-21400214</v>
      </c>
      <c r="J14" s="90">
        <v>214</v>
      </c>
      <c r="K14" s="90">
        <v>0</v>
      </c>
      <c r="L14" s="90">
        <v>0</v>
      </c>
      <c r="M14" s="90">
        <v>0</v>
      </c>
      <c r="N14" s="90">
        <v>0</v>
      </c>
      <c r="O14" s="90">
        <v>2093780.47</v>
      </c>
    </row>
    <row r="15" spans="1:15" x14ac:dyDescent="0.2">
      <c r="A15" s="88" t="s">
        <v>554</v>
      </c>
      <c r="B15" s="88" t="s">
        <v>553</v>
      </c>
      <c r="C15" s="88" t="s">
        <v>538</v>
      </c>
      <c r="D15" s="88" t="s">
        <v>540</v>
      </c>
      <c r="E15" s="88" t="s">
        <v>129</v>
      </c>
      <c r="F15" s="91">
        <v>10000</v>
      </c>
      <c r="G15" s="91" t="s">
        <v>556</v>
      </c>
      <c r="H15" s="90">
        <v>86.7</v>
      </c>
      <c r="I15" s="90">
        <v>-883908.09</v>
      </c>
      <c r="J15" s="90">
        <v>17.68</v>
      </c>
      <c r="K15" s="90">
        <v>0</v>
      </c>
      <c r="L15" s="90">
        <v>0</v>
      </c>
      <c r="M15" s="90">
        <v>0</v>
      </c>
      <c r="N15" s="90">
        <v>0</v>
      </c>
      <c r="O15" s="90">
        <v>1209872.3799999999</v>
      </c>
    </row>
    <row r="16" spans="1:15" x14ac:dyDescent="0.2">
      <c r="A16" s="88" t="s">
        <v>554</v>
      </c>
      <c r="B16" s="88" t="s">
        <v>553</v>
      </c>
      <c r="C16" s="88" t="s">
        <v>538</v>
      </c>
      <c r="D16" s="88" t="s">
        <v>540</v>
      </c>
      <c r="E16" s="88" t="s">
        <v>129</v>
      </c>
      <c r="F16" s="91">
        <v>10000</v>
      </c>
      <c r="G16" s="91" t="s">
        <v>555</v>
      </c>
      <c r="H16" s="90">
        <v>86.8</v>
      </c>
      <c r="I16" s="90">
        <v>-884908.11</v>
      </c>
      <c r="J16" s="90">
        <v>17.7</v>
      </c>
      <c r="K16" s="90">
        <v>0</v>
      </c>
      <c r="L16" s="90">
        <v>0</v>
      </c>
      <c r="M16" s="90">
        <v>0</v>
      </c>
      <c r="N16" s="90">
        <v>0</v>
      </c>
      <c r="O16" s="90">
        <v>324964.27</v>
      </c>
    </row>
    <row r="17" spans="1:15" x14ac:dyDescent="0.2">
      <c r="A17" s="88" t="s">
        <v>554</v>
      </c>
      <c r="B17" s="88" t="s">
        <v>553</v>
      </c>
      <c r="C17" s="88" t="s">
        <v>544</v>
      </c>
      <c r="D17" s="88" t="s">
        <v>543</v>
      </c>
      <c r="E17" s="88" t="s">
        <v>113</v>
      </c>
      <c r="F17" s="91">
        <v>3000</v>
      </c>
      <c r="G17" s="91" t="s">
        <v>552</v>
      </c>
      <c r="H17" s="90">
        <v>87.6</v>
      </c>
      <c r="I17" s="90">
        <v>-271242.37</v>
      </c>
      <c r="J17" s="90">
        <v>5.42</v>
      </c>
      <c r="K17" s="90">
        <v>0</v>
      </c>
      <c r="L17" s="90">
        <v>0</v>
      </c>
      <c r="M17" s="90">
        <v>0</v>
      </c>
      <c r="N17" s="90">
        <v>4.07</v>
      </c>
      <c r="O17" s="90">
        <v>53721.9</v>
      </c>
    </row>
    <row r="18" spans="1:15" x14ac:dyDescent="0.2">
      <c r="A18" s="88" t="s">
        <v>551</v>
      </c>
      <c r="F18" s="91">
        <v>237000</v>
      </c>
      <c r="I18" s="90">
        <v>-23440272.57</v>
      </c>
      <c r="J18" s="90">
        <v>254.8</v>
      </c>
      <c r="K18" s="90">
        <v>0</v>
      </c>
      <c r="L18" s="90">
        <v>0</v>
      </c>
      <c r="M18" s="90">
        <v>0</v>
      </c>
      <c r="N18" s="90">
        <v>4.07</v>
      </c>
    </row>
    <row r="20" spans="1:15" x14ac:dyDescent="0.2">
      <c r="A20" s="141" t="s">
        <v>550</v>
      </c>
      <c r="B20" s="142"/>
      <c r="C20" s="142"/>
      <c r="D20" s="142"/>
      <c r="E20" s="142"/>
      <c r="F20" s="142"/>
      <c r="G20" s="142"/>
      <c r="H20" s="142"/>
      <c r="I20" s="142"/>
      <c r="J20" s="142"/>
      <c r="K20" s="142"/>
    </row>
    <row r="21" spans="1:15" x14ac:dyDescent="0.2">
      <c r="A21" s="89" t="s">
        <v>549</v>
      </c>
      <c r="B21" s="89" t="s">
        <v>9</v>
      </c>
      <c r="C21" s="89" t="s">
        <v>532</v>
      </c>
      <c r="D21" s="89" t="s">
        <v>548</v>
      </c>
      <c r="E21" s="89" t="s">
        <v>547</v>
      </c>
      <c r="F21" s="89" t="s">
        <v>521</v>
      </c>
      <c r="G21" s="89" t="s">
        <v>520</v>
      </c>
      <c r="H21" s="89" t="s">
        <v>519</v>
      </c>
      <c r="I21" s="89" t="s">
        <v>546</v>
      </c>
      <c r="J21" s="89" t="s">
        <v>518</v>
      </c>
      <c r="K21" s="89" t="s">
        <v>517</v>
      </c>
    </row>
    <row r="22" spans="1:15" x14ac:dyDescent="0.2">
      <c r="A22" s="88" t="s">
        <v>544</v>
      </c>
      <c r="B22" s="88" t="s">
        <v>545</v>
      </c>
      <c r="C22" s="88" t="s">
        <v>115</v>
      </c>
      <c r="D22" s="91">
        <v>3200</v>
      </c>
      <c r="E22" s="91">
        <v>3200</v>
      </c>
      <c r="F22" s="91">
        <v>0</v>
      </c>
      <c r="G22" s="90">
        <v>94.432000000000002</v>
      </c>
      <c r="H22" s="90">
        <v>302182.40000000002</v>
      </c>
      <c r="I22" s="90">
        <v>94.652000000000001</v>
      </c>
      <c r="J22" s="90">
        <v>302886.40000000002</v>
      </c>
      <c r="K22" s="90">
        <v>704</v>
      </c>
    </row>
    <row r="23" spans="1:15" x14ac:dyDescent="0.2">
      <c r="A23" s="88" t="s">
        <v>544</v>
      </c>
      <c r="B23" s="88" t="s">
        <v>543</v>
      </c>
      <c r="C23" s="88" t="s">
        <v>113</v>
      </c>
      <c r="D23" s="91">
        <v>8000</v>
      </c>
      <c r="E23" s="91">
        <v>8000</v>
      </c>
      <c r="F23" s="91">
        <v>0</v>
      </c>
      <c r="G23" s="90">
        <v>90.403999999999996</v>
      </c>
      <c r="H23" s="90">
        <v>723232</v>
      </c>
      <c r="I23" s="90">
        <v>90.061000000000007</v>
      </c>
      <c r="J23" s="90">
        <v>720488</v>
      </c>
      <c r="K23" s="90">
        <v>-2744</v>
      </c>
    </row>
    <row r="24" spans="1:15" x14ac:dyDescent="0.2">
      <c r="A24" s="88" t="s">
        <v>538</v>
      </c>
      <c r="B24" s="88" t="s">
        <v>542</v>
      </c>
      <c r="C24" s="88" t="s">
        <v>541</v>
      </c>
      <c r="D24" s="91">
        <v>8000</v>
      </c>
      <c r="E24" s="91">
        <v>8000</v>
      </c>
      <c r="F24" s="91">
        <v>0</v>
      </c>
      <c r="G24" s="90">
        <v>100.63800000000001</v>
      </c>
      <c r="H24" s="90">
        <v>805104</v>
      </c>
      <c r="I24" s="90">
        <v>101.29600000000001</v>
      </c>
      <c r="J24" s="90">
        <v>810368</v>
      </c>
      <c r="K24" s="90">
        <v>5264</v>
      </c>
    </row>
    <row r="25" spans="1:15" x14ac:dyDescent="0.2">
      <c r="A25" s="88" t="s">
        <v>538</v>
      </c>
      <c r="B25" s="88" t="s">
        <v>540</v>
      </c>
      <c r="C25" s="88" t="s">
        <v>129</v>
      </c>
      <c r="D25" s="91">
        <v>20000</v>
      </c>
      <c r="E25" s="91">
        <v>20000</v>
      </c>
      <c r="F25" s="91">
        <v>0</v>
      </c>
      <c r="G25" s="90">
        <v>88.441000000000003</v>
      </c>
      <c r="H25" s="90">
        <v>1768820</v>
      </c>
      <c r="I25" s="90">
        <v>88.308999999999997</v>
      </c>
      <c r="J25" s="90">
        <v>1766180</v>
      </c>
      <c r="K25" s="90">
        <v>-2640</v>
      </c>
    </row>
    <row r="26" spans="1:15" x14ac:dyDescent="0.2">
      <c r="A26" s="88" t="s">
        <v>538</v>
      </c>
      <c r="B26" s="88" t="s">
        <v>539</v>
      </c>
      <c r="C26" s="88" t="s">
        <v>123</v>
      </c>
      <c r="D26" s="91">
        <v>1800</v>
      </c>
      <c r="E26" s="91">
        <v>1800</v>
      </c>
      <c r="F26" s="91">
        <v>0</v>
      </c>
      <c r="G26" s="90">
        <v>98.628</v>
      </c>
      <c r="H26" s="90">
        <v>177530.4</v>
      </c>
      <c r="I26" s="90">
        <v>100.324</v>
      </c>
      <c r="J26" s="90">
        <v>180583.2</v>
      </c>
      <c r="K26" s="90">
        <v>3052.8</v>
      </c>
    </row>
    <row r="27" spans="1:15" x14ac:dyDescent="0.2">
      <c r="A27" s="88" t="s">
        <v>538</v>
      </c>
      <c r="B27" s="88" t="s">
        <v>537</v>
      </c>
      <c r="C27" s="88" t="s">
        <v>536</v>
      </c>
      <c r="D27" s="91">
        <v>0</v>
      </c>
      <c r="E27" s="91">
        <v>0</v>
      </c>
      <c r="F27" s="91">
        <v>0</v>
      </c>
      <c r="G27" s="90">
        <v>0</v>
      </c>
      <c r="H27" s="90">
        <v>0</v>
      </c>
      <c r="I27" s="90">
        <v>100</v>
      </c>
      <c r="J27" s="90">
        <v>0</v>
      </c>
      <c r="K27" s="90">
        <v>0</v>
      </c>
    </row>
    <row r="28" spans="1:15" x14ac:dyDescent="0.2">
      <c r="A28" s="88" t="s">
        <v>516</v>
      </c>
      <c r="D28" s="91">
        <v>41000</v>
      </c>
      <c r="E28" s="91">
        <v>41000</v>
      </c>
      <c r="H28" s="90">
        <v>3776868.8</v>
      </c>
      <c r="J28" s="90">
        <v>3780505.6000000001</v>
      </c>
      <c r="K28" s="90">
        <v>3636.8</v>
      </c>
    </row>
    <row r="30" spans="1:15" x14ac:dyDescent="0.2">
      <c r="A30" s="141" t="s">
        <v>535</v>
      </c>
      <c r="B30" s="142"/>
      <c r="C30" s="142"/>
      <c r="D30" s="142"/>
      <c r="E30" s="142"/>
      <c r="F30" s="142"/>
    </row>
    <row r="31" spans="1:15" x14ac:dyDescent="0.2">
      <c r="A31" s="89" t="s">
        <v>534</v>
      </c>
      <c r="B31" s="89" t="s">
        <v>533</v>
      </c>
      <c r="C31" s="89" t="s">
        <v>9</v>
      </c>
      <c r="D31" s="89" t="s">
        <v>532</v>
      </c>
      <c r="E31" s="89" t="s">
        <v>531</v>
      </c>
      <c r="F31" s="89" t="s">
        <v>530</v>
      </c>
    </row>
    <row r="33" spans="1:12" x14ac:dyDescent="0.2">
      <c r="A33" s="141" t="s">
        <v>529</v>
      </c>
      <c r="B33" s="142"/>
      <c r="C33" s="142"/>
      <c r="D33" s="142"/>
      <c r="E33" s="142"/>
      <c r="F33" s="142"/>
      <c r="G33" s="142"/>
      <c r="H33" s="142"/>
      <c r="I33" s="142"/>
      <c r="J33" s="142"/>
      <c r="K33" s="142"/>
      <c r="L33" s="142"/>
    </row>
    <row r="34" spans="1:12" x14ac:dyDescent="0.2">
      <c r="A34" s="89" t="s">
        <v>528</v>
      </c>
      <c r="B34" s="89" t="s">
        <v>527</v>
      </c>
      <c r="C34" s="89" t="s">
        <v>526</v>
      </c>
      <c r="D34" s="89" t="s">
        <v>525</v>
      </c>
      <c r="E34" s="89" t="s">
        <v>524</v>
      </c>
      <c r="F34" s="89" t="s">
        <v>523</v>
      </c>
      <c r="G34" s="89" t="s">
        <v>522</v>
      </c>
      <c r="H34" s="89" t="s">
        <v>521</v>
      </c>
      <c r="I34" s="89" t="s">
        <v>520</v>
      </c>
      <c r="J34" s="89" t="s">
        <v>519</v>
      </c>
      <c r="K34" s="89" t="s">
        <v>518</v>
      </c>
      <c r="L34" s="89" t="s">
        <v>517</v>
      </c>
    </row>
    <row r="35" spans="1:12" x14ac:dyDescent="0.2">
      <c r="A35" s="88" t="s">
        <v>516</v>
      </c>
    </row>
    <row r="37" spans="1:12" x14ac:dyDescent="0.2">
      <c r="A37" s="87" t="s">
        <v>515</v>
      </c>
      <c r="B37" s="87" t="s">
        <v>514</v>
      </c>
    </row>
  </sheetData>
  <mergeCells count="6">
    <mergeCell ref="A33:L33"/>
    <mergeCell ref="A1:D1"/>
    <mergeCell ref="A7:F7"/>
    <mergeCell ref="A11:O11"/>
    <mergeCell ref="A20:K20"/>
    <mergeCell ref="A30:F30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C9D6E-9DCF-48A4-A1F4-904B8E263199}">
  <dimension ref="A1:O39"/>
  <sheetViews>
    <sheetView workbookViewId="0">
      <selection activeCell="U35" sqref="U35"/>
    </sheetView>
  </sheetViews>
  <sheetFormatPr defaultRowHeight="14.25" x14ac:dyDescent="0.2"/>
  <cols>
    <col min="1" max="16384" width="9" style="93"/>
  </cols>
  <sheetData>
    <row r="1" spans="1:15" x14ac:dyDescent="0.2">
      <c r="A1" s="143" t="s">
        <v>585</v>
      </c>
      <c r="B1" s="142"/>
      <c r="C1" s="142"/>
      <c r="D1" s="142"/>
    </row>
    <row r="3" spans="1:15" x14ac:dyDescent="0.2">
      <c r="A3" s="92" t="s">
        <v>584</v>
      </c>
      <c r="B3" s="92" t="s">
        <v>583</v>
      </c>
      <c r="D3" s="92" t="s">
        <v>582</v>
      </c>
      <c r="E3" s="92" t="s">
        <v>618</v>
      </c>
    </row>
    <row r="4" spans="1:15" x14ac:dyDescent="0.2">
      <c r="A4" s="92" t="s">
        <v>581</v>
      </c>
      <c r="B4" s="92" t="s">
        <v>618</v>
      </c>
    </row>
    <row r="7" spans="1:15" x14ac:dyDescent="0.2">
      <c r="A7" s="141" t="s">
        <v>580</v>
      </c>
      <c r="B7" s="142"/>
      <c r="C7" s="142"/>
      <c r="D7" s="142"/>
      <c r="E7" s="142"/>
      <c r="F7" s="142"/>
    </row>
    <row r="8" spans="1:15" x14ac:dyDescent="0.2">
      <c r="A8" s="89" t="s">
        <v>579</v>
      </c>
      <c r="B8" s="89" t="s">
        <v>578</v>
      </c>
      <c r="C8" s="89" t="s">
        <v>561</v>
      </c>
      <c r="D8" s="89" t="s">
        <v>577</v>
      </c>
      <c r="E8" s="89" t="s">
        <v>576</v>
      </c>
      <c r="F8" s="89" t="s">
        <v>575</v>
      </c>
    </row>
    <row r="9" spans="1:15" x14ac:dyDescent="0.2">
      <c r="A9" s="88" t="s">
        <v>574</v>
      </c>
      <c r="B9" s="88" t="s">
        <v>573</v>
      </c>
      <c r="C9" s="90">
        <v>135782.06</v>
      </c>
      <c r="D9" s="90">
        <v>19836648.32</v>
      </c>
      <c r="E9" s="90">
        <v>25110677.129999999</v>
      </c>
      <c r="F9" s="90">
        <v>25246459.190000001</v>
      </c>
    </row>
    <row r="11" spans="1:15" x14ac:dyDescent="0.2">
      <c r="A11" s="141" t="s">
        <v>572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</row>
    <row r="12" spans="1:15" x14ac:dyDescent="0.2">
      <c r="A12" s="89" t="s">
        <v>571</v>
      </c>
      <c r="B12" s="89" t="s">
        <v>570</v>
      </c>
      <c r="C12" s="89" t="s">
        <v>549</v>
      </c>
      <c r="D12" s="89" t="s">
        <v>9</v>
      </c>
      <c r="E12" s="89" t="s">
        <v>532</v>
      </c>
      <c r="F12" s="89" t="s">
        <v>569</v>
      </c>
      <c r="G12" s="89" t="s">
        <v>548</v>
      </c>
      <c r="H12" s="89" t="s">
        <v>568</v>
      </c>
      <c r="I12" s="89" t="s">
        <v>567</v>
      </c>
      <c r="J12" s="89" t="s">
        <v>566</v>
      </c>
      <c r="K12" s="89" t="s">
        <v>565</v>
      </c>
      <c r="L12" s="89" t="s">
        <v>564</v>
      </c>
      <c r="M12" s="89" t="s">
        <v>563</v>
      </c>
      <c r="N12" s="89" t="s">
        <v>562</v>
      </c>
      <c r="O12" s="89" t="s">
        <v>561</v>
      </c>
    </row>
    <row r="13" spans="1:15" x14ac:dyDescent="0.2">
      <c r="A13" s="88" t="s">
        <v>560</v>
      </c>
      <c r="O13" s="90">
        <v>53721.9</v>
      </c>
    </row>
    <row r="14" spans="1:15" x14ac:dyDescent="0.2">
      <c r="A14" s="88" t="s">
        <v>618</v>
      </c>
      <c r="B14" s="88" t="s">
        <v>621</v>
      </c>
      <c r="C14" s="88" t="s">
        <v>538</v>
      </c>
      <c r="D14" s="88" t="s">
        <v>558</v>
      </c>
      <c r="E14" s="88" t="s">
        <v>557</v>
      </c>
      <c r="F14" s="91">
        <v>214000</v>
      </c>
      <c r="G14" s="91" t="s">
        <v>47</v>
      </c>
      <c r="H14" s="90">
        <v>1.5</v>
      </c>
      <c r="I14" s="90">
        <v>21400879.449999999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21454601.350000001</v>
      </c>
    </row>
    <row r="15" spans="1:15" x14ac:dyDescent="0.2">
      <c r="A15" s="88" t="s">
        <v>618</v>
      </c>
      <c r="B15" s="88" t="s">
        <v>559</v>
      </c>
      <c r="C15" s="88" t="s">
        <v>538</v>
      </c>
      <c r="D15" s="88" t="s">
        <v>558</v>
      </c>
      <c r="E15" s="88" t="s">
        <v>557</v>
      </c>
      <c r="F15" s="91">
        <v>197000</v>
      </c>
      <c r="G15" s="91" t="s">
        <v>47</v>
      </c>
      <c r="H15" s="90">
        <v>1.605</v>
      </c>
      <c r="I15" s="90">
        <v>-19700197</v>
      </c>
      <c r="J15" s="90">
        <v>197</v>
      </c>
      <c r="K15" s="90">
        <v>0</v>
      </c>
      <c r="L15" s="90">
        <v>0</v>
      </c>
      <c r="M15" s="90">
        <v>0</v>
      </c>
      <c r="N15" s="90">
        <v>0</v>
      </c>
      <c r="O15" s="90">
        <v>1754404.35</v>
      </c>
    </row>
    <row r="16" spans="1:15" x14ac:dyDescent="0.2">
      <c r="A16" s="88" t="s">
        <v>618</v>
      </c>
      <c r="B16" s="88" t="s">
        <v>553</v>
      </c>
      <c r="C16" s="88" t="s">
        <v>538</v>
      </c>
      <c r="D16" s="88" t="s">
        <v>540</v>
      </c>
      <c r="E16" s="88" t="s">
        <v>129</v>
      </c>
      <c r="F16" s="91">
        <v>3000</v>
      </c>
      <c r="G16" s="91" t="s">
        <v>620</v>
      </c>
      <c r="H16" s="90">
        <v>86.5</v>
      </c>
      <c r="I16" s="90">
        <v>-264609.40000000002</v>
      </c>
      <c r="J16" s="90">
        <v>5.29</v>
      </c>
      <c r="K16" s="90">
        <v>0</v>
      </c>
      <c r="L16" s="90">
        <v>0</v>
      </c>
      <c r="M16" s="90">
        <v>0</v>
      </c>
      <c r="N16" s="90">
        <v>0</v>
      </c>
      <c r="O16" s="90">
        <v>1489794.95</v>
      </c>
    </row>
    <row r="17" spans="1:15" x14ac:dyDescent="0.2">
      <c r="A17" s="88" t="s">
        <v>618</v>
      </c>
      <c r="B17" s="88" t="s">
        <v>553</v>
      </c>
      <c r="C17" s="88" t="s">
        <v>544</v>
      </c>
      <c r="D17" s="88" t="s">
        <v>545</v>
      </c>
      <c r="E17" s="88" t="s">
        <v>115</v>
      </c>
      <c r="F17" s="91">
        <v>5000</v>
      </c>
      <c r="G17" s="91" t="s">
        <v>619</v>
      </c>
      <c r="H17" s="90">
        <v>91.2</v>
      </c>
      <c r="I17" s="90">
        <v>-474852.25</v>
      </c>
      <c r="J17" s="90">
        <v>9.5</v>
      </c>
      <c r="K17" s="90">
        <v>0</v>
      </c>
      <c r="L17" s="90">
        <v>0</v>
      </c>
      <c r="M17" s="90">
        <v>0</v>
      </c>
      <c r="N17" s="90">
        <v>7.13</v>
      </c>
      <c r="O17" s="90">
        <v>1014942.7</v>
      </c>
    </row>
    <row r="18" spans="1:15" x14ac:dyDescent="0.2">
      <c r="A18" s="88" t="s">
        <v>618</v>
      </c>
      <c r="B18" s="88" t="s">
        <v>553</v>
      </c>
      <c r="C18" s="88" t="s">
        <v>544</v>
      </c>
      <c r="D18" s="88" t="s">
        <v>596</v>
      </c>
      <c r="E18" s="88" t="s">
        <v>117</v>
      </c>
      <c r="F18" s="91">
        <v>9030</v>
      </c>
      <c r="G18" s="91" t="s">
        <v>617</v>
      </c>
      <c r="H18" s="90">
        <v>93.51</v>
      </c>
      <c r="I18" s="90">
        <v>-879160.64</v>
      </c>
      <c r="J18" s="90">
        <v>17.579999999999998</v>
      </c>
      <c r="K18" s="90">
        <v>0</v>
      </c>
      <c r="L18" s="90">
        <v>0</v>
      </c>
      <c r="M18" s="90">
        <v>0</v>
      </c>
      <c r="N18" s="90">
        <v>13.18</v>
      </c>
      <c r="O18" s="90">
        <v>135782.06</v>
      </c>
    </row>
    <row r="19" spans="1:15" x14ac:dyDescent="0.2">
      <c r="A19" s="88" t="s">
        <v>551</v>
      </c>
      <c r="F19" s="91">
        <v>428030</v>
      </c>
      <c r="I19" s="90">
        <v>82060.160000000003</v>
      </c>
      <c r="J19" s="90">
        <v>229.37</v>
      </c>
      <c r="K19" s="90">
        <v>0</v>
      </c>
      <c r="L19" s="90">
        <v>0</v>
      </c>
      <c r="M19" s="90">
        <v>0</v>
      </c>
      <c r="N19" s="90">
        <v>20.309999999999999</v>
      </c>
    </row>
    <row r="21" spans="1:15" x14ac:dyDescent="0.2">
      <c r="A21" s="141" t="s">
        <v>550</v>
      </c>
      <c r="B21" s="142"/>
      <c r="C21" s="142"/>
      <c r="D21" s="142"/>
      <c r="E21" s="142"/>
      <c r="F21" s="142"/>
      <c r="G21" s="142"/>
      <c r="H21" s="142"/>
      <c r="I21" s="142"/>
      <c r="J21" s="142"/>
      <c r="K21" s="142"/>
    </row>
    <row r="22" spans="1:15" x14ac:dyDescent="0.2">
      <c r="A22" s="89" t="s">
        <v>549</v>
      </c>
      <c r="B22" s="89" t="s">
        <v>9</v>
      </c>
      <c r="C22" s="89" t="s">
        <v>532</v>
      </c>
      <c r="D22" s="89" t="s">
        <v>548</v>
      </c>
      <c r="E22" s="89" t="s">
        <v>547</v>
      </c>
      <c r="F22" s="89" t="s">
        <v>521</v>
      </c>
      <c r="G22" s="89" t="s">
        <v>520</v>
      </c>
      <c r="H22" s="89" t="s">
        <v>519</v>
      </c>
      <c r="I22" s="89" t="s">
        <v>546</v>
      </c>
      <c r="J22" s="89" t="s">
        <v>518</v>
      </c>
      <c r="K22" s="89" t="s">
        <v>517</v>
      </c>
    </row>
    <row r="23" spans="1:15" x14ac:dyDescent="0.2">
      <c r="A23" s="88" t="s">
        <v>544</v>
      </c>
      <c r="B23" s="88" t="s">
        <v>596</v>
      </c>
      <c r="C23" s="88" t="s">
        <v>117</v>
      </c>
      <c r="D23" s="91">
        <v>9030</v>
      </c>
      <c r="E23" s="91">
        <v>9030</v>
      </c>
      <c r="F23" s="91">
        <v>0</v>
      </c>
      <c r="G23" s="90">
        <v>97.36</v>
      </c>
      <c r="H23" s="90">
        <v>879160.8</v>
      </c>
      <c r="I23" s="90">
        <v>97.4</v>
      </c>
      <c r="J23" s="90">
        <v>879522</v>
      </c>
      <c r="K23" s="90">
        <v>361.2</v>
      </c>
    </row>
    <row r="24" spans="1:15" x14ac:dyDescent="0.2">
      <c r="A24" s="88" t="s">
        <v>544</v>
      </c>
      <c r="B24" s="88" t="s">
        <v>545</v>
      </c>
      <c r="C24" s="88" t="s">
        <v>115</v>
      </c>
      <c r="D24" s="91">
        <v>8200</v>
      </c>
      <c r="E24" s="91">
        <v>8200</v>
      </c>
      <c r="F24" s="91">
        <v>0</v>
      </c>
      <c r="G24" s="90">
        <v>94.76</v>
      </c>
      <c r="H24" s="90">
        <v>777032</v>
      </c>
      <c r="I24" s="90">
        <v>94.869</v>
      </c>
      <c r="J24" s="90">
        <v>777925.8</v>
      </c>
      <c r="K24" s="90">
        <v>893.8</v>
      </c>
    </row>
    <row r="25" spans="1:15" x14ac:dyDescent="0.2">
      <c r="A25" s="88" t="s">
        <v>544</v>
      </c>
      <c r="B25" s="88" t="s">
        <v>543</v>
      </c>
      <c r="C25" s="88" t="s">
        <v>113</v>
      </c>
      <c r="D25" s="91">
        <v>8000</v>
      </c>
      <c r="E25" s="91">
        <v>8000</v>
      </c>
      <c r="F25" s="91">
        <v>0</v>
      </c>
      <c r="G25" s="90">
        <v>90.403999999999996</v>
      </c>
      <c r="H25" s="90">
        <v>723232</v>
      </c>
      <c r="I25" s="90">
        <v>90.126999999999995</v>
      </c>
      <c r="J25" s="90">
        <v>721016</v>
      </c>
      <c r="K25" s="90">
        <v>-2216</v>
      </c>
    </row>
    <row r="26" spans="1:15" x14ac:dyDescent="0.2">
      <c r="A26" s="88" t="s">
        <v>538</v>
      </c>
      <c r="B26" s="88" t="s">
        <v>542</v>
      </c>
      <c r="C26" s="88" t="s">
        <v>541</v>
      </c>
      <c r="D26" s="91">
        <v>8000</v>
      </c>
      <c r="E26" s="91">
        <v>8000</v>
      </c>
      <c r="F26" s="91">
        <v>0</v>
      </c>
      <c r="G26" s="90">
        <v>100.63800000000001</v>
      </c>
      <c r="H26" s="90">
        <v>805104</v>
      </c>
      <c r="I26" s="90">
        <v>101.521</v>
      </c>
      <c r="J26" s="90">
        <v>812168</v>
      </c>
      <c r="K26" s="90">
        <v>7064</v>
      </c>
    </row>
    <row r="27" spans="1:15" x14ac:dyDescent="0.2">
      <c r="A27" s="88" t="s">
        <v>538</v>
      </c>
      <c r="B27" s="88" t="s">
        <v>540</v>
      </c>
      <c r="C27" s="88" t="s">
        <v>129</v>
      </c>
      <c r="D27" s="91">
        <v>23000</v>
      </c>
      <c r="E27" s="91">
        <v>23000</v>
      </c>
      <c r="F27" s="91">
        <v>0</v>
      </c>
      <c r="G27" s="90">
        <v>88.41</v>
      </c>
      <c r="H27" s="90">
        <v>2033430</v>
      </c>
      <c r="I27" s="90">
        <v>88.671000000000006</v>
      </c>
      <c r="J27" s="90">
        <v>2039433</v>
      </c>
      <c r="K27" s="90">
        <v>6003</v>
      </c>
    </row>
    <row r="28" spans="1:15" x14ac:dyDescent="0.2">
      <c r="A28" s="88" t="s">
        <v>538</v>
      </c>
      <c r="B28" s="88" t="s">
        <v>539</v>
      </c>
      <c r="C28" s="88" t="s">
        <v>123</v>
      </c>
      <c r="D28" s="91">
        <v>1800</v>
      </c>
      <c r="E28" s="91">
        <v>1800</v>
      </c>
      <c r="F28" s="91">
        <v>0</v>
      </c>
      <c r="G28" s="90">
        <v>98.628</v>
      </c>
      <c r="H28" s="90">
        <v>177530.4</v>
      </c>
      <c r="I28" s="90">
        <v>100.33799999999999</v>
      </c>
      <c r="J28" s="90">
        <v>180608.4</v>
      </c>
      <c r="K28" s="90">
        <v>3078</v>
      </c>
    </row>
    <row r="29" spans="1:15" x14ac:dyDescent="0.2">
      <c r="A29" s="88" t="s">
        <v>538</v>
      </c>
      <c r="B29" s="88" t="s">
        <v>537</v>
      </c>
      <c r="C29" s="88" t="s">
        <v>536</v>
      </c>
      <c r="D29" s="91">
        <v>0</v>
      </c>
      <c r="E29" s="91">
        <v>0</v>
      </c>
      <c r="F29" s="91">
        <v>0</v>
      </c>
      <c r="G29" s="90">
        <v>0</v>
      </c>
      <c r="H29" s="90">
        <v>0</v>
      </c>
      <c r="I29" s="90">
        <v>100</v>
      </c>
      <c r="J29" s="90">
        <v>0</v>
      </c>
      <c r="K29" s="90">
        <v>0</v>
      </c>
    </row>
    <row r="30" spans="1:15" x14ac:dyDescent="0.2">
      <c r="A30" s="88" t="s">
        <v>516</v>
      </c>
      <c r="D30" s="91">
        <v>58030</v>
      </c>
      <c r="E30" s="91">
        <v>58030</v>
      </c>
      <c r="H30" s="90">
        <v>5395489.2000000002</v>
      </c>
      <c r="J30" s="90">
        <v>5410673.2000000002</v>
      </c>
      <c r="K30" s="90">
        <v>15184</v>
      </c>
    </row>
    <row r="32" spans="1:15" x14ac:dyDescent="0.2">
      <c r="A32" s="141" t="s">
        <v>535</v>
      </c>
      <c r="B32" s="142"/>
      <c r="C32" s="142"/>
      <c r="D32" s="142"/>
      <c r="E32" s="142"/>
      <c r="F32" s="142"/>
    </row>
    <row r="33" spans="1:12" x14ac:dyDescent="0.2">
      <c r="A33" s="89" t="s">
        <v>534</v>
      </c>
      <c r="B33" s="89" t="s">
        <v>533</v>
      </c>
      <c r="C33" s="89" t="s">
        <v>9</v>
      </c>
      <c r="D33" s="89" t="s">
        <v>532</v>
      </c>
      <c r="E33" s="89" t="s">
        <v>531</v>
      </c>
      <c r="F33" s="89" t="s">
        <v>530</v>
      </c>
    </row>
    <row r="35" spans="1:12" x14ac:dyDescent="0.2">
      <c r="A35" s="141" t="s">
        <v>529</v>
      </c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</row>
    <row r="36" spans="1:12" x14ac:dyDescent="0.2">
      <c r="A36" s="89" t="s">
        <v>528</v>
      </c>
      <c r="B36" s="89" t="s">
        <v>527</v>
      </c>
      <c r="C36" s="89" t="s">
        <v>526</v>
      </c>
      <c r="D36" s="89" t="s">
        <v>525</v>
      </c>
      <c r="E36" s="89" t="s">
        <v>524</v>
      </c>
      <c r="F36" s="89" t="s">
        <v>523</v>
      </c>
      <c r="G36" s="89" t="s">
        <v>522</v>
      </c>
      <c r="H36" s="89" t="s">
        <v>521</v>
      </c>
      <c r="I36" s="89" t="s">
        <v>520</v>
      </c>
      <c r="J36" s="89" t="s">
        <v>519</v>
      </c>
      <c r="K36" s="89" t="s">
        <v>518</v>
      </c>
      <c r="L36" s="89" t="s">
        <v>517</v>
      </c>
    </row>
    <row r="37" spans="1:12" x14ac:dyDescent="0.2">
      <c r="A37" s="88" t="s">
        <v>516</v>
      </c>
    </row>
    <row r="39" spans="1:12" x14ac:dyDescent="0.2">
      <c r="A39" s="92" t="s">
        <v>515</v>
      </c>
      <c r="B39" s="92" t="s">
        <v>616</v>
      </c>
    </row>
  </sheetData>
  <mergeCells count="6">
    <mergeCell ref="A35:L35"/>
    <mergeCell ref="A1:D1"/>
    <mergeCell ref="A7:F7"/>
    <mergeCell ref="A11:O11"/>
    <mergeCell ref="A21:K21"/>
    <mergeCell ref="A32:F32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03E52-1664-4AA7-A7BA-3FCD90C44A53}">
  <dimension ref="A1:O39"/>
  <sheetViews>
    <sheetView workbookViewId="0">
      <selection activeCell="F14" sqref="F14"/>
    </sheetView>
  </sheetViews>
  <sheetFormatPr defaultRowHeight="14.25" x14ac:dyDescent="0.2"/>
  <cols>
    <col min="1" max="16384" width="9" style="86"/>
  </cols>
  <sheetData>
    <row r="1" spans="1:15" x14ac:dyDescent="0.2">
      <c r="A1" s="143" t="s">
        <v>585</v>
      </c>
      <c r="B1" s="142"/>
      <c r="C1" s="142"/>
      <c r="D1" s="142"/>
    </row>
    <row r="3" spans="1:15" x14ac:dyDescent="0.2">
      <c r="A3" s="87" t="s">
        <v>584</v>
      </c>
      <c r="B3" s="87" t="s">
        <v>583</v>
      </c>
      <c r="D3" s="87" t="s">
        <v>582</v>
      </c>
      <c r="E3" s="87" t="s">
        <v>599</v>
      </c>
    </row>
    <row r="4" spans="1:15" x14ac:dyDescent="0.2">
      <c r="A4" s="87" t="s">
        <v>581</v>
      </c>
      <c r="B4" s="87" t="s">
        <v>599</v>
      </c>
    </row>
    <row r="7" spans="1:15" x14ac:dyDescent="0.2">
      <c r="A7" s="141" t="s">
        <v>580</v>
      </c>
      <c r="B7" s="142"/>
      <c r="C7" s="142"/>
      <c r="D7" s="142"/>
      <c r="E7" s="142"/>
      <c r="F7" s="142"/>
    </row>
    <row r="8" spans="1:15" x14ac:dyDescent="0.2">
      <c r="A8" s="89" t="s">
        <v>579</v>
      </c>
      <c r="B8" s="89" t="s">
        <v>578</v>
      </c>
      <c r="C8" s="89" t="s">
        <v>561</v>
      </c>
      <c r="D8" s="89" t="s">
        <v>577</v>
      </c>
      <c r="E8" s="89" t="s">
        <v>576</v>
      </c>
      <c r="F8" s="89" t="s">
        <v>575</v>
      </c>
    </row>
    <row r="9" spans="1:15" x14ac:dyDescent="0.2">
      <c r="A9" s="88" t="s">
        <v>574</v>
      </c>
      <c r="B9" s="88" t="s">
        <v>573</v>
      </c>
      <c r="C9" s="90">
        <v>980203.87</v>
      </c>
      <c r="D9" s="90">
        <v>979803.87</v>
      </c>
      <c r="E9" s="90">
        <v>11503892.1</v>
      </c>
      <c r="F9" s="90">
        <v>12484095.970000001</v>
      </c>
    </row>
    <row r="11" spans="1:15" x14ac:dyDescent="0.2">
      <c r="A11" s="141" t="s">
        <v>572</v>
      </c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</row>
    <row r="12" spans="1:15" x14ac:dyDescent="0.2">
      <c r="A12" s="89" t="s">
        <v>571</v>
      </c>
      <c r="B12" s="89" t="s">
        <v>570</v>
      </c>
      <c r="C12" s="89" t="s">
        <v>549</v>
      </c>
      <c r="D12" s="89" t="s">
        <v>9</v>
      </c>
      <c r="E12" s="89" t="s">
        <v>532</v>
      </c>
      <c r="F12" s="89" t="s">
        <v>569</v>
      </c>
      <c r="G12" s="89" t="s">
        <v>548</v>
      </c>
      <c r="H12" s="89" t="s">
        <v>568</v>
      </c>
      <c r="I12" s="89" t="s">
        <v>567</v>
      </c>
      <c r="J12" s="89" t="s">
        <v>566</v>
      </c>
      <c r="K12" s="89" t="s">
        <v>565</v>
      </c>
      <c r="L12" s="89" t="s">
        <v>564</v>
      </c>
      <c r="M12" s="89" t="s">
        <v>563</v>
      </c>
      <c r="N12" s="89" t="s">
        <v>562</v>
      </c>
      <c r="O12" s="89" t="s">
        <v>561</v>
      </c>
    </row>
    <row r="13" spans="1:15" x14ac:dyDescent="0.2">
      <c r="A13" s="88" t="s">
        <v>560</v>
      </c>
      <c r="O13" s="90">
        <v>39258.31</v>
      </c>
    </row>
    <row r="14" spans="1:15" x14ac:dyDescent="0.2">
      <c r="A14" s="88" t="s">
        <v>599</v>
      </c>
      <c r="B14" s="88" t="s">
        <v>598</v>
      </c>
      <c r="C14" s="88" t="s">
        <v>538</v>
      </c>
      <c r="D14" s="88" t="s">
        <v>540</v>
      </c>
      <c r="E14" s="88" t="s">
        <v>129</v>
      </c>
      <c r="F14" s="91">
        <v>10000</v>
      </c>
      <c r="G14" s="91" t="s">
        <v>597</v>
      </c>
      <c r="H14" s="90">
        <v>91.68</v>
      </c>
      <c r="I14" s="90">
        <v>940945.56</v>
      </c>
      <c r="J14" s="90">
        <v>18.82</v>
      </c>
      <c r="K14" s="90">
        <v>0</v>
      </c>
      <c r="L14" s="90">
        <v>0</v>
      </c>
      <c r="M14" s="90">
        <v>0</v>
      </c>
      <c r="N14" s="90">
        <v>0</v>
      </c>
      <c r="O14" s="90">
        <v>980203.87</v>
      </c>
    </row>
    <row r="15" spans="1:15" x14ac:dyDescent="0.2">
      <c r="A15" s="88" t="s">
        <v>551</v>
      </c>
      <c r="F15" s="91">
        <v>10000</v>
      </c>
      <c r="I15" s="90">
        <v>940945.56</v>
      </c>
      <c r="J15" s="90">
        <v>18.82</v>
      </c>
      <c r="K15" s="90">
        <v>0</v>
      </c>
      <c r="L15" s="90">
        <v>0</v>
      </c>
      <c r="M15" s="90">
        <v>0</v>
      </c>
      <c r="N15" s="90">
        <v>0</v>
      </c>
    </row>
    <row r="17" spans="1:11" x14ac:dyDescent="0.2">
      <c r="A17" s="141" t="s">
        <v>550</v>
      </c>
      <c r="B17" s="142"/>
      <c r="C17" s="142"/>
      <c r="D17" s="142"/>
      <c r="E17" s="142"/>
      <c r="F17" s="142"/>
      <c r="G17" s="142"/>
      <c r="H17" s="142"/>
      <c r="I17" s="142"/>
      <c r="J17" s="142"/>
      <c r="K17" s="142"/>
    </row>
    <row r="18" spans="1:11" x14ac:dyDescent="0.2">
      <c r="A18" s="89" t="s">
        <v>549</v>
      </c>
      <c r="B18" s="89" t="s">
        <v>9</v>
      </c>
      <c r="C18" s="89" t="s">
        <v>532</v>
      </c>
      <c r="D18" s="89" t="s">
        <v>548</v>
      </c>
      <c r="E18" s="89" t="s">
        <v>547</v>
      </c>
      <c r="F18" s="89" t="s">
        <v>521</v>
      </c>
      <c r="G18" s="89" t="s">
        <v>520</v>
      </c>
      <c r="H18" s="89" t="s">
        <v>519</v>
      </c>
      <c r="I18" s="89" t="s">
        <v>546</v>
      </c>
      <c r="J18" s="89" t="s">
        <v>518</v>
      </c>
      <c r="K18" s="89" t="s">
        <v>517</v>
      </c>
    </row>
    <row r="19" spans="1:11" x14ac:dyDescent="0.2">
      <c r="A19" s="88" t="s">
        <v>544</v>
      </c>
      <c r="B19" s="88" t="s">
        <v>596</v>
      </c>
      <c r="C19" s="88" t="s">
        <v>117</v>
      </c>
      <c r="D19" s="91">
        <v>2300</v>
      </c>
      <c r="E19" s="91">
        <v>2300</v>
      </c>
      <c r="F19" s="91">
        <v>0</v>
      </c>
      <c r="G19" s="90">
        <v>85.707999999999998</v>
      </c>
      <c r="H19" s="90">
        <v>197128.4</v>
      </c>
      <c r="I19" s="90">
        <v>102.40300000000001</v>
      </c>
      <c r="J19" s="90">
        <v>235526.9</v>
      </c>
      <c r="K19" s="90">
        <v>38398.5</v>
      </c>
    </row>
    <row r="20" spans="1:11" x14ac:dyDescent="0.2">
      <c r="A20" s="88" t="s">
        <v>544</v>
      </c>
      <c r="B20" s="88" t="s">
        <v>545</v>
      </c>
      <c r="C20" s="88" t="s">
        <v>115</v>
      </c>
      <c r="D20" s="91">
        <v>17210</v>
      </c>
      <c r="E20" s="91">
        <v>17210</v>
      </c>
      <c r="F20" s="91">
        <v>0</v>
      </c>
      <c r="G20" s="90">
        <v>95.165999999999997</v>
      </c>
      <c r="H20" s="90">
        <v>1637806.86</v>
      </c>
      <c r="I20" s="90">
        <v>101.191</v>
      </c>
      <c r="J20" s="90">
        <v>1741497.11</v>
      </c>
      <c r="K20" s="90">
        <v>103690.25</v>
      </c>
    </row>
    <row r="21" spans="1:11" x14ac:dyDescent="0.2">
      <c r="A21" s="88" t="s">
        <v>544</v>
      </c>
      <c r="B21" s="88" t="s">
        <v>543</v>
      </c>
      <c r="C21" s="88" t="s">
        <v>113</v>
      </c>
      <c r="D21" s="91">
        <v>8000</v>
      </c>
      <c r="E21" s="91">
        <v>8000</v>
      </c>
      <c r="F21" s="91">
        <v>0</v>
      </c>
      <c r="G21" s="90">
        <v>90.403999999999996</v>
      </c>
      <c r="H21" s="90">
        <v>723232</v>
      </c>
      <c r="I21" s="90">
        <v>96.677999999999997</v>
      </c>
      <c r="J21" s="90">
        <v>773424</v>
      </c>
      <c r="K21" s="90">
        <v>50192</v>
      </c>
    </row>
    <row r="22" spans="1:11" x14ac:dyDescent="0.2">
      <c r="A22" s="88" t="s">
        <v>544</v>
      </c>
      <c r="B22" s="88" t="s">
        <v>595</v>
      </c>
      <c r="C22" s="88" t="s">
        <v>111</v>
      </c>
      <c r="D22" s="91">
        <v>20000</v>
      </c>
      <c r="E22" s="91">
        <v>20000</v>
      </c>
      <c r="F22" s="91">
        <v>0</v>
      </c>
      <c r="G22" s="90">
        <v>88.438999999999993</v>
      </c>
      <c r="H22" s="90">
        <v>1768780</v>
      </c>
      <c r="I22" s="90">
        <v>95.191000000000003</v>
      </c>
      <c r="J22" s="90">
        <v>1903820</v>
      </c>
      <c r="K22" s="90">
        <v>135040</v>
      </c>
    </row>
    <row r="23" spans="1:11" x14ac:dyDescent="0.2">
      <c r="A23" s="88" t="s">
        <v>544</v>
      </c>
      <c r="B23" s="88" t="s">
        <v>594</v>
      </c>
      <c r="C23" s="88" t="s">
        <v>107</v>
      </c>
      <c r="D23" s="91">
        <v>20000</v>
      </c>
      <c r="E23" s="91">
        <v>20000</v>
      </c>
      <c r="F23" s="91">
        <v>0</v>
      </c>
      <c r="G23" s="90">
        <v>70.908000000000001</v>
      </c>
      <c r="H23" s="90">
        <v>1418160</v>
      </c>
      <c r="I23" s="90">
        <v>70.233000000000004</v>
      </c>
      <c r="J23" s="90">
        <v>1404660</v>
      </c>
      <c r="K23" s="90">
        <v>-13500</v>
      </c>
    </row>
    <row r="24" spans="1:11" x14ac:dyDescent="0.2">
      <c r="A24" s="88" t="s">
        <v>538</v>
      </c>
      <c r="B24" s="88" t="s">
        <v>540</v>
      </c>
      <c r="C24" s="88" t="s">
        <v>129</v>
      </c>
      <c r="D24" s="91">
        <v>13000</v>
      </c>
      <c r="E24" s="91">
        <v>13000</v>
      </c>
      <c r="F24" s="91">
        <v>0</v>
      </c>
      <c r="G24" s="90">
        <v>84.037000000000006</v>
      </c>
      <c r="H24" s="90">
        <v>1092481</v>
      </c>
      <c r="I24" s="90">
        <v>94.415999999999997</v>
      </c>
      <c r="J24" s="90">
        <v>1227408</v>
      </c>
      <c r="K24" s="90">
        <v>134927</v>
      </c>
    </row>
    <row r="25" spans="1:11" x14ac:dyDescent="0.2">
      <c r="A25" s="88" t="s">
        <v>538</v>
      </c>
      <c r="B25" s="88" t="s">
        <v>593</v>
      </c>
      <c r="C25" s="88" t="s">
        <v>127</v>
      </c>
      <c r="D25" s="91">
        <v>24400</v>
      </c>
      <c r="E25" s="91">
        <v>24400</v>
      </c>
      <c r="F25" s="91">
        <v>0</v>
      </c>
      <c r="G25" s="90">
        <v>86.183999999999997</v>
      </c>
      <c r="H25" s="90">
        <v>2102889.6</v>
      </c>
      <c r="I25" s="90">
        <v>90.325999999999993</v>
      </c>
      <c r="J25" s="90">
        <v>2203954.4</v>
      </c>
      <c r="K25" s="90">
        <v>101064.8</v>
      </c>
    </row>
    <row r="26" spans="1:11" x14ac:dyDescent="0.2">
      <c r="A26" s="88" t="s">
        <v>538</v>
      </c>
      <c r="B26" s="88" t="s">
        <v>539</v>
      </c>
      <c r="C26" s="88" t="s">
        <v>123</v>
      </c>
      <c r="D26" s="91">
        <v>1800</v>
      </c>
      <c r="E26" s="91">
        <v>1800</v>
      </c>
      <c r="F26" s="91">
        <v>0</v>
      </c>
      <c r="G26" s="90">
        <v>93.328000000000003</v>
      </c>
      <c r="H26" s="90">
        <v>167990.39999999999</v>
      </c>
      <c r="I26" s="90">
        <v>100.73099999999999</v>
      </c>
      <c r="J26" s="90">
        <v>181315.8</v>
      </c>
      <c r="K26" s="90">
        <v>13325.4</v>
      </c>
    </row>
    <row r="27" spans="1:11" x14ac:dyDescent="0.2">
      <c r="A27" s="88" t="s">
        <v>538</v>
      </c>
      <c r="B27" s="88" t="s">
        <v>592</v>
      </c>
      <c r="C27" s="88" t="s">
        <v>121</v>
      </c>
      <c r="D27" s="91">
        <v>11800</v>
      </c>
      <c r="E27" s="91">
        <v>11800</v>
      </c>
      <c r="F27" s="91">
        <v>0</v>
      </c>
      <c r="G27" s="90">
        <v>88.221000000000004</v>
      </c>
      <c r="H27" s="90">
        <v>1041007.8</v>
      </c>
      <c r="I27" s="90">
        <v>91.384</v>
      </c>
      <c r="J27" s="90">
        <v>1078331.2</v>
      </c>
      <c r="K27" s="90">
        <v>37323.4</v>
      </c>
    </row>
    <row r="28" spans="1:11" x14ac:dyDescent="0.2">
      <c r="A28" s="88" t="s">
        <v>538</v>
      </c>
      <c r="B28" s="88" t="s">
        <v>591</v>
      </c>
      <c r="C28" s="88" t="s">
        <v>184</v>
      </c>
      <c r="D28" s="91">
        <v>5200</v>
      </c>
      <c r="E28" s="91">
        <v>5200</v>
      </c>
      <c r="F28" s="91">
        <v>0</v>
      </c>
      <c r="G28" s="90">
        <v>163.02799999999999</v>
      </c>
      <c r="H28" s="90">
        <v>847745.6</v>
      </c>
      <c r="I28" s="90">
        <v>144.99</v>
      </c>
      <c r="J28" s="90">
        <v>753948</v>
      </c>
      <c r="K28" s="90">
        <v>-93797.6</v>
      </c>
    </row>
    <row r="29" spans="1:11" x14ac:dyDescent="0.2">
      <c r="A29" s="88" t="s">
        <v>516</v>
      </c>
      <c r="D29" s="91">
        <v>123710</v>
      </c>
      <c r="E29" s="91">
        <v>123710</v>
      </c>
      <c r="H29" s="90">
        <v>10997221.66</v>
      </c>
      <c r="J29" s="90">
        <v>11503885.41</v>
      </c>
      <c r="K29" s="90">
        <v>506663.75</v>
      </c>
    </row>
    <row r="31" spans="1:11" x14ac:dyDescent="0.2">
      <c r="A31" s="141" t="s">
        <v>535</v>
      </c>
      <c r="B31" s="142"/>
      <c r="C31" s="142"/>
      <c r="D31" s="142"/>
      <c r="E31" s="142"/>
      <c r="F31" s="142"/>
    </row>
    <row r="32" spans="1:11" x14ac:dyDescent="0.2">
      <c r="A32" s="89" t="s">
        <v>534</v>
      </c>
      <c r="B32" s="89" t="s">
        <v>533</v>
      </c>
      <c r="C32" s="89" t="s">
        <v>9</v>
      </c>
      <c r="D32" s="89" t="s">
        <v>532</v>
      </c>
      <c r="E32" s="89" t="s">
        <v>531</v>
      </c>
      <c r="F32" s="89" t="s">
        <v>530</v>
      </c>
    </row>
    <row r="33" spans="1:12" x14ac:dyDescent="0.2">
      <c r="A33" s="88" t="s">
        <v>538</v>
      </c>
      <c r="B33" s="88" t="s">
        <v>590</v>
      </c>
      <c r="C33" s="88" t="s">
        <v>589</v>
      </c>
      <c r="D33" s="88" t="s">
        <v>588</v>
      </c>
      <c r="E33" s="88" t="s">
        <v>587</v>
      </c>
      <c r="F33" s="91">
        <v>9</v>
      </c>
    </row>
    <row r="35" spans="1:12" x14ac:dyDescent="0.2">
      <c r="A35" s="141" t="s">
        <v>529</v>
      </c>
      <c r="B35" s="142"/>
      <c r="C35" s="142"/>
      <c r="D35" s="142"/>
      <c r="E35" s="142"/>
      <c r="F35" s="142"/>
      <c r="G35" s="142"/>
      <c r="H35" s="142"/>
      <c r="I35" s="142"/>
      <c r="J35" s="142"/>
      <c r="K35" s="142"/>
      <c r="L35" s="142"/>
    </row>
    <row r="36" spans="1:12" x14ac:dyDescent="0.2">
      <c r="A36" s="89" t="s">
        <v>528</v>
      </c>
      <c r="B36" s="89" t="s">
        <v>527</v>
      </c>
      <c r="C36" s="89" t="s">
        <v>526</v>
      </c>
      <c r="D36" s="89" t="s">
        <v>525</v>
      </c>
      <c r="E36" s="89" t="s">
        <v>524</v>
      </c>
      <c r="F36" s="89" t="s">
        <v>523</v>
      </c>
      <c r="G36" s="89" t="s">
        <v>522</v>
      </c>
      <c r="H36" s="89" t="s">
        <v>521</v>
      </c>
      <c r="I36" s="89" t="s">
        <v>520</v>
      </c>
      <c r="J36" s="89" t="s">
        <v>519</v>
      </c>
      <c r="K36" s="89" t="s">
        <v>518</v>
      </c>
      <c r="L36" s="89" t="s">
        <v>517</v>
      </c>
    </row>
    <row r="37" spans="1:12" x14ac:dyDescent="0.2">
      <c r="A37" s="88" t="s">
        <v>516</v>
      </c>
    </row>
    <row r="39" spans="1:12" x14ac:dyDescent="0.2">
      <c r="A39" s="87" t="s">
        <v>515</v>
      </c>
      <c r="B39" s="87" t="s">
        <v>586</v>
      </c>
    </row>
  </sheetData>
  <mergeCells count="6">
    <mergeCell ref="A35:L35"/>
    <mergeCell ref="A1:D1"/>
    <mergeCell ref="A7:F7"/>
    <mergeCell ref="A11:O11"/>
    <mergeCell ref="A17:K17"/>
    <mergeCell ref="A31:F3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4EE82-F85D-4215-B381-65966DFCEEBA}">
  <dimension ref="A1:G17"/>
  <sheetViews>
    <sheetView workbookViewId="0">
      <selection activeCell="F16" sqref="F16:G16"/>
    </sheetView>
  </sheetViews>
  <sheetFormatPr defaultRowHeight="14.25" x14ac:dyDescent="0.2"/>
  <cols>
    <col min="1" max="1" width="28.75" bestFit="1" customWidth="1"/>
    <col min="2" max="2" width="54" bestFit="1" customWidth="1"/>
    <col min="3" max="3" width="37.125" bestFit="1" customWidth="1"/>
    <col min="4" max="5" width="34.125" customWidth="1"/>
    <col min="6" max="6" width="28" customWidth="1"/>
    <col min="7" max="7" width="56.75" bestFit="1" customWidth="1"/>
  </cols>
  <sheetData>
    <row r="1" spans="1:7" x14ac:dyDescent="0.2">
      <c r="A1" t="s">
        <v>416</v>
      </c>
    </row>
    <row r="2" spans="1:7" x14ac:dyDescent="0.2">
      <c r="A2" t="s">
        <v>470</v>
      </c>
      <c r="F2" s="78"/>
    </row>
    <row r="3" spans="1:7" x14ac:dyDescent="0.2">
      <c r="A3" s="3" t="s">
        <v>428</v>
      </c>
      <c r="B3" s="3" t="s">
        <v>446</v>
      </c>
      <c r="C3" s="3" t="s">
        <v>429</v>
      </c>
      <c r="D3" s="3" t="s">
        <v>446</v>
      </c>
      <c r="E3" s="3" t="s">
        <v>361</v>
      </c>
      <c r="F3" s="84" t="s">
        <v>504</v>
      </c>
      <c r="G3" s="84" t="s">
        <v>505</v>
      </c>
    </row>
    <row r="4" spans="1:7" x14ac:dyDescent="0.2">
      <c r="A4" s="3" t="s">
        <v>447</v>
      </c>
      <c r="B4" s="3" t="s">
        <v>646</v>
      </c>
      <c r="C4" s="3" t="s">
        <v>448</v>
      </c>
      <c r="D4" s="4" t="s">
        <v>457</v>
      </c>
      <c r="E4" s="7">
        <v>44481</v>
      </c>
      <c r="F4" s="78"/>
    </row>
    <row r="5" spans="1:7" x14ac:dyDescent="0.2">
      <c r="A5" s="3" t="s">
        <v>426</v>
      </c>
      <c r="B5" s="3" t="s">
        <v>647</v>
      </c>
      <c r="C5" s="3" t="s">
        <v>430</v>
      </c>
      <c r="D5" s="3" t="s">
        <v>458</v>
      </c>
      <c r="E5" s="7">
        <v>44544</v>
      </c>
      <c r="F5" s="78" t="str">
        <f>估值表!A3</f>
        <v xml:space="preserve">	北京柏治投资管理有限公司__柏治固定收益2号私募投资基金__专用表	</v>
      </c>
      <c r="G5" s="83" t="str">
        <f>稳鑫4期估值表!A2</f>
        <v>恒生电子___国民信托稳鑫70号集合资金信托计划4期___专用表</v>
      </c>
    </row>
    <row r="6" spans="1:7" x14ac:dyDescent="0.2">
      <c r="A6" s="3" t="s">
        <v>453</v>
      </c>
      <c r="B6" s="3" t="s">
        <v>483</v>
      </c>
      <c r="C6" s="3" t="s">
        <v>449</v>
      </c>
      <c r="D6" s="4" t="s">
        <v>459</v>
      </c>
      <c r="E6" s="4"/>
      <c r="F6" s="78"/>
    </row>
    <row r="7" spans="1:7" x14ac:dyDescent="0.2">
      <c r="A7" s="3" t="s">
        <v>452</v>
      </c>
      <c r="B7" s="3" t="s">
        <v>484</v>
      </c>
      <c r="C7" s="3" t="s">
        <v>450</v>
      </c>
      <c r="D7" s="4" t="s">
        <v>460</v>
      </c>
      <c r="E7" s="4"/>
      <c r="F7" s="78"/>
    </row>
    <row r="8" spans="1:7" x14ac:dyDescent="0.2">
      <c r="A8" s="3" t="s">
        <v>454</v>
      </c>
      <c r="B8" s="3" t="s">
        <v>485</v>
      </c>
      <c r="C8" s="3" t="s">
        <v>451</v>
      </c>
      <c r="D8" s="4" t="s">
        <v>461</v>
      </c>
      <c r="E8" s="7">
        <v>45272</v>
      </c>
      <c r="F8" s="78"/>
    </row>
    <row r="9" spans="1:7" x14ac:dyDescent="0.2">
      <c r="A9" s="3" t="s">
        <v>648</v>
      </c>
      <c r="B9" s="3" t="s">
        <v>652</v>
      </c>
      <c r="C9" s="3"/>
      <c r="D9" s="4"/>
      <c r="E9" s="4"/>
      <c r="F9" s="78"/>
    </row>
    <row r="10" spans="1:7" x14ac:dyDescent="0.2">
      <c r="A10" s="3"/>
      <c r="B10" s="3" t="s">
        <v>649</v>
      </c>
      <c r="C10" s="3"/>
      <c r="D10" s="4"/>
      <c r="E10" s="4"/>
      <c r="F10" s="78"/>
    </row>
    <row r="11" spans="1:7" x14ac:dyDescent="0.2">
      <c r="A11" s="3"/>
      <c r="B11" s="3" t="s">
        <v>650</v>
      </c>
      <c r="C11" s="3"/>
      <c r="D11" s="4"/>
      <c r="E11" s="4"/>
      <c r="F11" s="78"/>
    </row>
    <row r="12" spans="1:7" x14ac:dyDescent="0.2">
      <c r="A12" s="3"/>
      <c r="B12" s="3" t="s">
        <v>651</v>
      </c>
      <c r="C12" s="3"/>
      <c r="D12" s="4"/>
      <c r="E12" s="4"/>
      <c r="F12" s="78"/>
    </row>
    <row r="13" spans="1:7" x14ac:dyDescent="0.2">
      <c r="A13" s="3"/>
      <c r="B13" s="3"/>
      <c r="C13" s="3"/>
      <c r="D13" s="4"/>
      <c r="E13" s="4"/>
      <c r="F13" s="78"/>
    </row>
    <row r="14" spans="1:7" x14ac:dyDescent="0.2">
      <c r="A14" s="3"/>
      <c r="B14" s="3"/>
      <c r="C14" s="3"/>
      <c r="D14" s="4"/>
      <c r="E14" s="4"/>
      <c r="F14" s="78"/>
    </row>
    <row r="15" spans="1:7" x14ac:dyDescent="0.2">
      <c r="A15" s="3"/>
      <c r="B15" s="3"/>
      <c r="C15" s="3"/>
      <c r="D15" s="4"/>
      <c r="E15" s="4"/>
      <c r="F15" s="78"/>
    </row>
    <row r="16" spans="1:7" ht="57" x14ac:dyDescent="0.2">
      <c r="A16" s="2" t="s">
        <v>725</v>
      </c>
      <c r="B16" s="2" t="s">
        <v>455</v>
      </c>
      <c r="C16" t="s">
        <v>494</v>
      </c>
      <c r="D16" s="2" t="s">
        <v>456</v>
      </c>
      <c r="E16" t="s">
        <v>653</v>
      </c>
      <c r="F16" s="117" t="s">
        <v>503</v>
      </c>
      <c r="G16" s="117"/>
    </row>
    <row r="17" spans="1:1" ht="71.25" x14ac:dyDescent="0.2">
      <c r="A17" s="2" t="s">
        <v>495</v>
      </c>
    </row>
  </sheetData>
  <mergeCells count="1">
    <mergeCell ref="F16:G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FDE3-A9E0-42DE-84E9-6C5C9612A7BD}">
  <dimension ref="A1:B22"/>
  <sheetViews>
    <sheetView workbookViewId="0">
      <selection activeCell="B34" sqref="B34"/>
    </sheetView>
  </sheetViews>
  <sheetFormatPr defaultRowHeight="14.25" x14ac:dyDescent="0.2"/>
  <cols>
    <col min="1" max="1" width="38" bestFit="1" customWidth="1"/>
    <col min="2" max="2" width="32.5" bestFit="1" customWidth="1"/>
  </cols>
  <sheetData>
    <row r="1" spans="1:2" x14ac:dyDescent="0.2">
      <c r="A1" t="s">
        <v>470</v>
      </c>
    </row>
    <row r="2" spans="1:2" x14ac:dyDescent="0.2">
      <c r="A2" s="4" t="s">
        <v>469</v>
      </c>
      <c r="B2" s="4" t="s">
        <v>475</v>
      </c>
    </row>
    <row r="3" spans="1:2" x14ac:dyDescent="0.2">
      <c r="A3" s="4" t="s">
        <v>474</v>
      </c>
      <c r="B3" s="4" t="s">
        <v>420</v>
      </c>
    </row>
    <row r="4" spans="1:2" x14ac:dyDescent="0.2">
      <c r="A4" s="4" t="s">
        <v>477</v>
      </c>
      <c r="B4" s="4" t="s">
        <v>480</v>
      </c>
    </row>
    <row r="5" spans="1:2" x14ac:dyDescent="0.2">
      <c r="A5" s="4" t="s">
        <v>478</v>
      </c>
      <c r="B5" s="4" t="s">
        <v>479</v>
      </c>
    </row>
    <row r="6" spans="1:2" x14ac:dyDescent="0.2">
      <c r="A6" s="4" t="s">
        <v>637</v>
      </c>
      <c r="B6" s="4" t="s">
        <v>635</v>
      </c>
    </row>
    <row r="7" spans="1:2" x14ac:dyDescent="0.2">
      <c r="A7" s="4" t="s">
        <v>638</v>
      </c>
      <c r="B7" s="4" t="s">
        <v>630</v>
      </c>
    </row>
    <row r="8" spans="1:2" x14ac:dyDescent="0.2">
      <c r="A8" s="4" t="s">
        <v>639</v>
      </c>
      <c r="B8" s="4" t="s">
        <v>631</v>
      </c>
    </row>
    <row r="9" spans="1:2" x14ac:dyDescent="0.2">
      <c r="A9" s="4" t="s">
        <v>640</v>
      </c>
      <c r="B9" s="4" t="s">
        <v>632</v>
      </c>
    </row>
    <row r="10" spans="1:2" x14ac:dyDescent="0.2">
      <c r="A10" s="4" t="s">
        <v>641</v>
      </c>
      <c r="B10" s="4" t="s">
        <v>633</v>
      </c>
    </row>
    <row r="11" spans="1:2" x14ac:dyDescent="0.2">
      <c r="A11" s="4" t="s">
        <v>642</v>
      </c>
      <c r="B11" s="4" t="s">
        <v>634</v>
      </c>
    </row>
    <row r="12" spans="1:2" x14ac:dyDescent="0.2">
      <c r="A12" s="4" t="s">
        <v>643</v>
      </c>
      <c r="B12" s="4" t="s">
        <v>636</v>
      </c>
    </row>
    <row r="13" spans="1:2" x14ac:dyDescent="0.2">
      <c r="A13" s="4"/>
      <c r="B13" s="4"/>
    </row>
    <row r="14" spans="1:2" x14ac:dyDescent="0.2">
      <c r="A14" s="4"/>
      <c r="B14" s="4"/>
    </row>
    <row r="15" spans="1:2" x14ac:dyDescent="0.2">
      <c r="A15" s="4"/>
      <c r="B15" s="4"/>
    </row>
    <row r="16" spans="1:2" x14ac:dyDescent="0.2">
      <c r="A16" s="4"/>
      <c r="B16" s="4"/>
    </row>
    <row r="17" spans="1:2" x14ac:dyDescent="0.2">
      <c r="A17" s="4"/>
      <c r="B17" s="4"/>
    </row>
    <row r="18" spans="1:2" x14ac:dyDescent="0.2">
      <c r="A18" s="4"/>
      <c r="B18" s="4"/>
    </row>
    <row r="19" spans="1:2" x14ac:dyDescent="0.2">
      <c r="A19" s="4"/>
      <c r="B19" s="4"/>
    </row>
    <row r="20" spans="1:2" x14ac:dyDescent="0.2">
      <c r="A20" s="4"/>
      <c r="B20" s="4"/>
    </row>
    <row r="21" spans="1:2" x14ac:dyDescent="0.2">
      <c r="A21" t="s">
        <v>471</v>
      </c>
      <c r="B21" t="s">
        <v>476</v>
      </c>
    </row>
    <row r="22" spans="1:2" x14ac:dyDescent="0.2">
      <c r="A22" t="s">
        <v>655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3642C-BF42-4DF5-9DFC-5A4738E50BCA}">
  <dimension ref="A1:U66"/>
  <sheetViews>
    <sheetView tabSelected="1" topLeftCell="H1" workbookViewId="0">
      <selection activeCell="V33" sqref="V33"/>
    </sheetView>
  </sheetViews>
  <sheetFormatPr defaultRowHeight="14.25" x14ac:dyDescent="0.2"/>
  <cols>
    <col min="1" max="1" width="21.375" style="80" bestFit="1" customWidth="1"/>
    <col min="2" max="3" width="23.5" style="80" bestFit="1" customWidth="1"/>
    <col min="4" max="4" width="23.5" style="80" customWidth="1"/>
    <col min="5" max="5" width="9" style="80"/>
    <col min="6" max="6" width="54.625" style="80" bestFit="1" customWidth="1"/>
    <col min="7" max="7" width="30.25" style="80" customWidth="1"/>
    <col min="8" max="8" width="18.875" style="80" bestFit="1" customWidth="1"/>
    <col min="9" max="9" width="18.875" style="80" customWidth="1"/>
    <col min="10" max="10" width="11" style="80" bestFit="1" customWidth="1"/>
    <col min="11" max="11" width="15.625" style="80" bestFit="1" customWidth="1"/>
    <col min="12" max="12" width="15.625" style="80" customWidth="1"/>
    <col min="13" max="13" width="10.375" style="80" bestFit="1" customWidth="1"/>
    <col min="14" max="14" width="10.375" style="80" customWidth="1"/>
    <col min="15" max="15" width="19.25" style="80" bestFit="1" customWidth="1"/>
    <col min="16" max="16" width="12.625" style="80" bestFit="1" customWidth="1"/>
    <col min="17" max="18" width="12.625" style="80" customWidth="1"/>
    <col min="19" max="19" width="31.875" style="80" customWidth="1"/>
    <col min="20" max="20" width="11" style="80" bestFit="1" customWidth="1"/>
    <col min="21" max="21" width="17.125" style="80" customWidth="1"/>
    <col min="22" max="16384" width="9" style="80"/>
  </cols>
  <sheetData>
    <row r="1" spans="1:21" x14ac:dyDescent="0.2">
      <c r="A1" s="81" t="s">
        <v>606</v>
      </c>
      <c r="C1" s="81" t="s">
        <v>499</v>
      </c>
      <c r="D1" s="81"/>
      <c r="E1" s="81" t="s">
        <v>625</v>
      </c>
      <c r="G1" s="80" t="s">
        <v>661</v>
      </c>
    </row>
    <row r="2" spans="1:21" x14ac:dyDescent="0.2">
      <c r="A2" s="82" t="s">
        <v>500</v>
      </c>
      <c r="B2" s="82" t="s">
        <v>501</v>
      </c>
      <c r="C2" s="82" t="s">
        <v>502</v>
      </c>
      <c r="E2" s="80" t="s">
        <v>607</v>
      </c>
      <c r="F2" s="80" t="s">
        <v>608</v>
      </c>
      <c r="G2" s="80" t="s">
        <v>611</v>
      </c>
    </row>
    <row r="3" spans="1:21" x14ac:dyDescent="0.2">
      <c r="A3" s="82" t="str">
        <f>'[1]1.1手录产品'!B4</f>
        <v>固定收益1号</v>
      </c>
      <c r="B3" s="75"/>
      <c r="C3" s="82"/>
      <c r="E3" s="80" t="s">
        <v>609</v>
      </c>
      <c r="F3" s="80" t="s">
        <v>612</v>
      </c>
      <c r="G3" s="80" t="str">
        <f>[1]估值表!B21</f>
        <v>16南山05</v>
      </c>
    </row>
    <row r="4" spans="1:21" x14ac:dyDescent="0.2">
      <c r="A4" s="82" t="str">
        <f>'[1]1.1手录产品'!B5</f>
        <v>固定收益2号</v>
      </c>
      <c r="B4" s="75" t="s">
        <v>708</v>
      </c>
      <c r="C4" s="82" t="str">
        <f>[1]估值表!B94</f>
        <v>1.0526</v>
      </c>
      <c r="F4" s="80" t="s">
        <v>610</v>
      </c>
      <c r="G4" s="80" t="str">
        <f>[1]估值表!B22</f>
        <v>16南山07</v>
      </c>
    </row>
    <row r="5" spans="1:21" x14ac:dyDescent="0.2">
      <c r="A5" s="82" t="str">
        <f>'[1]1.1手录产品'!B6</f>
        <v>柏治贰柒</v>
      </c>
      <c r="B5" s="75"/>
      <c r="C5" s="82"/>
      <c r="G5" s="80" t="str">
        <f>[1]估值表!B25</f>
        <v>19南山01</v>
      </c>
    </row>
    <row r="6" spans="1:21" x14ac:dyDescent="0.2">
      <c r="A6" s="82" t="str">
        <f>'[1]1.1手录产品'!B7</f>
        <v>柏治远迈</v>
      </c>
      <c r="B6" s="75"/>
      <c r="C6" s="82"/>
      <c r="G6" s="80" t="str">
        <f>[1]估值表!B26</f>
        <v>19平煤债</v>
      </c>
    </row>
    <row r="7" spans="1:21" x14ac:dyDescent="0.2">
      <c r="A7" s="82" t="str">
        <f>'[1]1.1手录产品'!B8</f>
        <v>柏治山河</v>
      </c>
      <c r="B7" s="75"/>
      <c r="C7" s="82"/>
      <c r="G7" s="80" t="str">
        <f>[1]估值表!B29</f>
        <v>18苏宁01</v>
      </c>
    </row>
    <row r="8" spans="1:21" x14ac:dyDescent="0.2">
      <c r="A8" s="82"/>
      <c r="B8" s="75"/>
      <c r="C8" s="82"/>
      <c r="G8" s="80" t="str">
        <f>[1]估值表!B30</f>
        <v>18苏宁02</v>
      </c>
    </row>
    <row r="9" spans="1:21" x14ac:dyDescent="0.2">
      <c r="A9" s="82"/>
      <c r="B9" s="75"/>
      <c r="C9" s="82"/>
      <c r="G9" s="80" t="str">
        <f>[1]估值表!B31</f>
        <v>18苏宁04</v>
      </c>
    </row>
    <row r="10" spans="1:21" x14ac:dyDescent="0.2">
      <c r="A10" s="82"/>
      <c r="B10" s="82"/>
      <c r="C10" s="82"/>
      <c r="G10" s="80" t="str">
        <f>[1]估值表!B32</f>
        <v>18苏宁05</v>
      </c>
    </row>
    <row r="11" spans="1:21" x14ac:dyDescent="0.2">
      <c r="A11" s="82"/>
      <c r="B11" s="82"/>
      <c r="C11" s="82"/>
      <c r="G11" s="80" t="str">
        <f>[1]估值表!B35</f>
        <v>19苏电03</v>
      </c>
    </row>
    <row r="12" spans="1:21" x14ac:dyDescent="0.2">
      <c r="A12" s="82"/>
      <c r="B12" s="82"/>
      <c r="C12" s="82"/>
      <c r="G12" s="80" t="str">
        <f>[1]稳鑫4期估值表!B11</f>
        <v>16春华水务MTN001</v>
      </c>
    </row>
    <row r="13" spans="1:21" x14ac:dyDescent="0.2">
      <c r="A13" s="82"/>
      <c r="B13" s="82"/>
      <c r="C13" s="82"/>
      <c r="G13" s="80" t="str">
        <f>[1]稳鑫4期估值表!B12</f>
        <v>19包钢MTN002</v>
      </c>
    </row>
    <row r="14" spans="1:21" x14ac:dyDescent="0.2">
      <c r="A14" s="82"/>
      <c r="B14" s="82"/>
      <c r="C14" s="82"/>
      <c r="G14" s="80" t="str">
        <f>[1]稳鑫4期估值表!B13</f>
        <v>19海国鑫泰MTN001</v>
      </c>
    </row>
    <row r="15" spans="1:21" x14ac:dyDescent="0.2">
      <c r="A15" s="82"/>
      <c r="B15" s="82"/>
      <c r="C15" s="82"/>
      <c r="E15" s="80" t="s">
        <v>614</v>
      </c>
      <c r="F15" s="80" t="s">
        <v>700</v>
      </c>
    </row>
    <row r="16" spans="1:21" ht="28.5" x14ac:dyDescent="0.2">
      <c r="A16" s="80" t="s">
        <v>498</v>
      </c>
      <c r="F16" s="85" t="s">
        <v>662</v>
      </c>
      <c r="G16" s="80" t="s">
        <v>622</v>
      </c>
      <c r="H16" s="109" t="s">
        <v>663</v>
      </c>
      <c r="I16" s="109" t="s">
        <v>664</v>
      </c>
      <c r="J16" s="109" t="s">
        <v>665</v>
      </c>
      <c r="K16" s="109" t="s">
        <v>666</v>
      </c>
      <c r="L16" s="109" t="s">
        <v>691</v>
      </c>
      <c r="M16" s="109" t="s">
        <v>380</v>
      </c>
      <c r="N16" s="109" t="s">
        <v>693</v>
      </c>
      <c r="O16" s="109" t="s">
        <v>690</v>
      </c>
      <c r="P16" s="109" t="s">
        <v>383</v>
      </c>
      <c r="Q16" s="109" t="s">
        <v>732</v>
      </c>
      <c r="R16" s="109" t="s">
        <v>733</v>
      </c>
      <c r="S16" s="109" t="s">
        <v>692</v>
      </c>
      <c r="T16" s="116" t="s">
        <v>731</v>
      </c>
      <c r="U16" s="116" t="s">
        <v>727</v>
      </c>
    </row>
    <row r="17" spans="1:21" x14ac:dyDescent="0.2">
      <c r="B17" s="85"/>
      <c r="E17" s="80" t="s">
        <v>615</v>
      </c>
      <c r="H17" s="110" t="str">
        <f>[1]柏治固收2号客户对账单!E15</f>
        <v>16南山05</v>
      </c>
      <c r="I17" s="110" t="s">
        <v>667</v>
      </c>
      <c r="J17" s="110">
        <f>-[1]柏治固收2号客户对账单!I15</f>
        <v>883908.09</v>
      </c>
      <c r="K17" s="110">
        <f>[2]柏治固收2号客户对账单!F15</f>
        <v>10000</v>
      </c>
      <c r="L17" s="110">
        <f>J17/K17</f>
        <v>88.39080899999999</v>
      </c>
      <c r="M17" s="110" t="str">
        <f>[1]柏治固收2号客户对账单!E3</f>
        <v>20210112</v>
      </c>
      <c r="N17" s="110">
        <f>K17</f>
        <v>10000</v>
      </c>
      <c r="O17" s="110">
        <f>100*(1+4.5%)</f>
        <v>104.5</v>
      </c>
      <c r="P17" s="111">
        <f>O17/L17-1</f>
        <v>0.18224961602059797</v>
      </c>
      <c r="Q17" s="110">
        <f>IF(I17="证券买入",P17*J17,0)</f>
        <v>161091.91000000015</v>
      </c>
      <c r="R17" s="110">
        <f>IF(I17="证券卖出",(S16*K17)*P17,0)</f>
        <v>0</v>
      </c>
      <c r="S17" s="110">
        <f>J17/K17</f>
        <v>88.39080899999999</v>
      </c>
      <c r="T17" s="80">
        <f>Q17</f>
        <v>161091.91000000015</v>
      </c>
      <c r="U17" s="111">
        <f>T17/(S17*N17)</f>
        <v>0.182249616020598</v>
      </c>
    </row>
    <row r="18" spans="1:21" x14ac:dyDescent="0.2">
      <c r="F18" s="80" t="s">
        <v>694</v>
      </c>
      <c r="H18" s="110" t="str">
        <f>[1]柏治固收2号客户对账单!E16</f>
        <v>16南山05</v>
      </c>
      <c r="I18" s="110" t="s">
        <v>667</v>
      </c>
      <c r="J18" s="110">
        <f>-[1]柏治固收2号客户对账单!I16</f>
        <v>884908.11</v>
      </c>
      <c r="K18" s="110">
        <f>[1]柏治固收2号客户对账单!F16</f>
        <v>10000</v>
      </c>
      <c r="L18" s="110">
        <f t="shared" ref="L18" si="0">J18/K18</f>
        <v>88.490810999999994</v>
      </c>
      <c r="M18" s="110" t="str">
        <f>[1]柏治固收2号客户对账单!E3</f>
        <v>20210112</v>
      </c>
      <c r="N18" s="110">
        <f>IF(I18="证券买入",N17+K18,N17-K18)</f>
        <v>20000</v>
      </c>
      <c r="O18" s="110">
        <f>100*(1+4.5%)</f>
        <v>104.5</v>
      </c>
      <c r="P18" s="111">
        <f>IF(I18="证券买入",(O18/L18-1),(S17/L18)-1)</f>
        <v>0.18091357530896635</v>
      </c>
      <c r="Q18" s="110">
        <f t="shared" ref="Q18:Q19" si="1">IF(I18="证券买入",P18*J18,0)</f>
        <v>160091.89000000007</v>
      </c>
      <c r="R18" s="110">
        <f t="shared" ref="R18:R20" si="2">IF(I18="证券卖出",(S17*K18)*P18,0)</f>
        <v>0</v>
      </c>
      <c r="S18" s="112">
        <f>IF(I18="证券买入",(J18+N17*S17)/N18,S17)</f>
        <v>88.440809999999985</v>
      </c>
      <c r="T18" s="80">
        <f>IF(I18="证券买入",SUM(Q$17:Q18),T17-(AVERAGE(O$17:O18)-S17)*K18)</f>
        <v>321183.80000000022</v>
      </c>
      <c r="U18" s="111">
        <f>T18/(S18*N18)</f>
        <v>0.18158121799201085</v>
      </c>
    </row>
    <row r="19" spans="1:21" x14ac:dyDescent="0.2">
      <c r="A19" s="80" t="s">
        <v>606</v>
      </c>
      <c r="C19" s="80" t="s">
        <v>499</v>
      </c>
      <c r="F19" s="80" t="s">
        <v>695</v>
      </c>
      <c r="H19" s="110" t="str">
        <f>[1]柏治固收2号对账单0113!E16</f>
        <v>16南山05</v>
      </c>
      <c r="I19" s="110" t="s">
        <v>667</v>
      </c>
      <c r="J19" s="110">
        <f>-[1]柏治固收2号对账单0113!I16</f>
        <v>264609.40000000002</v>
      </c>
      <c r="K19" s="110">
        <f>[1]柏治固收2号对账单0113!F16</f>
        <v>3000</v>
      </c>
      <c r="L19" s="110">
        <f>J19/K19</f>
        <v>88.203133333333341</v>
      </c>
      <c r="M19" s="110" t="str">
        <f>[1]柏治固收2号对账单0113!E3</f>
        <v>20210113</v>
      </c>
      <c r="N19" s="110">
        <f>IF(I19="证券买入",N18+K19,N18-K19)</f>
        <v>23000</v>
      </c>
      <c r="O19" s="110">
        <f>100*(1+4.5%)</f>
        <v>104.5</v>
      </c>
      <c r="P19" s="111">
        <f>IF(I19="证券买入",(O19/L19-1),(S18/L19)-1)</f>
        <v>0.18476516707267376</v>
      </c>
      <c r="Q19" s="110">
        <f t="shared" si="1"/>
        <v>48890.599999999962</v>
      </c>
      <c r="R19" s="110">
        <f t="shared" si="2"/>
        <v>0</v>
      </c>
      <c r="S19" s="112">
        <f>IF(I19="证券买入",(J19+N18*S18)/N19,S18)</f>
        <v>88.40980869565216</v>
      </c>
      <c r="T19" s="80">
        <f>IF(I19="证券买入",SUM(Q$17:Q19),T18-(AVERAGE(O$17:O19)-S18)*K19)</f>
        <v>370074.4000000002</v>
      </c>
      <c r="U19" s="111">
        <f>T19/(S19*N19)</f>
        <v>0.18199554485789904</v>
      </c>
    </row>
    <row r="20" spans="1:21" x14ac:dyDescent="0.2">
      <c r="A20" s="82" t="s">
        <v>663</v>
      </c>
      <c r="B20" s="82" t="s">
        <v>406</v>
      </c>
      <c r="C20" s="82" t="s">
        <v>383</v>
      </c>
      <c r="H20" s="110" t="s">
        <v>627</v>
      </c>
      <c r="I20" s="110" t="s">
        <v>668</v>
      </c>
      <c r="J20" s="110">
        <f>'[1]柏治固收2号 对账单0225'!I14</f>
        <v>940945.56</v>
      </c>
      <c r="K20" s="110">
        <f>'[1]柏治固收2号 对账单0225'!F14</f>
        <v>10000</v>
      </c>
      <c r="L20" s="110">
        <f>J20/K20</f>
        <v>94.094556000000011</v>
      </c>
      <c r="M20" s="110" t="str">
        <f>'[1]柏治固收2号 对账单0225'!E3</f>
        <v>20210312</v>
      </c>
      <c r="N20" s="110">
        <f>IF(I20="证券买入",N19+K20,N19-K20)</f>
        <v>13000</v>
      </c>
      <c r="O20" s="110"/>
      <c r="P20" s="111">
        <f>IF(I20="证券买入",(O20/L20-1),(L20/S19)-1)</f>
        <v>6.4299961601742783E-2</v>
      </c>
      <c r="R20" s="110">
        <f t="shared" si="2"/>
        <v>56847.473043478589</v>
      </c>
      <c r="S20" s="112">
        <f>IF(I20="证券买入",(J20+N19*S19)/N20,S19)</f>
        <v>88.40980869565216</v>
      </c>
      <c r="T20" s="80">
        <f>IF(I20="证券买入",SUM(Q$17:Q20),T19-(AVERAGE(O$17:O20)-S19)*K20)</f>
        <v>209172.48695652181</v>
      </c>
      <c r="U20" s="111">
        <f>T20/(S20*N20)</f>
        <v>0.18199554485789898</v>
      </c>
    </row>
    <row r="21" spans="1:21" x14ac:dyDescent="0.2">
      <c r="A21" s="82" t="s">
        <v>627</v>
      </c>
      <c r="B21" s="82" t="str">
        <f>A4</f>
        <v>固定收益2号</v>
      </c>
      <c r="C21" s="75">
        <f>U20</f>
        <v>0.18199554485789898</v>
      </c>
      <c r="D21" s="80">
        <v>44267</v>
      </c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</row>
    <row r="22" spans="1:21" x14ac:dyDescent="0.2">
      <c r="A22" s="82"/>
      <c r="B22" s="82"/>
      <c r="C22" s="75"/>
      <c r="H22" s="109"/>
      <c r="I22" s="109"/>
      <c r="J22" s="109"/>
      <c r="K22" s="109"/>
      <c r="L22" s="109"/>
      <c r="M22" s="109"/>
      <c r="N22" s="109"/>
      <c r="O22" s="113"/>
      <c r="P22" s="114"/>
      <c r="Q22" s="115"/>
      <c r="R22" s="115"/>
      <c r="S22" s="109"/>
      <c r="T22" s="81"/>
    </row>
    <row r="23" spans="1:21" x14ac:dyDescent="0.2">
      <c r="A23" s="82"/>
      <c r="B23" s="82"/>
      <c r="C23" s="75"/>
      <c r="E23" s="80" t="s">
        <v>623</v>
      </c>
      <c r="F23" s="80" t="s">
        <v>696</v>
      </c>
      <c r="O23" s="109"/>
      <c r="P23" s="109"/>
      <c r="Q23" s="109"/>
      <c r="R23" s="109"/>
      <c r="S23" s="112"/>
    </row>
    <row r="24" spans="1:21" x14ac:dyDescent="0.2">
      <c r="A24" s="82"/>
      <c r="B24" s="82"/>
      <c r="C24" s="75"/>
      <c r="S24" s="80" t="s">
        <v>724</v>
      </c>
      <c r="T24" s="80">
        <f>T20</f>
        <v>209172.48695652181</v>
      </c>
    </row>
    <row r="25" spans="1:21" x14ac:dyDescent="0.2">
      <c r="A25" s="82"/>
      <c r="B25" s="82"/>
      <c r="C25" s="75"/>
      <c r="E25" s="80" t="s">
        <v>697</v>
      </c>
      <c r="F25" s="80" t="s">
        <v>703</v>
      </c>
    </row>
    <row r="26" spans="1:21" x14ac:dyDescent="0.2">
      <c r="A26" s="82"/>
      <c r="B26" s="82"/>
      <c r="C26" s="75"/>
      <c r="P26" s="111"/>
    </row>
    <row r="27" spans="1:21" x14ac:dyDescent="0.2">
      <c r="A27" s="82"/>
      <c r="B27" s="82"/>
      <c r="C27" s="75"/>
      <c r="E27" s="80" t="s">
        <v>704</v>
      </c>
      <c r="F27" s="80" t="s">
        <v>705</v>
      </c>
    </row>
    <row r="28" spans="1:21" x14ac:dyDescent="0.2">
      <c r="A28" s="82"/>
      <c r="B28" s="82"/>
      <c r="C28" s="82"/>
      <c r="E28" s="80" t="s">
        <v>706</v>
      </c>
      <c r="F28" s="80" t="s">
        <v>707</v>
      </c>
    </row>
    <row r="29" spans="1:21" x14ac:dyDescent="0.2">
      <c r="A29" s="82"/>
      <c r="B29" s="82"/>
      <c r="C29" s="82"/>
    </row>
    <row r="30" spans="1:21" x14ac:dyDescent="0.2">
      <c r="A30" s="82"/>
      <c r="B30" s="82"/>
      <c r="C30" s="82"/>
    </row>
    <row r="31" spans="1:21" x14ac:dyDescent="0.2">
      <c r="A31" s="82"/>
      <c r="B31" s="82"/>
      <c r="C31" s="82"/>
    </row>
    <row r="32" spans="1:21" x14ac:dyDescent="0.2">
      <c r="A32" s="80" t="s">
        <v>728</v>
      </c>
      <c r="B32" s="80" t="s">
        <v>729</v>
      </c>
      <c r="C32" s="80" t="s">
        <v>730</v>
      </c>
    </row>
    <row r="36" spans="1:19" x14ac:dyDescent="0.2">
      <c r="A36" s="81" t="s">
        <v>624</v>
      </c>
      <c r="C36" s="96"/>
      <c r="D36" s="96"/>
    </row>
    <row r="37" spans="1:19" x14ac:dyDescent="0.2">
      <c r="A37" s="82" t="s">
        <v>628</v>
      </c>
      <c r="B37" s="82" t="s">
        <v>359</v>
      </c>
      <c r="C37" s="82" t="s">
        <v>629</v>
      </c>
      <c r="D37" s="82" t="s">
        <v>669</v>
      </c>
      <c r="E37" s="80" t="s">
        <v>607</v>
      </c>
      <c r="F37" s="80" t="s">
        <v>698</v>
      </c>
    </row>
    <row r="38" spans="1:19" x14ac:dyDescent="0.2">
      <c r="A38" s="82" t="s">
        <v>627</v>
      </c>
      <c r="B38" s="82" t="str">
        <f>[1]柏治固收2号客户对账单!B3</f>
        <v>柏治固定收益2号</v>
      </c>
      <c r="C38" s="82">
        <f>R20</f>
        <v>56847.473043478589</v>
      </c>
      <c r="D38" s="82" t="str">
        <f>M20</f>
        <v>20210312</v>
      </c>
      <c r="E38" s="80" t="s">
        <v>609</v>
      </c>
      <c r="F38" s="80" t="s">
        <v>699</v>
      </c>
      <c r="G38" s="103"/>
      <c r="J38" s="81"/>
      <c r="K38" s="81"/>
      <c r="L38" s="81"/>
      <c r="M38" s="81"/>
      <c r="N38" s="81"/>
      <c r="O38" s="81"/>
      <c r="P38" s="81"/>
      <c r="Q38" s="81"/>
      <c r="R38" s="81"/>
      <c r="S38" s="81"/>
    </row>
    <row r="39" spans="1:19" x14ac:dyDescent="0.2">
      <c r="A39" s="82"/>
      <c r="B39" s="82"/>
      <c r="C39" s="82"/>
      <c r="D39" s="82"/>
      <c r="H39" s="81"/>
      <c r="I39" s="81"/>
    </row>
    <row r="40" spans="1:19" x14ac:dyDescent="0.2">
      <c r="A40" s="82"/>
      <c r="B40" s="82"/>
      <c r="C40" s="82"/>
      <c r="D40" s="82"/>
      <c r="P40" s="85"/>
      <c r="Q40" s="85"/>
      <c r="R40" s="85"/>
    </row>
    <row r="41" spans="1:19" x14ac:dyDescent="0.2">
      <c r="A41" s="82"/>
      <c r="B41" s="82"/>
      <c r="C41" s="82"/>
      <c r="D41" s="82"/>
    </row>
    <row r="42" spans="1:19" x14ac:dyDescent="0.2">
      <c r="A42" s="82"/>
      <c r="B42" s="82"/>
      <c r="C42" s="82"/>
      <c r="D42" s="82"/>
      <c r="G42" s="81"/>
      <c r="J42" s="81"/>
    </row>
    <row r="43" spans="1:19" x14ac:dyDescent="0.2">
      <c r="A43" s="82"/>
      <c r="B43" s="82"/>
      <c r="C43" s="82"/>
      <c r="D43" s="82"/>
      <c r="H43" s="81"/>
      <c r="I43" s="81"/>
    </row>
    <row r="44" spans="1:19" x14ac:dyDescent="0.2">
      <c r="A44" s="82"/>
      <c r="B44" s="82"/>
      <c r="C44" s="82"/>
      <c r="D44" s="82"/>
      <c r="G44" s="81"/>
      <c r="J44" s="81"/>
      <c r="K44" s="81"/>
      <c r="L44" s="81"/>
      <c r="M44" s="81"/>
      <c r="N44" s="81"/>
      <c r="O44" s="81"/>
      <c r="P44" s="81"/>
      <c r="Q44" s="81"/>
      <c r="R44" s="81"/>
    </row>
    <row r="45" spans="1:19" x14ac:dyDescent="0.2">
      <c r="A45" s="82"/>
      <c r="B45" s="82"/>
      <c r="C45" s="82"/>
      <c r="D45" s="82"/>
      <c r="H45" s="81"/>
      <c r="I45" s="81"/>
      <c r="K45" s="97"/>
      <c r="L45" s="97"/>
      <c r="P45" s="97"/>
      <c r="Q45" s="97"/>
      <c r="R45" s="97"/>
    </row>
    <row r="46" spans="1:19" x14ac:dyDescent="0.2">
      <c r="A46" s="82"/>
      <c r="B46" s="82"/>
      <c r="C46" s="82"/>
      <c r="D46" s="82"/>
      <c r="G46" s="81"/>
      <c r="J46" s="81"/>
      <c r="K46" s="97"/>
      <c r="L46" s="97"/>
    </row>
    <row r="47" spans="1:19" x14ac:dyDescent="0.2">
      <c r="A47" s="82"/>
      <c r="B47" s="82"/>
      <c r="C47" s="82"/>
      <c r="D47" s="82"/>
      <c r="E47" s="80" t="s">
        <v>614</v>
      </c>
      <c r="F47" s="80" t="s">
        <v>626</v>
      </c>
      <c r="G47" s="80" t="s">
        <v>670</v>
      </c>
      <c r="H47" s="81"/>
      <c r="I47" s="81"/>
    </row>
    <row r="48" spans="1:19" x14ac:dyDescent="0.2">
      <c r="A48" s="82"/>
      <c r="B48" s="82"/>
      <c r="C48" s="82"/>
      <c r="D48" s="82"/>
    </row>
    <row r="55" spans="1:14" x14ac:dyDescent="0.2">
      <c r="A55" s="108" t="s">
        <v>681</v>
      </c>
    </row>
    <row r="56" spans="1:14" x14ac:dyDescent="0.2">
      <c r="A56" s="80" t="s">
        <v>684</v>
      </c>
    </row>
    <row r="57" spans="1:14" x14ac:dyDescent="0.2">
      <c r="A57" s="80" t="s">
        <v>685</v>
      </c>
    </row>
    <row r="58" spans="1:14" x14ac:dyDescent="0.2">
      <c r="A58" s="80" t="s">
        <v>682</v>
      </c>
    </row>
    <row r="59" spans="1:14" x14ac:dyDescent="0.2">
      <c r="A59" s="80" t="s">
        <v>683</v>
      </c>
    </row>
    <row r="60" spans="1:14" x14ac:dyDescent="0.2">
      <c r="A60"/>
      <c r="B60" s="107"/>
      <c r="C60" s="107" t="s">
        <v>671</v>
      </c>
      <c r="D60" s="107" t="s">
        <v>672</v>
      </c>
      <c r="E60" s="107" t="s">
        <v>673</v>
      </c>
      <c r="F60" s="107" t="s">
        <v>674</v>
      </c>
      <c r="G60" s="107" t="s">
        <v>675</v>
      </c>
      <c r="H60" s="107" t="s">
        <v>676</v>
      </c>
      <c r="I60" s="107" t="s">
        <v>677</v>
      </c>
      <c r="J60" s="107" t="s">
        <v>678</v>
      </c>
      <c r="K60" s="107"/>
    </row>
    <row r="61" spans="1:14" x14ac:dyDescent="0.2">
      <c r="A61"/>
      <c r="B61" t="s">
        <v>117</v>
      </c>
      <c r="C61">
        <v>95.5</v>
      </c>
      <c r="D61" s="104">
        <f ca="1">100*H61*(12-I61)/12</f>
        <v>4.8580821917808219</v>
      </c>
      <c r="E61" s="104">
        <f ca="1">C61+D61</f>
        <v>100.35808219178082</v>
      </c>
      <c r="F61" s="105">
        <f ca="1">100*(1+H61)/E61-1</f>
        <v>4.824641625740167E-2</v>
      </c>
      <c r="G61" s="105">
        <f ca="1">F61*(12/I61)</f>
        <v>0.73374758058131706</v>
      </c>
      <c r="H61" s="105">
        <v>5.1999999999999998E-2</v>
      </c>
      <c r="I61" s="104">
        <f ca="1">(J61-M$61)*12/365</f>
        <v>0.78904109589041094</v>
      </c>
      <c r="J61" s="106">
        <v>44305</v>
      </c>
      <c r="K61" s="106"/>
      <c r="M61" s="106">
        <f ca="1">TODAY()</f>
        <v>44281</v>
      </c>
      <c r="N61" s="106"/>
    </row>
    <row r="62" spans="1:14" x14ac:dyDescent="0.2">
      <c r="A62" s="80" t="s">
        <v>686</v>
      </c>
    </row>
    <row r="63" spans="1:14" x14ac:dyDescent="0.2">
      <c r="A63" s="80" t="s">
        <v>687</v>
      </c>
    </row>
    <row r="65" spans="1:1" x14ac:dyDescent="0.2">
      <c r="A65" s="80" t="s">
        <v>688</v>
      </c>
    </row>
    <row r="66" spans="1:1" x14ac:dyDescent="0.2">
      <c r="A66" s="80" t="s">
        <v>689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B4B8A-5AC1-4BF9-959E-8B59B89E7FB6}">
  <dimension ref="A1:M28"/>
  <sheetViews>
    <sheetView workbookViewId="0">
      <selection activeCell="A28" sqref="A28:C28"/>
    </sheetView>
  </sheetViews>
  <sheetFormatPr defaultRowHeight="14.25" x14ac:dyDescent="0.2"/>
  <cols>
    <col min="4" max="5" width="11" bestFit="1" customWidth="1"/>
    <col min="6" max="6" width="14.125" bestFit="1" customWidth="1"/>
    <col min="10" max="10" width="19.5" customWidth="1"/>
    <col min="12" max="12" width="11" bestFit="1" customWidth="1"/>
    <col min="13" max="13" width="47.125" bestFit="1" customWidth="1"/>
  </cols>
  <sheetData>
    <row r="1" spans="1:13" x14ac:dyDescent="0.2">
      <c r="A1" s="1" t="s">
        <v>17</v>
      </c>
    </row>
    <row r="2" spans="1:13" x14ac:dyDescent="0.2">
      <c r="A2" s="3" t="s">
        <v>9</v>
      </c>
      <c r="B2" s="3" t="s">
        <v>10</v>
      </c>
      <c r="C2" s="4" t="s">
        <v>11</v>
      </c>
      <c r="D2" s="5" t="s">
        <v>12</v>
      </c>
      <c r="E2" s="6" t="s">
        <v>13</v>
      </c>
      <c r="F2" s="7" t="s">
        <v>14</v>
      </c>
      <c r="G2" s="4" t="s">
        <v>15</v>
      </c>
      <c r="H2" s="4" t="s">
        <v>713</v>
      </c>
      <c r="I2" s="4" t="s">
        <v>16</v>
      </c>
      <c r="J2" s="4" t="s">
        <v>18</v>
      </c>
      <c r="L2" s="1" t="s">
        <v>20</v>
      </c>
      <c r="M2" t="s">
        <v>381</v>
      </c>
    </row>
    <row r="3" spans="1:13" x14ac:dyDescent="0.2">
      <c r="A3" s="4"/>
      <c r="B3" s="4"/>
      <c r="C3" s="4"/>
      <c r="D3" s="4"/>
      <c r="E3" s="4"/>
      <c r="F3" s="4"/>
      <c r="G3" s="4"/>
      <c r="H3" s="4"/>
      <c r="I3" s="4"/>
      <c r="J3" s="4"/>
      <c r="L3" s="1" t="s">
        <v>380</v>
      </c>
      <c r="M3" s="2" t="s">
        <v>382</v>
      </c>
    </row>
    <row r="4" spans="1:13" x14ac:dyDescent="0.2">
      <c r="A4" s="4"/>
      <c r="B4" s="4"/>
      <c r="C4" s="4"/>
      <c r="D4" s="4"/>
      <c r="E4" s="4"/>
      <c r="F4" s="4"/>
      <c r="G4" s="4"/>
      <c r="H4" s="4"/>
      <c r="I4" s="4"/>
      <c r="J4" s="4"/>
      <c r="L4" s="1"/>
    </row>
    <row r="5" spans="1:13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1"/>
      <c r="L5" s="1"/>
    </row>
    <row r="6" spans="1:13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1"/>
    </row>
    <row r="7" spans="1:13" x14ac:dyDescent="0.2">
      <c r="A7" s="4"/>
      <c r="B7" s="4"/>
      <c r="C7" s="4"/>
      <c r="D7" s="4"/>
      <c r="E7" s="4"/>
      <c r="F7" s="4"/>
      <c r="G7" s="4"/>
      <c r="H7" s="4"/>
      <c r="I7" s="4"/>
      <c r="J7" s="4"/>
      <c r="K7" s="1"/>
    </row>
    <row r="8" spans="1:13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1"/>
    </row>
    <row r="9" spans="1:13" x14ac:dyDescent="0.2">
      <c r="A9" s="4"/>
      <c r="B9" s="4"/>
      <c r="C9" s="4"/>
      <c r="D9" s="4"/>
      <c r="E9" s="4"/>
      <c r="F9" s="4"/>
      <c r="G9" s="4"/>
      <c r="H9" s="4"/>
      <c r="I9" s="4"/>
      <c r="J9" s="4"/>
      <c r="K9" s="1"/>
    </row>
    <row r="10" spans="1:13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K10" s="1"/>
    </row>
    <row r="11" spans="1:13" x14ac:dyDescent="0.2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3" x14ac:dyDescent="0.2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3" x14ac:dyDescent="0.2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3" x14ac:dyDescent="0.2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3" x14ac:dyDescent="0.2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2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2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2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x14ac:dyDescent="0.2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ht="85.5" x14ac:dyDescent="0.2">
      <c r="A28" s="119" t="s">
        <v>379</v>
      </c>
      <c r="B28" s="119"/>
      <c r="C28" s="119"/>
      <c r="D28" s="118" t="s">
        <v>19</v>
      </c>
      <c r="E28" s="118"/>
      <c r="F28" s="118"/>
      <c r="G28" s="118"/>
      <c r="H28" s="118"/>
      <c r="I28" s="118"/>
      <c r="J28" s="72" t="s">
        <v>378</v>
      </c>
    </row>
  </sheetData>
  <mergeCells count="2">
    <mergeCell ref="D28:I28"/>
    <mergeCell ref="A28:C28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FE5E6-D3B1-44B8-8422-9FA5A61EDEDE}">
  <dimension ref="A1:O26"/>
  <sheetViews>
    <sheetView workbookViewId="0">
      <selection activeCell="J27" sqref="J27"/>
    </sheetView>
  </sheetViews>
  <sheetFormatPr defaultRowHeight="14.25" x14ac:dyDescent="0.2"/>
  <cols>
    <col min="4" max="5" width="11" bestFit="1" customWidth="1"/>
    <col min="8" max="8" width="9" bestFit="1" customWidth="1"/>
    <col min="9" max="10" width="15.125" bestFit="1" customWidth="1"/>
    <col min="13" max="13" width="13" bestFit="1" customWidth="1"/>
    <col min="14" max="14" width="13" customWidth="1"/>
    <col min="22" max="22" width="10" bestFit="1" customWidth="1"/>
  </cols>
  <sheetData>
    <row r="1" spans="1:15" x14ac:dyDescent="0.2">
      <c r="A1" s="1" t="s">
        <v>17</v>
      </c>
      <c r="B1" s="1"/>
      <c r="C1" s="1"/>
      <c r="M1" t="s">
        <v>512</v>
      </c>
    </row>
    <row r="2" spans="1:15" x14ac:dyDescent="0.2">
      <c r="A2" s="1"/>
      <c r="B2" s="1"/>
      <c r="C2" s="1"/>
    </row>
    <row r="3" spans="1:15" x14ac:dyDescent="0.2">
      <c r="A3" s="3" t="s">
        <v>9</v>
      </c>
      <c r="B3" s="3" t="s">
        <v>10</v>
      </c>
      <c r="C3" s="4" t="s">
        <v>11</v>
      </c>
      <c r="D3" s="4" t="s">
        <v>383</v>
      </c>
      <c r="E3" s="4" t="s">
        <v>384</v>
      </c>
      <c r="F3" s="4" t="s">
        <v>16</v>
      </c>
      <c r="G3" s="4" t="s">
        <v>713</v>
      </c>
      <c r="H3" s="4" t="s">
        <v>387</v>
      </c>
      <c r="I3" s="4" t="s">
        <v>21</v>
      </c>
      <c r="J3" s="4" t="s">
        <v>22</v>
      </c>
      <c r="M3" s="3" t="s">
        <v>385</v>
      </c>
      <c r="N3" s="3" t="s">
        <v>440</v>
      </c>
      <c r="O3" s="3" t="s">
        <v>386</v>
      </c>
    </row>
    <row r="4" spans="1:15" x14ac:dyDescent="0.2">
      <c r="A4" s="4"/>
      <c r="B4" s="4"/>
      <c r="C4" s="4"/>
      <c r="D4" s="4"/>
      <c r="E4" s="4"/>
      <c r="F4" s="4"/>
      <c r="G4" s="4"/>
      <c r="H4" s="4"/>
      <c r="I4" s="4"/>
      <c r="J4" s="4"/>
      <c r="M4" s="4"/>
      <c r="N4" s="4"/>
      <c r="O4" s="4"/>
    </row>
    <row r="5" spans="1:15" x14ac:dyDescent="0.2">
      <c r="A5" s="4"/>
      <c r="B5" s="4"/>
      <c r="C5" s="4"/>
      <c r="D5" s="4"/>
      <c r="E5" s="4"/>
      <c r="F5" s="4"/>
      <c r="G5" s="4"/>
      <c r="H5" s="4"/>
      <c r="I5" s="4"/>
      <c r="J5" s="4"/>
      <c r="M5" s="4"/>
      <c r="N5" s="4"/>
      <c r="O5" s="4"/>
    </row>
    <row r="6" spans="1:15" x14ac:dyDescent="0.2">
      <c r="A6" s="4"/>
      <c r="B6" s="4"/>
      <c r="C6" s="4"/>
      <c r="D6" s="4"/>
      <c r="E6" s="4"/>
      <c r="F6" s="4"/>
      <c r="G6" s="4"/>
      <c r="H6" s="4"/>
      <c r="I6" s="4"/>
      <c r="J6" s="4"/>
      <c r="M6" s="4"/>
      <c r="N6" s="4"/>
      <c r="O6" s="4"/>
    </row>
    <row r="7" spans="1:15" x14ac:dyDescent="0.2">
      <c r="A7" s="4"/>
      <c r="B7" s="4"/>
      <c r="C7" s="4"/>
      <c r="D7" s="4"/>
      <c r="E7" s="4"/>
      <c r="F7" s="4"/>
      <c r="G7" s="4"/>
      <c r="H7" s="4"/>
      <c r="I7" s="4"/>
      <c r="J7" s="4"/>
      <c r="M7" s="4"/>
      <c r="N7" s="4"/>
      <c r="O7" s="4"/>
    </row>
    <row r="8" spans="1:15" x14ac:dyDescent="0.2">
      <c r="A8" s="4"/>
      <c r="B8" s="4"/>
      <c r="C8" s="4"/>
      <c r="D8" s="4"/>
      <c r="E8" s="4"/>
      <c r="F8" s="4"/>
      <c r="G8" s="4"/>
      <c r="H8" s="4"/>
      <c r="I8" s="4"/>
      <c r="J8" s="4"/>
      <c r="M8" s="4"/>
      <c r="N8" s="4"/>
      <c r="O8" s="4"/>
    </row>
    <row r="9" spans="1:15" x14ac:dyDescent="0.2">
      <c r="A9" s="4"/>
      <c r="B9" s="4"/>
      <c r="C9" s="4"/>
      <c r="D9" s="4"/>
      <c r="E9" s="4"/>
      <c r="F9" s="4"/>
      <c r="G9" s="4"/>
      <c r="H9" s="4"/>
      <c r="I9" s="4"/>
      <c r="J9" s="4"/>
      <c r="M9" s="4"/>
      <c r="N9" s="4"/>
      <c r="O9" s="4"/>
    </row>
    <row r="10" spans="1:15" x14ac:dyDescent="0.2">
      <c r="A10" s="4"/>
      <c r="B10" s="4"/>
      <c r="C10" s="4"/>
      <c r="D10" s="4"/>
      <c r="E10" s="4"/>
      <c r="F10" s="4"/>
      <c r="G10" s="4"/>
      <c r="H10" s="4"/>
      <c r="I10" s="4"/>
      <c r="J10" s="4"/>
      <c r="M10" s="4"/>
      <c r="N10" s="4"/>
      <c r="O10" s="4"/>
    </row>
    <row r="11" spans="1:15" x14ac:dyDescent="0.2">
      <c r="A11" s="4"/>
      <c r="B11" s="4"/>
      <c r="C11" s="4"/>
      <c r="D11" s="4"/>
      <c r="E11" s="4"/>
      <c r="F11" s="4"/>
      <c r="G11" s="4"/>
      <c r="H11" s="4"/>
      <c r="I11" s="4"/>
      <c r="J11" s="4"/>
      <c r="M11" s="4"/>
      <c r="N11" s="4"/>
      <c r="O11" s="4"/>
    </row>
    <row r="12" spans="1:15" x14ac:dyDescent="0.2">
      <c r="A12" s="4"/>
      <c r="B12" s="4"/>
      <c r="C12" s="4"/>
      <c r="D12" s="4"/>
      <c r="E12" s="4"/>
      <c r="F12" s="4"/>
      <c r="G12" s="4"/>
      <c r="H12" s="4"/>
      <c r="I12" s="4"/>
      <c r="J12" s="4"/>
      <c r="M12" s="4"/>
      <c r="N12" s="4"/>
      <c r="O12" s="4"/>
    </row>
    <row r="13" spans="1:15" x14ac:dyDescent="0.2">
      <c r="A13" s="4"/>
      <c r="B13" s="4"/>
      <c r="C13" s="4"/>
      <c r="D13" s="4"/>
      <c r="E13" s="4"/>
      <c r="F13" s="4"/>
      <c r="G13" s="4"/>
      <c r="H13" s="4"/>
      <c r="I13" s="4"/>
      <c r="J13" s="4"/>
      <c r="M13" s="4"/>
      <c r="N13" s="4"/>
      <c r="O13" s="4"/>
    </row>
    <row r="14" spans="1:15" x14ac:dyDescent="0.2">
      <c r="A14" s="4"/>
      <c r="B14" s="4"/>
      <c r="C14" s="4"/>
      <c r="D14" s="4"/>
      <c r="E14" s="4"/>
      <c r="F14" s="4"/>
      <c r="G14" s="4"/>
      <c r="H14" s="4"/>
      <c r="I14" s="4"/>
      <c r="J14" s="4"/>
      <c r="M14" s="4"/>
      <c r="N14" s="4"/>
      <c r="O14" s="4"/>
    </row>
    <row r="15" spans="1:15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M15" s="4"/>
      <c r="N15" s="4"/>
      <c r="O15" s="4"/>
    </row>
    <row r="16" spans="1:15" x14ac:dyDescent="0.2">
      <c r="A16" s="4"/>
      <c r="B16" s="4"/>
      <c r="C16" s="4"/>
      <c r="D16" s="4"/>
      <c r="E16" s="4"/>
      <c r="F16" s="4"/>
      <c r="G16" s="4"/>
      <c r="H16" s="4"/>
      <c r="I16" s="4"/>
      <c r="J16" s="4"/>
      <c r="M16" s="4"/>
      <c r="N16" s="4"/>
      <c r="O16" s="4"/>
    </row>
    <row r="17" spans="1:15" x14ac:dyDescent="0.2">
      <c r="A17" s="4"/>
      <c r="B17" s="4"/>
      <c r="C17" s="4"/>
      <c r="D17" s="4"/>
      <c r="E17" s="4"/>
      <c r="F17" s="4"/>
      <c r="G17" s="4"/>
      <c r="H17" s="4"/>
      <c r="I17" s="4"/>
      <c r="J17" s="4"/>
      <c r="M17" s="4"/>
      <c r="N17" s="4"/>
      <c r="O17" s="4"/>
    </row>
    <row r="18" spans="1:15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M18" s="4"/>
      <c r="N18" s="4"/>
      <c r="O18" s="4"/>
    </row>
    <row r="19" spans="1:15" x14ac:dyDescent="0.2">
      <c r="A19" s="4"/>
      <c r="B19" s="4"/>
      <c r="C19" s="4"/>
      <c r="D19" s="4"/>
      <c r="E19" s="4"/>
      <c r="F19" s="4"/>
      <c r="G19" s="4"/>
      <c r="H19" s="4"/>
      <c r="I19" s="4"/>
      <c r="J19" s="4"/>
      <c r="M19" s="4"/>
      <c r="N19" s="4"/>
      <c r="O19" s="4"/>
    </row>
    <row r="20" spans="1:15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M20" s="4"/>
      <c r="N20" s="4"/>
      <c r="O20" s="4"/>
    </row>
    <row r="21" spans="1:15" x14ac:dyDescent="0.2">
      <c r="A21" s="4"/>
      <c r="B21" s="4"/>
      <c r="C21" s="4"/>
      <c r="D21" s="4"/>
      <c r="E21" s="4"/>
      <c r="F21" s="4"/>
      <c r="G21" s="4"/>
      <c r="H21" s="4"/>
      <c r="I21" s="4"/>
      <c r="J21" s="4"/>
      <c r="M21" s="4"/>
      <c r="N21" s="4"/>
      <c r="O21" s="4"/>
    </row>
    <row r="22" spans="1:15" x14ac:dyDescent="0.2">
      <c r="A22" s="4"/>
      <c r="B22" s="4"/>
      <c r="C22" s="4"/>
      <c r="D22" s="4"/>
      <c r="E22" s="4"/>
      <c r="F22" s="4"/>
      <c r="G22" s="4"/>
      <c r="H22" s="4"/>
      <c r="I22" s="4"/>
      <c r="J22" s="4"/>
      <c r="M22" s="4"/>
      <c r="N22" s="4"/>
      <c r="O22" s="4"/>
    </row>
    <row r="23" spans="1:15" x14ac:dyDescent="0.2">
      <c r="A23" s="4"/>
      <c r="B23" s="4"/>
      <c r="C23" s="4"/>
      <c r="D23" s="4"/>
      <c r="E23" s="4"/>
      <c r="F23" s="4"/>
      <c r="G23" s="4"/>
      <c r="H23" s="4"/>
      <c r="I23" s="4"/>
      <c r="J23" s="4"/>
      <c r="M23" s="4"/>
      <c r="N23" s="4"/>
      <c r="O23" s="4"/>
    </row>
    <row r="24" spans="1:15" x14ac:dyDescent="0.2">
      <c r="A24" s="4"/>
      <c r="B24" s="4"/>
      <c r="C24" s="4"/>
      <c r="D24" s="4"/>
      <c r="E24" s="4"/>
      <c r="F24" s="4"/>
      <c r="G24" s="4"/>
      <c r="H24" s="4"/>
      <c r="I24" s="4"/>
      <c r="J24" s="4"/>
      <c r="M24" s="4"/>
      <c r="N24" s="4"/>
      <c r="O24" s="4"/>
    </row>
    <row r="25" spans="1:15" s="72" customFormat="1" ht="99.75" x14ac:dyDescent="0.2">
      <c r="A25" s="72" t="s">
        <v>472</v>
      </c>
      <c r="B25" s="72" t="s">
        <v>510</v>
      </c>
      <c r="C25" s="72" t="s">
        <v>508</v>
      </c>
      <c r="D25" s="72" t="s">
        <v>509</v>
      </c>
      <c r="E25" s="77" t="s">
        <v>473</v>
      </c>
      <c r="F25" s="72" t="s">
        <v>714</v>
      </c>
      <c r="G25" s="72" t="s">
        <v>715</v>
      </c>
      <c r="H25" s="72" t="s">
        <v>441</v>
      </c>
      <c r="I25" s="119" t="s">
        <v>711</v>
      </c>
      <c r="J25" s="119"/>
      <c r="M25" s="72" t="s">
        <v>462</v>
      </c>
      <c r="N25" s="72" t="s">
        <v>442</v>
      </c>
      <c r="O25" s="72" t="s">
        <v>712</v>
      </c>
    </row>
    <row r="26" spans="1:15" x14ac:dyDescent="0.2">
      <c r="C26" s="76" t="s">
        <v>511</v>
      </c>
    </row>
  </sheetData>
  <mergeCells count="1">
    <mergeCell ref="I25:J25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F7C5B-E3A0-4A34-B832-8657F832C9C5}">
  <dimension ref="A1:K32"/>
  <sheetViews>
    <sheetView topLeftCell="A10" workbookViewId="0">
      <selection activeCell="F41" sqref="F41"/>
    </sheetView>
  </sheetViews>
  <sheetFormatPr defaultRowHeight="14.25" x14ac:dyDescent="0.2"/>
  <cols>
    <col min="1" max="1" width="24.125" bestFit="1" customWidth="1"/>
    <col min="3" max="4" width="17.25" bestFit="1" customWidth="1"/>
    <col min="5" max="5" width="13" bestFit="1" customWidth="1"/>
    <col min="6" max="6" width="31.25" customWidth="1"/>
    <col min="7" max="8" width="21.375" bestFit="1" customWidth="1"/>
    <col min="10" max="10" width="21.375" bestFit="1" customWidth="1"/>
    <col min="11" max="11" width="23.625" bestFit="1" customWidth="1"/>
    <col min="12" max="12" width="63.25" bestFit="1" customWidth="1"/>
  </cols>
  <sheetData>
    <row r="1" spans="1:11" x14ac:dyDescent="0.2">
      <c r="A1" s="1" t="s">
        <v>496</v>
      </c>
      <c r="B1" s="79" t="s">
        <v>443</v>
      </c>
    </row>
    <row r="2" spans="1:11" x14ac:dyDescent="0.2">
      <c r="A2" s="3" t="s">
        <v>9</v>
      </c>
      <c r="B2" s="3" t="s">
        <v>10</v>
      </c>
      <c r="C2" s="3" t="s">
        <v>436</v>
      </c>
      <c r="D2" s="94" t="s">
        <v>28</v>
      </c>
      <c r="E2" s="3" t="s">
        <v>23</v>
      </c>
      <c r="F2" s="3" t="s">
        <v>24</v>
      </c>
      <c r="G2" s="3" t="s">
        <v>25</v>
      </c>
      <c r="H2" s="3" t="s">
        <v>26</v>
      </c>
      <c r="J2" s="1" t="s">
        <v>0</v>
      </c>
      <c r="K2" t="s">
        <v>360</v>
      </c>
    </row>
    <row r="3" spans="1:11" x14ac:dyDescent="0.2">
      <c r="A3" s="4"/>
      <c r="B3" s="4"/>
      <c r="C3" s="4"/>
      <c r="D3" s="4"/>
      <c r="E3" s="3" t="str">
        <f>'1.1手录产品'!B5</f>
        <v>柏治固定收益2号</v>
      </c>
      <c r="F3" s="4"/>
      <c r="G3" s="4"/>
      <c r="H3" s="4"/>
      <c r="J3" s="1" t="s">
        <v>27</v>
      </c>
      <c r="K3" t="s">
        <v>29</v>
      </c>
    </row>
    <row r="4" spans="1:11" x14ac:dyDescent="0.2">
      <c r="A4" s="4"/>
      <c r="B4" s="4"/>
      <c r="C4" s="4"/>
      <c r="D4" s="4"/>
      <c r="E4" s="4"/>
      <c r="F4" s="4"/>
      <c r="G4" s="4"/>
      <c r="H4" s="4"/>
      <c r="J4" s="1" t="s">
        <v>463</v>
      </c>
    </row>
    <row r="5" spans="1:11" x14ac:dyDescent="0.2">
      <c r="A5" s="4"/>
      <c r="B5" s="4"/>
      <c r="C5" s="4"/>
      <c r="D5" s="4"/>
      <c r="E5" s="4"/>
      <c r="F5" s="4"/>
      <c r="G5" s="4"/>
      <c r="H5" s="4"/>
      <c r="J5" s="1" t="s">
        <v>464</v>
      </c>
      <c r="K5" t="s">
        <v>445</v>
      </c>
    </row>
    <row r="6" spans="1:11" x14ac:dyDescent="0.2">
      <c r="A6" s="4"/>
      <c r="B6" s="4"/>
      <c r="C6" s="4"/>
      <c r="D6" s="4"/>
      <c r="E6" s="4"/>
      <c r="F6" s="4"/>
      <c r="G6" s="4"/>
      <c r="H6" s="4"/>
      <c r="J6" s="1"/>
      <c r="K6" t="s">
        <v>352</v>
      </c>
    </row>
    <row r="7" spans="1:11" x14ac:dyDescent="0.2">
      <c r="A7" s="4"/>
      <c r="B7" s="4"/>
      <c r="C7" s="4"/>
      <c r="D7" s="4"/>
      <c r="E7" s="4"/>
      <c r="F7" s="4"/>
      <c r="G7" s="4"/>
      <c r="H7" s="4"/>
      <c r="J7" s="1"/>
      <c r="K7" t="s">
        <v>353</v>
      </c>
    </row>
    <row r="8" spans="1:11" x14ac:dyDescent="0.2">
      <c r="A8" s="4"/>
      <c r="B8" s="4"/>
      <c r="C8" s="4"/>
      <c r="D8" s="4"/>
      <c r="E8" s="4"/>
      <c r="F8" s="4"/>
      <c r="G8" s="4"/>
      <c r="H8" s="4"/>
      <c r="K8" t="s">
        <v>513</v>
      </c>
    </row>
    <row r="9" spans="1:11" x14ac:dyDescent="0.2">
      <c r="A9" s="4"/>
      <c r="B9" s="4"/>
      <c r="C9" s="4"/>
      <c r="D9" s="4"/>
      <c r="E9" s="4"/>
      <c r="F9" s="4"/>
      <c r="G9" s="4"/>
      <c r="H9" s="4"/>
      <c r="J9" s="1" t="s">
        <v>465</v>
      </c>
      <c r="K9" t="s">
        <v>466</v>
      </c>
    </row>
    <row r="10" spans="1:11" x14ac:dyDescent="0.2">
      <c r="A10" s="4"/>
      <c r="B10" s="4"/>
      <c r="C10" s="4"/>
      <c r="D10" s="4"/>
      <c r="E10" s="4"/>
      <c r="F10" s="4"/>
      <c r="G10" s="4"/>
      <c r="H10" s="4"/>
      <c r="K10" t="s">
        <v>467</v>
      </c>
    </row>
    <row r="11" spans="1:11" x14ac:dyDescent="0.2">
      <c r="A11" s="4"/>
      <c r="B11" s="4"/>
      <c r="C11" s="4"/>
      <c r="D11" s="4"/>
      <c r="E11" s="4"/>
      <c r="F11" s="4"/>
      <c r="G11" s="4"/>
      <c r="H11" s="4"/>
    </row>
    <row r="12" spans="1:11" x14ac:dyDescent="0.2">
      <c r="A12" s="4"/>
      <c r="B12" s="4"/>
      <c r="C12" s="4"/>
      <c r="D12" s="4"/>
      <c r="E12" s="4"/>
      <c r="F12" s="4"/>
      <c r="G12" s="4"/>
      <c r="H12" s="4"/>
    </row>
    <row r="13" spans="1:11" s="2" customFormat="1" ht="57" x14ac:dyDescent="0.2">
      <c r="A13" s="120" t="s">
        <v>444</v>
      </c>
      <c r="B13" s="120"/>
      <c r="C13" s="120"/>
      <c r="D13" s="98" t="s">
        <v>468</v>
      </c>
      <c r="E13" s="2" t="s">
        <v>431</v>
      </c>
      <c r="F13" s="85" t="s">
        <v>506</v>
      </c>
      <c r="G13" t="s">
        <v>716</v>
      </c>
      <c r="H13" s="2" t="s">
        <v>717</v>
      </c>
      <c r="K13"/>
    </row>
    <row r="15" spans="1:11" x14ac:dyDescent="0.2">
      <c r="A15" s="1" t="s">
        <v>656</v>
      </c>
    </row>
    <row r="16" spans="1:11" x14ac:dyDescent="0.2">
      <c r="A16" s="3" t="s">
        <v>355</v>
      </c>
      <c r="B16" s="3" t="s">
        <v>10</v>
      </c>
      <c r="C16" s="3" t="s">
        <v>27</v>
      </c>
      <c r="D16" s="94" t="s">
        <v>28</v>
      </c>
      <c r="E16" s="3" t="s">
        <v>23</v>
      </c>
      <c r="F16" s="3" t="s">
        <v>24</v>
      </c>
      <c r="G16" s="3" t="s">
        <v>25</v>
      </c>
      <c r="H16" s="3" t="s">
        <v>26</v>
      </c>
      <c r="J16" t="s">
        <v>357</v>
      </c>
    </row>
    <row r="17" spans="1:8" x14ac:dyDescent="0.2">
      <c r="A17" s="4"/>
      <c r="B17" s="4"/>
      <c r="C17" s="4"/>
      <c r="D17" s="4"/>
      <c r="E17" s="4"/>
      <c r="F17" s="4"/>
      <c r="G17" s="4"/>
      <c r="H17" s="4"/>
    </row>
    <row r="18" spans="1:8" x14ac:dyDescent="0.2">
      <c r="A18" s="4"/>
      <c r="B18" s="4"/>
      <c r="C18" s="4"/>
      <c r="D18" s="4"/>
      <c r="E18" s="4"/>
      <c r="F18" s="4"/>
      <c r="G18" s="4"/>
      <c r="H18" s="4"/>
    </row>
    <row r="19" spans="1:8" x14ac:dyDescent="0.2">
      <c r="A19" s="4"/>
      <c r="B19" s="4"/>
      <c r="C19" s="4"/>
      <c r="D19" s="4"/>
      <c r="E19" s="4"/>
      <c r="F19" s="4"/>
      <c r="G19" s="4"/>
      <c r="H19" s="4"/>
    </row>
    <row r="20" spans="1:8" x14ac:dyDescent="0.2">
      <c r="A20" s="4"/>
      <c r="B20" s="4"/>
      <c r="C20" s="4"/>
      <c r="D20" s="4"/>
      <c r="E20" s="4"/>
      <c r="F20" s="4"/>
      <c r="G20" s="4"/>
      <c r="H20" s="4"/>
    </row>
    <row r="21" spans="1:8" x14ac:dyDescent="0.2">
      <c r="A21" s="4"/>
      <c r="B21" s="4"/>
      <c r="C21" s="4"/>
      <c r="D21" s="4"/>
      <c r="E21" s="4"/>
      <c r="F21" s="4"/>
      <c r="G21" s="4"/>
      <c r="H21" s="4"/>
    </row>
    <row r="22" spans="1:8" x14ac:dyDescent="0.2">
      <c r="A22" s="4"/>
      <c r="B22" s="4"/>
      <c r="C22" s="4"/>
      <c r="D22" s="4"/>
      <c r="E22" s="4"/>
      <c r="F22" s="4"/>
      <c r="G22" s="4"/>
      <c r="H22" s="4"/>
    </row>
    <row r="23" spans="1:8" x14ac:dyDescent="0.2">
      <c r="A23" s="4"/>
      <c r="B23" s="4"/>
      <c r="C23" s="4"/>
      <c r="D23" s="4"/>
      <c r="E23" s="4"/>
      <c r="F23" s="4"/>
      <c r="G23" s="4"/>
      <c r="H23" s="4"/>
    </row>
    <row r="24" spans="1:8" x14ac:dyDescent="0.2">
      <c r="A24" s="4"/>
      <c r="B24" s="4"/>
      <c r="C24" s="4"/>
      <c r="D24" s="4"/>
      <c r="E24" s="4"/>
      <c r="F24" s="4"/>
      <c r="G24" s="4"/>
      <c r="H24" s="4"/>
    </row>
    <row r="25" spans="1:8" x14ac:dyDescent="0.2">
      <c r="A25" s="4"/>
      <c r="B25" s="4"/>
      <c r="C25" s="4"/>
      <c r="D25" s="4"/>
      <c r="E25" s="4"/>
      <c r="F25" s="4"/>
      <c r="G25" s="4"/>
      <c r="H25" s="4"/>
    </row>
    <row r="26" spans="1:8" x14ac:dyDescent="0.2">
      <c r="A26" s="4"/>
      <c r="B26" s="4"/>
      <c r="C26" s="4"/>
      <c r="D26" s="4"/>
      <c r="E26" s="4"/>
      <c r="F26" s="4"/>
      <c r="G26" s="4"/>
      <c r="H26" s="4"/>
    </row>
    <row r="27" spans="1:8" x14ac:dyDescent="0.2">
      <c r="B27" s="63" t="s">
        <v>356</v>
      </c>
      <c r="D27" s="63" t="s">
        <v>7</v>
      </c>
    </row>
    <row r="29" spans="1:8" x14ac:dyDescent="0.2">
      <c r="A29" s="1" t="s">
        <v>497</v>
      </c>
    </row>
    <row r="31" spans="1:8" x14ac:dyDescent="0.2">
      <c r="A31" s="1" t="s">
        <v>679</v>
      </c>
    </row>
    <row r="32" spans="1:8" x14ac:dyDescent="0.2">
      <c r="A32" t="s">
        <v>680</v>
      </c>
    </row>
  </sheetData>
  <mergeCells count="1">
    <mergeCell ref="A13:C13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33683-688A-4F78-AA12-2BF8C1165B56}">
  <dimension ref="A1:P61"/>
  <sheetViews>
    <sheetView workbookViewId="0">
      <selection activeCell="E42" sqref="E42"/>
    </sheetView>
  </sheetViews>
  <sheetFormatPr defaultRowHeight="14.25" x14ac:dyDescent="0.2"/>
  <cols>
    <col min="1" max="1" width="46.75" customWidth="1"/>
    <col min="2" max="3" width="19.25" bestFit="1" customWidth="1"/>
    <col min="4" max="4" width="19.25" customWidth="1"/>
    <col min="5" max="5" width="22.75" customWidth="1"/>
    <col min="6" max="6" width="12.75" customWidth="1"/>
    <col min="7" max="7" width="50.25" customWidth="1"/>
    <col min="8" max="8" width="27.75" customWidth="1"/>
    <col min="9" max="9" width="33" bestFit="1" customWidth="1"/>
    <col min="10" max="10" width="15.125" bestFit="1" customWidth="1"/>
    <col min="11" max="11" width="23.5" bestFit="1" customWidth="1"/>
    <col min="12" max="12" width="24.75" bestFit="1" customWidth="1"/>
    <col min="13" max="13" width="25.5" bestFit="1" customWidth="1"/>
    <col min="14" max="14" width="17.25" bestFit="1" customWidth="1"/>
    <col min="15" max="15" width="22.625" bestFit="1" customWidth="1"/>
    <col min="16" max="17" width="23.5" bestFit="1" customWidth="1"/>
    <col min="18" max="18" width="24.125" bestFit="1" customWidth="1"/>
  </cols>
  <sheetData>
    <row r="1" spans="1:13" x14ac:dyDescent="0.2">
      <c r="A1" s="1" t="s">
        <v>346</v>
      </c>
      <c r="G1" s="1" t="s">
        <v>602</v>
      </c>
    </row>
    <row r="2" spans="1:13" x14ac:dyDescent="0.2">
      <c r="A2" s="1" t="s">
        <v>377</v>
      </c>
      <c r="G2" s="1" t="s">
        <v>388</v>
      </c>
    </row>
    <row r="3" spans="1:13" x14ac:dyDescent="0.2">
      <c r="A3" s="4" t="s">
        <v>23</v>
      </c>
      <c r="B3" s="4" t="s">
        <v>339</v>
      </c>
      <c r="C3" s="4" t="s">
        <v>340</v>
      </c>
      <c r="D3" s="4" t="s">
        <v>435</v>
      </c>
      <c r="E3" s="4" t="s">
        <v>345</v>
      </c>
      <c r="G3" s="4" t="s">
        <v>344</v>
      </c>
      <c r="H3" s="4" t="s">
        <v>396</v>
      </c>
      <c r="I3" s="7">
        <v>44277</v>
      </c>
      <c r="J3" s="7">
        <v>44278</v>
      </c>
      <c r="K3" s="7">
        <v>44279</v>
      </c>
      <c r="L3" s="7">
        <v>44280</v>
      </c>
      <c r="M3" s="7">
        <v>44281</v>
      </c>
    </row>
    <row r="4" spans="1:13" x14ac:dyDescent="0.2">
      <c r="A4" s="4" t="str">
        <f>估值表!A3</f>
        <v xml:space="preserve">	北京柏治投资管理有限公司__柏治固定收益2号私募投资基金__专用表	</v>
      </c>
      <c r="B4" s="62">
        <f>K41</f>
        <v>-958.97460999999998</v>
      </c>
      <c r="C4" s="62">
        <f>O41</f>
        <v>802.45216421917826</v>
      </c>
      <c r="D4" s="62">
        <f>B4+C4</f>
        <v>-156.52244578082173</v>
      </c>
      <c r="E4" s="7">
        <v>44280</v>
      </c>
      <c r="G4" s="70" t="str">
        <f>估值表!A3</f>
        <v xml:space="preserve">	北京柏治投资管理有限公司__柏治固定收益2号私募投资基金__专用表	</v>
      </c>
      <c r="H4" s="4" t="s">
        <v>394</v>
      </c>
      <c r="I4" s="4"/>
      <c r="J4" s="4"/>
      <c r="K4" s="4">
        <v>1000</v>
      </c>
      <c r="L4" s="4"/>
      <c r="M4" s="4"/>
    </row>
    <row r="5" spans="1:13" x14ac:dyDescent="0.2">
      <c r="A5" s="4"/>
      <c r="B5" s="62"/>
      <c r="C5" s="62"/>
      <c r="D5" s="62"/>
      <c r="E5" s="4"/>
      <c r="G5" s="70" t="str">
        <f>估值表!A3</f>
        <v xml:space="preserve">	北京柏治投资管理有限公司__柏治固定收益2号私募投资基金__专用表	</v>
      </c>
      <c r="H5" s="4" t="s">
        <v>395</v>
      </c>
      <c r="I5" s="4"/>
      <c r="J5" s="4"/>
      <c r="K5" s="4">
        <v>100</v>
      </c>
      <c r="L5" s="4"/>
      <c r="M5" s="4"/>
    </row>
    <row r="6" spans="1:13" x14ac:dyDescent="0.2">
      <c r="A6" s="4"/>
      <c r="B6" s="62"/>
      <c r="C6" s="62"/>
      <c r="D6" s="62"/>
      <c r="E6" s="4"/>
      <c r="G6" s="4"/>
      <c r="H6" s="4"/>
      <c r="I6" s="4"/>
      <c r="J6" s="4"/>
      <c r="K6" s="4"/>
      <c r="L6" s="4"/>
      <c r="M6" s="4"/>
    </row>
    <row r="7" spans="1:13" x14ac:dyDescent="0.2">
      <c r="A7" s="4"/>
      <c r="B7" s="62"/>
      <c r="C7" s="62"/>
      <c r="D7" s="62"/>
      <c r="E7" s="4"/>
      <c r="G7" s="4"/>
      <c r="H7" s="4"/>
      <c r="I7" s="4"/>
      <c r="J7" s="4"/>
      <c r="K7" s="4"/>
      <c r="L7" s="4"/>
      <c r="M7" s="4"/>
    </row>
    <row r="8" spans="1:13" x14ac:dyDescent="0.2">
      <c r="A8" s="4"/>
      <c r="B8" s="62"/>
      <c r="C8" s="62"/>
      <c r="D8" s="62"/>
      <c r="E8" s="4"/>
      <c r="G8" s="4"/>
      <c r="H8" s="4"/>
      <c r="I8" s="4"/>
      <c r="J8" s="4"/>
      <c r="K8" s="4"/>
      <c r="L8" s="4"/>
      <c r="M8" s="4"/>
    </row>
    <row r="9" spans="1:13" x14ac:dyDescent="0.2">
      <c r="A9" s="4"/>
      <c r="B9" s="62"/>
      <c r="C9" s="62"/>
      <c r="D9" s="62"/>
      <c r="E9" s="4"/>
      <c r="G9" s="4"/>
      <c r="H9" s="4"/>
      <c r="I9" s="4"/>
      <c r="J9" s="4"/>
      <c r="K9" s="4"/>
      <c r="L9" s="4"/>
      <c r="M9" s="4"/>
    </row>
    <row r="10" spans="1:13" x14ac:dyDescent="0.2">
      <c r="A10" s="4"/>
      <c r="B10" s="4"/>
      <c r="C10" s="4"/>
      <c r="D10" s="4"/>
      <c r="E10" s="4"/>
      <c r="G10" s="4"/>
      <c r="H10" s="4"/>
      <c r="I10" s="4"/>
      <c r="J10" s="4"/>
      <c r="K10" s="4"/>
      <c r="L10" s="4"/>
      <c r="M10" s="4"/>
    </row>
    <row r="11" spans="1:13" x14ac:dyDescent="0.2">
      <c r="A11" s="4"/>
      <c r="B11" s="4"/>
      <c r="C11" s="4"/>
      <c r="D11" s="4"/>
      <c r="E11" s="4"/>
      <c r="G11" s="4"/>
      <c r="H11" s="4"/>
      <c r="I11" s="4"/>
      <c r="J11" s="4"/>
      <c r="K11" s="4"/>
      <c r="L11" s="4"/>
      <c r="M11" s="4"/>
    </row>
    <row r="12" spans="1:13" x14ac:dyDescent="0.2">
      <c r="A12" s="4"/>
      <c r="B12" s="4"/>
      <c r="C12" s="4"/>
      <c r="D12" s="4"/>
      <c r="E12" s="4"/>
      <c r="G12" s="4"/>
      <c r="H12" s="4"/>
      <c r="I12" s="4"/>
      <c r="J12" s="4"/>
      <c r="K12" s="4"/>
      <c r="L12" s="4"/>
      <c r="M12" s="4"/>
    </row>
    <row r="13" spans="1:13" x14ac:dyDescent="0.2">
      <c r="A13" s="4"/>
      <c r="B13" s="4"/>
      <c r="C13" s="4"/>
      <c r="D13" s="4"/>
      <c r="E13" s="4"/>
      <c r="G13" s="4"/>
      <c r="H13" s="4"/>
      <c r="I13" s="4"/>
      <c r="J13" s="4"/>
      <c r="K13" s="4"/>
      <c r="L13" s="4"/>
      <c r="M13" s="4"/>
    </row>
    <row r="14" spans="1:13" x14ac:dyDescent="0.2">
      <c r="A14" s="4"/>
      <c r="B14" s="4"/>
      <c r="C14" s="4"/>
      <c r="D14" s="4"/>
      <c r="E14" s="4"/>
      <c r="G14" s="4"/>
      <c r="H14" s="4"/>
      <c r="I14" s="4"/>
      <c r="J14" s="4"/>
      <c r="K14" s="4"/>
      <c r="L14" s="4"/>
      <c r="M14" s="4"/>
    </row>
    <row r="15" spans="1:13" x14ac:dyDescent="0.2">
      <c r="A15" s="4"/>
      <c r="B15" s="4"/>
      <c r="C15" s="4"/>
      <c r="D15" s="4"/>
      <c r="E15" s="4"/>
      <c r="G15" s="4"/>
      <c r="H15" s="4"/>
      <c r="I15" s="4"/>
      <c r="J15" s="4"/>
      <c r="K15" s="4"/>
      <c r="L15" s="4"/>
      <c r="M15" s="4"/>
    </row>
    <row r="16" spans="1:13" x14ac:dyDescent="0.2">
      <c r="A16" s="4"/>
      <c r="B16" s="4"/>
      <c r="C16" s="4"/>
      <c r="D16" s="4"/>
      <c r="E16" s="4"/>
      <c r="G16" s="4"/>
      <c r="H16" s="4"/>
      <c r="I16" s="4"/>
      <c r="J16" s="4"/>
      <c r="K16" s="4"/>
      <c r="L16" s="4"/>
      <c r="M16" s="4"/>
    </row>
    <row r="17" spans="1:15" x14ac:dyDescent="0.2">
      <c r="A17" s="4"/>
      <c r="B17" s="4"/>
      <c r="C17" s="4"/>
      <c r="D17" s="4"/>
      <c r="E17" s="4"/>
      <c r="G17" s="4"/>
      <c r="H17" s="4"/>
      <c r="I17" s="4"/>
      <c r="J17" s="4"/>
      <c r="K17" s="4"/>
      <c r="L17" s="4"/>
      <c r="M17" s="4"/>
    </row>
    <row r="18" spans="1:15" x14ac:dyDescent="0.2">
      <c r="A18" s="4"/>
      <c r="B18" s="4"/>
      <c r="C18" s="4"/>
      <c r="D18" s="4"/>
      <c r="E18" s="4"/>
      <c r="G18" t="s">
        <v>399</v>
      </c>
      <c r="H18" t="s">
        <v>400</v>
      </c>
      <c r="I18" t="s">
        <v>401</v>
      </c>
      <c r="J18" t="s">
        <v>402</v>
      </c>
      <c r="K18" t="s">
        <v>403</v>
      </c>
      <c r="L18" t="s">
        <v>404</v>
      </c>
      <c r="M18" t="s">
        <v>405</v>
      </c>
    </row>
    <row r="20" spans="1:15" x14ac:dyDescent="0.2">
      <c r="A20" s="1" t="s">
        <v>658</v>
      </c>
    </row>
    <row r="21" spans="1:15" x14ac:dyDescent="0.2">
      <c r="A21" s="4" t="s">
        <v>657</v>
      </c>
      <c r="B21" s="4"/>
      <c r="C21" s="4"/>
      <c r="D21" s="4"/>
      <c r="E21" s="4"/>
      <c r="F21" s="4"/>
    </row>
    <row r="22" spans="1:15" x14ac:dyDescent="0.2">
      <c r="A22" s="3" t="str">
        <f>'仓位配置建议和决策2.4+2.5'!A16</f>
        <v>证券代码</v>
      </c>
      <c r="B22" s="3" t="str">
        <f>'仓位配置建议和决策2.4+2.5'!B16</f>
        <v>证券简称</v>
      </c>
      <c r="C22" s="3" t="str">
        <f>'仓位配置建议和决策2.4+2.5'!C16</f>
        <v>配置价格（净价）</v>
      </c>
      <c r="D22" s="3" t="str">
        <f>'仓位配置建议和决策2.4+2.5'!D16</f>
        <v>配置面值（百万）</v>
      </c>
      <c r="E22" s="3" t="str">
        <f>'仓位配置建议和决策2.4+2.5'!E16</f>
        <v>产品名称</v>
      </c>
      <c r="F22" s="3" t="str">
        <f>'仓位配置建议和决策2.4+2.5'!F16</f>
        <v>配置后仓位</v>
      </c>
    </row>
    <row r="23" spans="1:15" x14ac:dyDescent="0.2">
      <c r="A23" s="3">
        <f>'仓位配置建议和决策2.4+2.5'!A17</f>
        <v>0</v>
      </c>
      <c r="B23" s="3">
        <f>'仓位配置建议和决策2.4+2.5'!B17</f>
        <v>0</v>
      </c>
      <c r="C23" s="3">
        <f>'仓位配置建议和决策2.4+2.5'!C17</f>
        <v>0</v>
      </c>
      <c r="D23" s="3">
        <f>'仓位配置建议和决策2.4+2.5'!D17</f>
        <v>0</v>
      </c>
      <c r="E23" s="3">
        <f>'仓位配置建议和决策2.4+2.5'!E17</f>
        <v>0</v>
      </c>
      <c r="F23" s="3">
        <f>'仓位配置建议和决策2.4+2.5'!F17</f>
        <v>0</v>
      </c>
      <c r="G23" s="1" t="s">
        <v>389</v>
      </c>
    </row>
    <row r="24" spans="1:15" x14ac:dyDescent="0.2">
      <c r="A24" s="3">
        <f>'仓位配置建议和决策2.4+2.5'!A18</f>
        <v>0</v>
      </c>
      <c r="B24" s="3">
        <f>'仓位配置建议和决策2.4+2.5'!B18</f>
        <v>0</v>
      </c>
      <c r="C24" s="3">
        <f>'仓位配置建议和决策2.4+2.5'!C18</f>
        <v>0</v>
      </c>
      <c r="D24" s="3">
        <f>'仓位配置建议和决策2.4+2.5'!D18</f>
        <v>0</v>
      </c>
      <c r="E24" s="3">
        <f>'仓位配置建议和决策2.4+2.5'!E18</f>
        <v>0</v>
      </c>
      <c r="F24" s="3">
        <f>'仓位配置建议和决策2.4+2.5'!F18</f>
        <v>0</v>
      </c>
      <c r="G24" s="4" t="s">
        <v>8</v>
      </c>
      <c r="H24" s="4" t="s">
        <v>373</v>
      </c>
      <c r="I24" s="4" t="s">
        <v>391</v>
      </c>
      <c r="J24" s="4" t="s">
        <v>392</v>
      </c>
      <c r="K24" s="3" t="s">
        <v>28</v>
      </c>
      <c r="L24" s="4" t="s">
        <v>342</v>
      </c>
      <c r="M24" s="4" t="s">
        <v>406</v>
      </c>
      <c r="N24" s="4" t="s">
        <v>341</v>
      </c>
      <c r="O24" s="69" t="s">
        <v>600</v>
      </c>
    </row>
    <row r="25" spans="1:15" x14ac:dyDescent="0.2">
      <c r="A25" s="3">
        <f>'仓位配置建议和决策2.4+2.5'!A19</f>
        <v>0</v>
      </c>
      <c r="B25" s="3">
        <f>'仓位配置建议和决策2.4+2.5'!B19</f>
        <v>0</v>
      </c>
      <c r="C25" s="3">
        <f>'仓位配置建议和决策2.4+2.5'!C19</f>
        <v>0</v>
      </c>
      <c r="D25" s="3">
        <f>'仓位配置建议和决策2.4+2.5'!D19</f>
        <v>0</v>
      </c>
      <c r="E25" s="3">
        <f>'仓位配置建议和决策2.4+2.5'!E19</f>
        <v>0</v>
      </c>
      <c r="F25" s="3">
        <f>'仓位配置建议和决策2.4+2.5'!F19</f>
        <v>0</v>
      </c>
      <c r="G25" s="4" t="s">
        <v>347</v>
      </c>
      <c r="H25" s="4" t="s">
        <v>374</v>
      </c>
      <c r="I25" s="4" t="s">
        <v>348</v>
      </c>
      <c r="J25" s="4">
        <v>90</v>
      </c>
      <c r="K25" s="4">
        <v>500</v>
      </c>
      <c r="L25" s="64">
        <v>472.08219178082186</v>
      </c>
      <c r="M25" s="4" t="s">
        <v>408</v>
      </c>
      <c r="N25" s="7">
        <v>44280</v>
      </c>
      <c r="O25" s="4"/>
    </row>
    <row r="26" spans="1:15" x14ac:dyDescent="0.2">
      <c r="A26" s="3">
        <f>'仓位配置建议和决策2.4+2.5'!A20</f>
        <v>0</v>
      </c>
      <c r="B26" s="3">
        <f>'仓位配置建议和决策2.4+2.5'!B20</f>
        <v>0</v>
      </c>
      <c r="C26" s="3">
        <f>'仓位配置建议和决策2.4+2.5'!C20</f>
        <v>0</v>
      </c>
      <c r="D26" s="3">
        <f>'仓位配置建议和决策2.4+2.5'!D20</f>
        <v>0</v>
      </c>
      <c r="E26" s="3">
        <f>'仓位配置建议和决策2.4+2.5'!E20</f>
        <v>0</v>
      </c>
      <c r="F26" s="3">
        <f>'仓位配置建议和决策2.4+2.5'!F20</f>
        <v>0</v>
      </c>
      <c r="G26" s="4" t="s">
        <v>350</v>
      </c>
      <c r="H26" s="4" t="s">
        <v>374</v>
      </c>
      <c r="I26" s="4" t="s">
        <v>349</v>
      </c>
      <c r="J26" s="4">
        <v>90</v>
      </c>
      <c r="K26" s="4">
        <v>400</v>
      </c>
      <c r="L26" s="64">
        <v>377.66575342465751</v>
      </c>
      <c r="M26" s="4" t="s">
        <v>408</v>
      </c>
      <c r="N26" s="7">
        <v>44282</v>
      </c>
      <c r="O26" s="4"/>
    </row>
    <row r="27" spans="1:15" x14ac:dyDescent="0.2">
      <c r="G27" s="4" t="s">
        <v>367</v>
      </c>
      <c r="H27" s="4" t="s">
        <v>375</v>
      </c>
      <c r="I27" s="4" t="s">
        <v>348</v>
      </c>
      <c r="J27" s="4">
        <v>60</v>
      </c>
      <c r="K27" s="4">
        <v>100</v>
      </c>
      <c r="L27" s="4">
        <v>60</v>
      </c>
      <c r="M27" s="4" t="s">
        <v>408</v>
      </c>
      <c r="N27" s="7">
        <v>44281</v>
      </c>
      <c r="O27" s="4"/>
    </row>
    <row r="28" spans="1:15" x14ac:dyDescent="0.2">
      <c r="G28" s="4" t="s">
        <v>376</v>
      </c>
      <c r="H28" s="4" t="s">
        <v>375</v>
      </c>
      <c r="I28" s="4" t="s">
        <v>349</v>
      </c>
      <c r="J28" s="4">
        <v>80</v>
      </c>
      <c r="K28" s="4">
        <v>100</v>
      </c>
      <c r="L28" s="4">
        <v>80</v>
      </c>
      <c r="M28" s="4" t="s">
        <v>408</v>
      </c>
      <c r="N28" s="7">
        <v>44279</v>
      </c>
      <c r="O28" s="4"/>
    </row>
    <row r="29" spans="1:15" x14ac:dyDescent="0.2"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"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"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">
      <c r="G32" s="4"/>
      <c r="H32" s="4"/>
      <c r="I32" s="4"/>
      <c r="J32" s="4"/>
      <c r="K32" s="4"/>
      <c r="L32" s="4"/>
      <c r="M32" s="4"/>
      <c r="N32" s="4"/>
      <c r="O32" s="4"/>
    </row>
    <row r="33" spans="7:16" x14ac:dyDescent="0.2">
      <c r="G33" s="4"/>
      <c r="H33" s="4"/>
      <c r="I33" s="4"/>
      <c r="J33" s="4"/>
      <c r="K33" s="4"/>
      <c r="L33" s="4"/>
      <c r="M33" s="4"/>
      <c r="N33" s="4"/>
      <c r="O33" s="4"/>
    </row>
    <row r="34" spans="7:16" x14ac:dyDescent="0.2">
      <c r="G34" s="4"/>
      <c r="H34" s="4"/>
      <c r="I34" s="4"/>
      <c r="J34" s="4"/>
      <c r="K34" s="4"/>
      <c r="L34" s="4"/>
      <c r="M34" s="4"/>
      <c r="N34" s="4"/>
      <c r="O34" s="4"/>
    </row>
    <row r="35" spans="7:16" ht="57" x14ac:dyDescent="0.2">
      <c r="G35" s="2" t="s">
        <v>413</v>
      </c>
      <c r="H35" s="2" t="s">
        <v>414</v>
      </c>
      <c r="I35" s="2" t="s">
        <v>398</v>
      </c>
      <c r="J35" s="2" t="s">
        <v>397</v>
      </c>
      <c r="K35" s="2" t="s">
        <v>397</v>
      </c>
      <c r="L35" t="s">
        <v>343</v>
      </c>
      <c r="M35" t="s">
        <v>407</v>
      </c>
      <c r="N35" s="2" t="s">
        <v>397</v>
      </c>
      <c r="O35" s="2" t="s">
        <v>601</v>
      </c>
    </row>
    <row r="36" spans="7:16" x14ac:dyDescent="0.2">
      <c r="G36" s="2"/>
      <c r="H36" s="2"/>
      <c r="I36" s="2"/>
      <c r="J36" s="2"/>
      <c r="K36" s="2"/>
    </row>
    <row r="37" spans="7:16" x14ac:dyDescent="0.2">
      <c r="G37" s="2"/>
      <c r="H37" s="2"/>
      <c r="I37" s="2"/>
      <c r="J37" s="2"/>
      <c r="K37" s="2"/>
    </row>
    <row r="39" spans="7:16" x14ac:dyDescent="0.2">
      <c r="G39" s="1" t="s">
        <v>390</v>
      </c>
    </row>
    <row r="40" spans="7:16" x14ac:dyDescent="0.2">
      <c r="G40" s="4" t="s">
        <v>23</v>
      </c>
      <c r="H40" s="4" t="s">
        <v>371</v>
      </c>
      <c r="I40" s="4" t="s">
        <v>370</v>
      </c>
      <c r="J40" s="4" t="s">
        <v>368</v>
      </c>
      <c r="K40" s="71" t="s">
        <v>365</v>
      </c>
      <c r="L40" s="4" t="s">
        <v>372</v>
      </c>
      <c r="M40" s="4" t="s">
        <v>393</v>
      </c>
      <c r="N40" s="4" t="s">
        <v>369</v>
      </c>
      <c r="O40" s="69" t="s">
        <v>366</v>
      </c>
      <c r="P40" s="4" t="s">
        <v>345</v>
      </c>
    </row>
    <row r="41" spans="7:16" x14ac:dyDescent="0.2">
      <c r="G41" s="4" t="str">
        <f>估值表!A3</f>
        <v xml:space="preserve">	北京柏治投资管理有限公司__柏治固定收益2号私募投资基金__专用表	</v>
      </c>
      <c r="H41" s="62">
        <f>估值表!H8/10000</f>
        <v>1.02539</v>
      </c>
      <c r="I41" s="62">
        <f>K5-K4</f>
        <v>-900</v>
      </c>
      <c r="J41" s="4">
        <f>L27</f>
        <v>60</v>
      </c>
      <c r="K41" s="62">
        <f>H41+I41-J41</f>
        <v>-958.97460999999998</v>
      </c>
      <c r="L41" s="62">
        <f>稳鑫4期估值表!E51/10000</f>
        <v>374.534356</v>
      </c>
      <c r="M41" s="62">
        <f>K4-K5</f>
        <v>900</v>
      </c>
      <c r="N41" s="64">
        <f>L25</f>
        <v>472.08219178082186</v>
      </c>
      <c r="O41" s="64">
        <f>L41+M41-N41</f>
        <v>802.45216421917826</v>
      </c>
      <c r="P41" s="7">
        <f>E4</f>
        <v>44280</v>
      </c>
    </row>
    <row r="42" spans="7:16" x14ac:dyDescent="0.2">
      <c r="G42" s="4"/>
      <c r="H42" s="62"/>
      <c r="I42" s="62"/>
      <c r="J42" s="62"/>
      <c r="K42" s="4"/>
      <c r="L42" s="4"/>
    </row>
    <row r="43" spans="7:16" x14ac:dyDescent="0.2">
      <c r="G43" s="4"/>
      <c r="H43" s="62"/>
      <c r="I43" s="62"/>
      <c r="J43" s="62"/>
      <c r="K43" s="4"/>
      <c r="L43" s="4"/>
    </row>
    <row r="44" spans="7:16" x14ac:dyDescent="0.2">
      <c r="G44" s="4"/>
      <c r="H44" s="62"/>
      <c r="I44" s="62"/>
      <c r="J44" s="62"/>
      <c r="K44" s="4"/>
      <c r="L44" s="4"/>
    </row>
    <row r="45" spans="7:16" x14ac:dyDescent="0.2">
      <c r="G45" s="4"/>
      <c r="H45" s="62"/>
      <c r="I45" s="62"/>
      <c r="J45" s="62"/>
      <c r="K45" s="4"/>
      <c r="L45" s="4"/>
    </row>
    <row r="46" spans="7:16" s="2" customFormat="1" ht="42.75" x14ac:dyDescent="0.2">
      <c r="G46" s="2" t="s">
        <v>412</v>
      </c>
      <c r="H46" s="2" t="s">
        <v>410</v>
      </c>
      <c r="J46" s="2" t="s">
        <v>409</v>
      </c>
      <c r="L46" s="2" t="s">
        <v>411</v>
      </c>
      <c r="N46" s="2" t="s">
        <v>409</v>
      </c>
    </row>
    <row r="49" spans="7:13" x14ac:dyDescent="0.2">
      <c r="G49" s="1" t="s">
        <v>659</v>
      </c>
    </row>
    <row r="50" spans="7:13" x14ac:dyDescent="0.2">
      <c r="G50" s="4" t="s">
        <v>8</v>
      </c>
      <c r="H50" s="4" t="s">
        <v>406</v>
      </c>
      <c r="I50" s="4" t="s">
        <v>341</v>
      </c>
      <c r="J50" s="4" t="s">
        <v>603</v>
      </c>
      <c r="K50" s="4" t="s">
        <v>604</v>
      </c>
      <c r="L50" s="4" t="s">
        <v>702</v>
      </c>
      <c r="M50" s="4" t="s">
        <v>701</v>
      </c>
    </row>
    <row r="51" spans="7:13" x14ac:dyDescent="0.2">
      <c r="G51" s="4"/>
      <c r="H51" s="4"/>
      <c r="I51" s="4"/>
      <c r="J51" s="4"/>
      <c r="K51" s="4"/>
      <c r="L51" s="4"/>
      <c r="M51" s="4"/>
    </row>
    <row r="52" spans="7:13" x14ac:dyDescent="0.2">
      <c r="G52" s="4"/>
      <c r="H52" s="4"/>
      <c r="I52" s="4"/>
      <c r="J52" s="4"/>
      <c r="K52" s="4"/>
      <c r="L52" s="4"/>
      <c r="M52" s="4"/>
    </row>
    <row r="53" spans="7:13" x14ac:dyDescent="0.2">
      <c r="G53" s="4"/>
      <c r="H53" s="4"/>
      <c r="I53" s="4"/>
      <c r="J53" s="4"/>
      <c r="K53" s="4"/>
      <c r="L53" s="4"/>
      <c r="M53" s="4"/>
    </row>
    <row r="54" spans="7:13" x14ac:dyDescent="0.2">
      <c r="G54" s="4"/>
      <c r="H54" s="4"/>
      <c r="I54" s="4"/>
      <c r="J54" s="4"/>
      <c r="K54" s="4"/>
      <c r="L54" s="4"/>
      <c r="M54" s="4"/>
    </row>
    <row r="55" spans="7:13" x14ac:dyDescent="0.2">
      <c r="G55" s="4"/>
      <c r="H55" s="4"/>
      <c r="I55" s="4"/>
      <c r="J55" s="4"/>
      <c r="K55" s="4"/>
      <c r="L55" s="4"/>
      <c r="M55" s="4"/>
    </row>
    <row r="56" spans="7:13" x14ac:dyDescent="0.2">
      <c r="G56" s="4"/>
      <c r="H56" s="4"/>
      <c r="I56" s="4"/>
      <c r="J56" s="4"/>
      <c r="K56" s="4"/>
      <c r="L56" s="4"/>
      <c r="M56" s="4"/>
    </row>
    <row r="57" spans="7:13" x14ac:dyDescent="0.2">
      <c r="G57" s="4"/>
      <c r="H57" s="4"/>
      <c r="I57" s="4"/>
      <c r="J57" s="4"/>
      <c r="K57" s="4"/>
      <c r="L57" s="4"/>
      <c r="M57" s="4"/>
    </row>
    <row r="58" spans="7:13" x14ac:dyDescent="0.2">
      <c r="G58" s="4"/>
      <c r="H58" s="4"/>
      <c r="I58" s="4"/>
      <c r="J58" s="4"/>
      <c r="K58" s="4"/>
      <c r="L58" s="4"/>
      <c r="M58" s="4"/>
    </row>
    <row r="59" spans="7:13" x14ac:dyDescent="0.2">
      <c r="G59" s="4"/>
      <c r="H59" s="4"/>
      <c r="I59" s="4"/>
      <c r="J59" s="4"/>
      <c r="K59" s="4"/>
      <c r="L59" s="4"/>
      <c r="M59" s="4"/>
    </row>
    <row r="60" spans="7:13" x14ac:dyDescent="0.2">
      <c r="G60" t="s">
        <v>605</v>
      </c>
      <c r="L60" t="s">
        <v>709</v>
      </c>
      <c r="M60" t="s">
        <v>710</v>
      </c>
    </row>
    <row r="61" spans="7:13" x14ac:dyDescent="0.2">
      <c r="G61" t="s">
        <v>660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329F2-7127-44D5-9588-BA7E2EE2C8BF}">
  <dimension ref="A1:F18"/>
  <sheetViews>
    <sheetView workbookViewId="0">
      <selection activeCell="H30" sqref="H30"/>
    </sheetView>
  </sheetViews>
  <sheetFormatPr defaultRowHeight="14.25" x14ac:dyDescent="0.2"/>
  <cols>
    <col min="1" max="1" width="57.5" bestFit="1" customWidth="1"/>
    <col min="3" max="3" width="57.875" bestFit="1" customWidth="1"/>
  </cols>
  <sheetData>
    <row r="1" spans="1:6" x14ac:dyDescent="0.2">
      <c r="A1" t="s">
        <v>613</v>
      </c>
    </row>
    <row r="2" spans="1:6" x14ac:dyDescent="0.2">
      <c r="A2" s="4" t="s">
        <v>23</v>
      </c>
      <c r="B2" s="4" t="s">
        <v>421</v>
      </c>
      <c r="C2" s="4" t="s">
        <v>644</v>
      </c>
      <c r="E2" t="s">
        <v>645</v>
      </c>
    </row>
    <row r="3" spans="1:6" x14ac:dyDescent="0.2">
      <c r="A3" t="s">
        <v>223</v>
      </c>
      <c r="B3" s="4" t="str">
        <f>估值表!B21</f>
        <v>16南山05</v>
      </c>
      <c r="C3" s="74">
        <f>估值表!O21/估值表!O$91</f>
        <v>6.9286140040358143E-2</v>
      </c>
      <c r="F3" s="67"/>
    </row>
    <row r="4" spans="1:6" x14ac:dyDescent="0.2">
      <c r="B4" s="4" t="str">
        <f>估值表!B17</f>
        <v>上机数控</v>
      </c>
      <c r="C4" s="74">
        <f>估值表!O17/估值表!O91</f>
        <v>-0.15881949698339931</v>
      </c>
    </row>
    <row r="5" spans="1:6" x14ac:dyDescent="0.2">
      <c r="B5" s="4" t="str">
        <f>估值表!B22</f>
        <v>16南山07</v>
      </c>
      <c r="C5" s="74">
        <f>估值表!O22/估值表!O91</f>
        <v>0.10338380568516622</v>
      </c>
    </row>
    <row r="6" spans="1:6" x14ac:dyDescent="0.2">
      <c r="A6" s="4"/>
      <c r="B6" s="4"/>
      <c r="C6" s="74"/>
    </row>
    <row r="7" spans="1:6" x14ac:dyDescent="0.2">
      <c r="A7" s="4"/>
      <c r="B7" s="4"/>
      <c r="C7" s="4"/>
    </row>
    <row r="8" spans="1:6" x14ac:dyDescent="0.2">
      <c r="A8" s="4"/>
      <c r="B8" s="4"/>
      <c r="C8" s="4"/>
    </row>
    <row r="9" spans="1:6" x14ac:dyDescent="0.2">
      <c r="A9" s="4"/>
      <c r="B9" s="4"/>
      <c r="C9" s="4"/>
    </row>
    <row r="10" spans="1:6" x14ac:dyDescent="0.2">
      <c r="A10" s="4"/>
      <c r="B10" s="4"/>
      <c r="C10" s="4"/>
    </row>
    <row r="11" spans="1:6" x14ac:dyDescent="0.2">
      <c r="A11" s="4"/>
      <c r="B11" s="4"/>
      <c r="C11" s="4"/>
    </row>
    <row r="12" spans="1:6" x14ac:dyDescent="0.2">
      <c r="A12" s="4"/>
      <c r="B12" s="4"/>
      <c r="C12" s="4"/>
    </row>
    <row r="13" spans="1:6" x14ac:dyDescent="0.2">
      <c r="A13" s="4"/>
      <c r="B13" s="4"/>
      <c r="C13" s="4"/>
    </row>
    <row r="14" spans="1:6" x14ac:dyDescent="0.2">
      <c r="A14" s="4"/>
      <c r="B14" s="4"/>
      <c r="C14" s="4"/>
    </row>
    <row r="15" spans="1:6" x14ac:dyDescent="0.2">
      <c r="A15" s="4"/>
      <c r="B15" s="4"/>
      <c r="C15" s="4"/>
    </row>
    <row r="16" spans="1:6" x14ac:dyDescent="0.2">
      <c r="A16" s="4"/>
      <c r="B16" s="4"/>
      <c r="C16" s="4"/>
      <c r="E16" s="2"/>
    </row>
    <row r="17" spans="1:5" x14ac:dyDescent="0.2">
      <c r="A17" s="4"/>
      <c r="B17" s="4"/>
      <c r="C17" s="4"/>
    </row>
    <row r="18" spans="1:5" s="2" customFormat="1" ht="99.75" x14ac:dyDescent="0.2">
      <c r="A18" s="2" t="s">
        <v>718</v>
      </c>
      <c r="B18" s="2" t="s">
        <v>719</v>
      </c>
      <c r="E1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模块总览</vt:lpstr>
      <vt:lpstr>1.1手录产品</vt:lpstr>
      <vt:lpstr>1.2入池债</vt:lpstr>
      <vt:lpstr> 1.3产品绝对收益率</vt:lpstr>
      <vt:lpstr>市场跟踪2.1</vt:lpstr>
      <vt:lpstr>入池债跟踪2.2</vt:lpstr>
      <vt:lpstr>仓位配置建议和决策2.4+2.5</vt:lpstr>
      <vt:lpstr>交易模块（头寸、交易笔记）3.1+3.2</vt:lpstr>
      <vt:lpstr>风控（4.1估值）</vt:lpstr>
      <vt:lpstr>风控（4.2集中度）</vt:lpstr>
      <vt:lpstr>风控（4.3期限错配）</vt:lpstr>
      <vt:lpstr>风控（4.4到期提醒）</vt:lpstr>
      <vt:lpstr>估值表</vt:lpstr>
      <vt:lpstr>稳鑫4期估值表</vt:lpstr>
      <vt:lpstr>柏治固收2号客户对账单</vt:lpstr>
      <vt:lpstr>柏治固收2号对账单0113</vt:lpstr>
      <vt:lpstr>柏治固收2号 对账单0225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yutong jiang</dc:creator>
  <cp:lastModifiedBy>yutong jiang</cp:lastModifiedBy>
  <cp:lastPrinted>2021-03-24T01:15:54Z</cp:lastPrinted>
  <dcterms:created xsi:type="dcterms:W3CDTF">2015-06-05T18:19:34Z</dcterms:created>
  <dcterms:modified xsi:type="dcterms:W3CDTF">2021-03-26T08:36:27Z</dcterms:modified>
</cp:coreProperties>
</file>