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nikef\Desktop\"/>
    </mc:Choice>
  </mc:AlternateContent>
  <xr:revisionPtr revIDLastSave="0" documentId="8_{F01918A0-3D0B-401B-9475-B4759C993F6A}" xr6:coauthVersionLast="46" xr6:coauthVersionMax="46" xr10:uidLastSave="{00000000-0000-0000-0000-000000000000}"/>
  <bookViews>
    <workbookView xWindow="3274" yWindow="3682" windowWidth="19562" windowHeight="10256" tabRatio="500" xr2:uid="{00000000-000D-0000-FFFF-FFFF00000000}"/>
  </bookViews>
  <sheets>
    <sheet name="таблицы 1-8" sheetId="1" r:id="rId1"/>
    <sheet name="таблица 9" sheetId="2" r:id="rId2"/>
    <sheet name="Лист1" sheetId="3" r:id="rId3"/>
  </sheets>
  <definedNames>
    <definedName name="_xlnm._FilterDatabase" localSheetId="0" hidden="1">'таблицы 1-8'!$E$1:$E$1514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6" i="1" l="1"/>
  <c r="M50" i="2"/>
  <c r="E7" i="1"/>
  <c r="F84" i="1"/>
  <c r="G12" i="2"/>
  <c r="I129" i="1"/>
  <c r="E11" i="1"/>
  <c r="F88" i="1"/>
  <c r="I130" i="1"/>
  <c r="C41" i="1"/>
  <c r="L38" i="1"/>
  <c r="N38" i="1"/>
  <c r="P38" i="1"/>
  <c r="L42" i="1"/>
  <c r="L39" i="1"/>
  <c r="P39" i="1"/>
  <c r="N42" i="1"/>
  <c r="L40" i="1"/>
  <c r="N40" i="1"/>
  <c r="P40" i="1"/>
  <c r="P42" i="1"/>
  <c r="L41" i="1"/>
  <c r="N41" i="1"/>
  <c r="R42" i="1"/>
  <c r="T42" i="1"/>
  <c r="F91" i="1"/>
  <c r="I131" i="1"/>
  <c r="F92" i="1"/>
  <c r="I132" i="1"/>
  <c r="F93" i="1"/>
  <c r="I133" i="1"/>
  <c r="K163" i="1"/>
  <c r="D18" i="1"/>
  <c r="L17" i="1"/>
  <c r="L16" i="1"/>
  <c r="N16" i="1"/>
  <c r="N17" i="1"/>
  <c r="P17" i="1"/>
  <c r="D19" i="1"/>
  <c r="L19" i="1"/>
  <c r="L18" i="1"/>
  <c r="N18" i="1"/>
  <c r="N19" i="1"/>
  <c r="P19" i="1"/>
  <c r="D20" i="1"/>
  <c r="L21" i="1"/>
  <c r="L20" i="1"/>
  <c r="N20" i="1"/>
  <c r="N21" i="1"/>
  <c r="P21" i="1"/>
  <c r="F101" i="1"/>
  <c r="K148" i="1"/>
  <c r="F103" i="1"/>
  <c r="K149" i="1"/>
  <c r="K150" i="1"/>
  <c r="F108" i="1"/>
  <c r="K151" i="1"/>
  <c r="F109" i="1"/>
  <c r="K152" i="1"/>
  <c r="C44" i="1"/>
  <c r="L53" i="1"/>
  <c r="N53" i="1"/>
  <c r="P53" i="1"/>
  <c r="L55" i="1"/>
  <c r="L54" i="1"/>
  <c r="N54" i="1"/>
  <c r="N55" i="1"/>
  <c r="P55" i="1"/>
  <c r="F110" i="1"/>
  <c r="K153" i="1"/>
  <c r="F111" i="1"/>
  <c r="K154" i="1"/>
  <c r="F112" i="1"/>
  <c r="K155" i="1"/>
  <c r="D22" i="1"/>
  <c r="L23" i="1"/>
  <c r="L22" i="1"/>
  <c r="N22" i="1"/>
  <c r="N23" i="1"/>
  <c r="P23" i="1"/>
  <c r="F113" i="1"/>
  <c r="K156" i="1"/>
  <c r="K158" i="1"/>
  <c r="C42" i="1"/>
  <c r="L43" i="1"/>
  <c r="N43" i="1"/>
  <c r="P43" i="1"/>
  <c r="L47" i="1"/>
  <c r="L44" i="1"/>
  <c r="N44" i="1"/>
  <c r="P44" i="1"/>
  <c r="N47" i="1"/>
  <c r="L45" i="1"/>
  <c r="N45" i="1"/>
  <c r="P45" i="1"/>
  <c r="P47" i="1"/>
  <c r="L46" i="1"/>
  <c r="N46" i="1"/>
  <c r="R47" i="1"/>
  <c r="T47" i="1"/>
  <c r="F94" i="1"/>
  <c r="K164" i="1"/>
  <c r="C43" i="1"/>
  <c r="L48" i="1"/>
  <c r="N48" i="1"/>
  <c r="P48" i="1"/>
  <c r="L52" i="1"/>
  <c r="L49" i="1"/>
  <c r="N49" i="1"/>
  <c r="P49" i="1"/>
  <c r="N52" i="1"/>
  <c r="L50" i="1"/>
  <c r="N50" i="1"/>
  <c r="P50" i="1"/>
  <c r="P52" i="1"/>
  <c r="L51" i="1"/>
  <c r="N51" i="1"/>
  <c r="R52" i="1"/>
  <c r="T52" i="1"/>
  <c r="F97" i="1"/>
  <c r="K165" i="1"/>
  <c r="K172" i="1"/>
  <c r="K173" i="1"/>
  <c r="E172" i="1"/>
  <c r="D159" i="1"/>
  <c r="F114" i="1"/>
  <c r="I134" i="1"/>
  <c r="C195" i="1"/>
  <c r="C61" i="1"/>
  <c r="L60" i="1"/>
  <c r="N60" i="1"/>
  <c r="L61" i="1"/>
  <c r="N61" i="1"/>
  <c r="N64" i="1"/>
  <c r="L62" i="1"/>
  <c r="N62" i="1"/>
  <c r="P64" i="1"/>
  <c r="L63" i="1"/>
  <c r="N63" i="1"/>
  <c r="R64" i="1"/>
  <c r="T64" i="1"/>
  <c r="C62" i="1"/>
  <c r="L65" i="1"/>
  <c r="N65" i="1"/>
  <c r="L66" i="1"/>
  <c r="N66" i="1"/>
  <c r="N69" i="1"/>
  <c r="L67" i="1"/>
  <c r="N67" i="1"/>
  <c r="P69" i="1"/>
  <c r="L68" i="1"/>
  <c r="N68" i="1"/>
  <c r="R69" i="1"/>
  <c r="T69" i="1"/>
  <c r="C63" i="1"/>
  <c r="L70" i="1"/>
  <c r="N70" i="1"/>
  <c r="L71" i="1"/>
  <c r="N71" i="1"/>
  <c r="N74" i="1"/>
  <c r="L72" i="1"/>
  <c r="N72" i="1"/>
  <c r="P74" i="1"/>
  <c r="L73" i="1"/>
  <c r="N73" i="1"/>
  <c r="R74" i="1"/>
  <c r="T74" i="1"/>
  <c r="C64" i="1"/>
  <c r="L75" i="1"/>
  <c r="N75" i="1"/>
  <c r="L76" i="1"/>
  <c r="N76" i="1"/>
  <c r="N78" i="1"/>
  <c r="L77" i="1"/>
  <c r="N77" i="1"/>
  <c r="P78" i="1"/>
  <c r="R78" i="1"/>
  <c r="F118" i="1"/>
  <c r="C181" i="1"/>
  <c r="F119" i="1"/>
  <c r="C182" i="1"/>
  <c r="F120" i="1"/>
  <c r="C183" i="1"/>
  <c r="F122" i="1"/>
  <c r="C184" i="1"/>
  <c r="F125" i="1"/>
  <c r="C185" i="1"/>
  <c r="F128" i="1"/>
  <c r="C186" i="1"/>
  <c r="F130" i="1"/>
  <c r="C187" i="1"/>
  <c r="F132" i="1"/>
  <c r="C188" i="1"/>
  <c r="D24" i="1"/>
  <c r="L26" i="1"/>
  <c r="L24" i="1"/>
  <c r="N24" i="1"/>
  <c r="P24" i="1"/>
  <c r="N25" i="1"/>
  <c r="P25" i="1"/>
  <c r="P26" i="1"/>
  <c r="D25" i="1"/>
  <c r="L28" i="1"/>
  <c r="L27" i="1"/>
  <c r="N27" i="1"/>
  <c r="N28" i="1"/>
  <c r="P28" i="1"/>
  <c r="D26" i="1"/>
  <c r="L30" i="1"/>
  <c r="L29" i="1"/>
  <c r="N29" i="1"/>
  <c r="N30" i="1"/>
  <c r="P30" i="1"/>
  <c r="D27" i="1"/>
  <c r="L31" i="1"/>
  <c r="N31" i="1"/>
  <c r="M32" i="1"/>
  <c r="O32" i="1"/>
  <c r="F134" i="1"/>
  <c r="C189" i="1"/>
  <c r="F135" i="1"/>
  <c r="C190" i="1"/>
  <c r="C191" i="1"/>
  <c r="C196" i="1"/>
  <c r="C197" i="1"/>
  <c r="C203" i="1"/>
  <c r="C204" i="1"/>
  <c r="E208" i="1"/>
  <c r="D160" i="1"/>
  <c r="F136" i="1"/>
  <c r="I135" i="1"/>
  <c r="I136" i="1"/>
  <c r="F139" i="1"/>
  <c r="H12" i="2"/>
  <c r="G13" i="2"/>
  <c r="G14" i="2"/>
  <c r="G15" i="2"/>
  <c r="G16" i="2"/>
  <c r="G17" i="2"/>
  <c r="G18" i="2"/>
  <c r="G19" i="2"/>
  <c r="H19" i="2"/>
  <c r="F95" i="1"/>
  <c r="F156" i="1"/>
  <c r="E209" i="1"/>
  <c r="E210" i="1"/>
  <c r="E211" i="1"/>
  <c r="B41" i="2"/>
  <c r="B42" i="2"/>
  <c r="B43" i="2"/>
  <c r="B44" i="2"/>
  <c r="B45" i="2"/>
  <c r="B46" i="2"/>
  <c r="B47" i="2"/>
  <c r="B48" i="2"/>
  <c r="B49" i="2"/>
  <c r="B50" i="2"/>
  <c r="B51" i="2"/>
  <c r="C156" i="1"/>
  <c r="D155" i="1"/>
  <c r="F7" i="1"/>
  <c r="B4" i="2"/>
  <c r="E8" i="1"/>
  <c r="F8" i="1"/>
  <c r="B5" i="2"/>
  <c r="E9" i="1"/>
  <c r="F9" i="1"/>
  <c r="B6" i="2"/>
  <c r="E10" i="1"/>
  <c r="F10" i="1"/>
  <c r="B7" i="2"/>
  <c r="F11" i="1"/>
  <c r="B8" i="2"/>
  <c r="E12" i="1"/>
  <c r="F12" i="1"/>
  <c r="B9" i="2"/>
  <c r="B13" i="2"/>
  <c r="C4" i="2"/>
  <c r="F85" i="1"/>
  <c r="C5" i="2"/>
  <c r="F86" i="1"/>
  <c r="C6" i="2"/>
  <c r="F87" i="1"/>
  <c r="C7" i="2"/>
  <c r="C8" i="2"/>
  <c r="F89" i="1"/>
  <c r="C9" i="2"/>
  <c r="C10" i="2"/>
  <c r="C11" i="2"/>
  <c r="C12" i="2"/>
  <c r="C13" i="2"/>
  <c r="B14" i="2"/>
  <c r="L13" i="1"/>
  <c r="N26" i="1"/>
  <c r="D149" i="1"/>
  <c r="C149" i="1"/>
  <c r="D153" i="1"/>
  <c r="C153" i="1"/>
  <c r="C148" i="1"/>
  <c r="C155" i="1"/>
  <c r="D158" i="1"/>
  <c r="C158" i="1"/>
  <c r="C159" i="1"/>
  <c r="C160" i="1"/>
  <c r="C161" i="1"/>
  <c r="D181" i="1"/>
  <c r="F160" i="1"/>
  <c r="F137" i="1"/>
  <c r="D182" i="1"/>
  <c r="H160" i="1"/>
  <c r="F138" i="1"/>
  <c r="D183" i="1"/>
  <c r="D191" i="1"/>
  <c r="D2" i="3"/>
  <c r="D3" i="3"/>
  <c r="D4" i="3"/>
  <c r="D5" i="3"/>
  <c r="D6" i="3"/>
  <c r="F49" i="3"/>
  <c r="F51" i="3"/>
  <c r="F150" i="1"/>
  <c r="F148" i="1"/>
  <c r="F155" i="1"/>
  <c r="F96" i="1"/>
  <c r="F158" i="1"/>
  <c r="E173" i="1"/>
  <c r="F159" i="1"/>
  <c r="F161" i="1"/>
  <c r="H151" i="1"/>
  <c r="H152" i="1"/>
  <c r="H154" i="1"/>
  <c r="H148" i="1"/>
  <c r="H155" i="1"/>
  <c r="F98" i="1"/>
  <c r="H156" i="1"/>
  <c r="F99" i="1"/>
  <c r="H158" i="1"/>
  <c r="E174" i="1"/>
  <c r="H159" i="1"/>
  <c r="H161" i="1"/>
  <c r="L148" i="1"/>
  <c r="G151" i="1"/>
  <c r="G152" i="1"/>
  <c r="G154" i="1"/>
  <c r="G148" i="1"/>
  <c r="F123" i="1"/>
  <c r="B10" i="3"/>
  <c r="B11" i="3"/>
  <c r="B12" i="3"/>
  <c r="B13" i="3"/>
  <c r="B14" i="3"/>
  <c r="C11" i="3"/>
  <c r="C12" i="3"/>
  <c r="C13" i="3"/>
  <c r="C14" i="3"/>
  <c r="D10" i="3"/>
  <c r="D11" i="3"/>
  <c r="D12" i="3"/>
  <c r="D13" i="3"/>
  <c r="D14" i="3"/>
  <c r="E11" i="3"/>
  <c r="E13" i="3"/>
  <c r="E14" i="3"/>
  <c r="F14" i="3"/>
  <c r="G71" i="3"/>
  <c r="F64" i="3"/>
  <c r="F104" i="1"/>
  <c r="F53" i="3"/>
  <c r="C2" i="3"/>
  <c r="C3" i="3"/>
  <c r="C4" i="3"/>
  <c r="C5" i="3"/>
  <c r="C6" i="3"/>
  <c r="F43" i="3"/>
  <c r="F47" i="3"/>
  <c r="F45" i="3"/>
  <c r="B2" i="3"/>
  <c r="B3" i="3"/>
  <c r="B4" i="3"/>
  <c r="B5" i="3"/>
  <c r="B6" i="3"/>
  <c r="F37" i="3"/>
  <c r="F41" i="3"/>
  <c r="F39" i="3"/>
  <c r="F30" i="3"/>
  <c r="F31" i="3"/>
  <c r="F32" i="3"/>
  <c r="F33" i="3"/>
  <c r="F34" i="3"/>
  <c r="F35" i="3"/>
  <c r="F36" i="3"/>
  <c r="E2" i="3"/>
  <c r="E5" i="3"/>
  <c r="E6" i="3"/>
  <c r="P34" i="1"/>
  <c r="O34" i="1"/>
  <c r="F133" i="1"/>
  <c r="M59" i="2"/>
  <c r="M58" i="2"/>
  <c r="F129" i="1"/>
  <c r="M57" i="2"/>
  <c r="M56" i="2"/>
  <c r="F126" i="1"/>
  <c r="M55" i="2"/>
  <c r="M54" i="2"/>
  <c r="M53" i="2"/>
  <c r="M52" i="2"/>
  <c r="F107" i="1"/>
  <c r="M51" i="2"/>
  <c r="M49" i="2"/>
  <c r="M48" i="2"/>
  <c r="M60" i="2"/>
  <c r="M61" i="2"/>
  <c r="H68" i="2"/>
  <c r="H69" i="2"/>
  <c r="H70" i="2"/>
  <c r="H71" i="2"/>
  <c r="H72" i="2"/>
  <c r="H73" i="2"/>
  <c r="H74" i="2"/>
  <c r="C65" i="2"/>
  <c r="C66" i="2"/>
  <c r="C67" i="2"/>
  <c r="C68" i="2"/>
  <c r="C69" i="2"/>
  <c r="C70" i="2"/>
  <c r="C71" i="2"/>
  <c r="C55" i="2"/>
  <c r="C56" i="2"/>
  <c r="C57" i="2"/>
  <c r="C58" i="2"/>
  <c r="C59" i="2"/>
  <c r="C60" i="2"/>
  <c r="C61" i="2"/>
  <c r="C41" i="2"/>
  <c r="C42" i="2"/>
  <c r="C43" i="2"/>
  <c r="C51" i="2"/>
  <c r="T129" i="1"/>
  <c r="T130" i="1"/>
  <c r="T131" i="1"/>
  <c r="T132" i="1"/>
  <c r="T133" i="1"/>
  <c r="T134" i="1"/>
  <c r="F116" i="1"/>
  <c r="T135" i="1"/>
  <c r="T136" i="1"/>
  <c r="T137" i="1"/>
  <c r="F141" i="1"/>
  <c r="C29" i="2"/>
  <c r="C37" i="2"/>
  <c r="B29" i="2"/>
  <c r="B30" i="2"/>
  <c r="B31" i="2"/>
  <c r="B32" i="2"/>
  <c r="B33" i="2"/>
  <c r="B34" i="2"/>
  <c r="B35" i="2"/>
  <c r="B36" i="2"/>
  <c r="B37" i="2"/>
  <c r="H33" i="2"/>
  <c r="F115" i="1"/>
  <c r="H34" i="2"/>
  <c r="H35" i="2"/>
  <c r="H43" i="2"/>
  <c r="G33" i="2"/>
  <c r="G34" i="2"/>
  <c r="G35" i="2"/>
  <c r="G36" i="2"/>
  <c r="G37" i="2"/>
  <c r="G38" i="2"/>
  <c r="G39" i="2"/>
  <c r="G40" i="2"/>
  <c r="G41" i="2"/>
  <c r="G43" i="2"/>
  <c r="N129" i="1"/>
  <c r="N130" i="1"/>
  <c r="N131" i="1"/>
  <c r="N132" i="1"/>
  <c r="N133" i="1"/>
  <c r="N134" i="1"/>
  <c r="N135" i="1"/>
  <c r="F140" i="1"/>
  <c r="H23" i="2"/>
  <c r="B18" i="2"/>
  <c r="B19" i="2"/>
  <c r="B20" i="2"/>
  <c r="B21" i="2"/>
  <c r="B22" i="2"/>
  <c r="B23" i="2"/>
  <c r="B24" i="2"/>
  <c r="B25" i="2"/>
  <c r="H62" i="2"/>
  <c r="H63" i="2"/>
  <c r="H64" i="2"/>
  <c r="H29" i="2"/>
  <c r="G23" i="2"/>
  <c r="G24" i="2"/>
  <c r="G25" i="2"/>
  <c r="G26" i="2"/>
  <c r="G27" i="2"/>
  <c r="G28" i="2"/>
  <c r="G29" i="2"/>
  <c r="L4" i="2"/>
  <c r="L5" i="2"/>
  <c r="L6" i="2"/>
  <c r="L9" i="2"/>
  <c r="L10" i="2"/>
  <c r="L11" i="2"/>
  <c r="L14" i="2"/>
  <c r="L15" i="2"/>
  <c r="L16" i="2"/>
  <c r="G7" i="2"/>
  <c r="H4" i="2"/>
  <c r="H5" i="2"/>
  <c r="H6" i="2"/>
  <c r="H7" i="2"/>
  <c r="G160" i="1"/>
  <c r="G159" i="1"/>
  <c r="G158" i="1"/>
  <c r="G156" i="1"/>
  <c r="G155" i="1"/>
  <c r="E160" i="1"/>
  <c r="E159" i="1"/>
  <c r="E158" i="1"/>
  <c r="E156" i="1"/>
  <c r="E155" i="1"/>
  <c r="E175" i="1"/>
  <c r="E150" i="1"/>
  <c r="D148" i="1"/>
  <c r="E148" i="1"/>
  <c r="D161" i="1"/>
  <c r="E161" i="1"/>
  <c r="G161" i="1"/>
  <c r="L149" i="1"/>
  <c r="L150" i="1"/>
  <c r="L158" i="1"/>
  <c r="U129" i="1"/>
  <c r="U137" i="1"/>
  <c r="O129" i="1"/>
  <c r="O135" i="1"/>
  <c r="J129" i="1"/>
  <c r="J136" i="1"/>
  <c r="N39" i="1"/>
</calcChain>
</file>

<file path=xl/sharedStrings.xml><?xml version="1.0" encoding="utf-8"?>
<sst xmlns="http://schemas.openxmlformats.org/spreadsheetml/2006/main" count="829" uniqueCount="360">
  <si>
    <t>Условие задачи: В текущем месяце предприятие изготавливает следующие виды продукции: стол – 7 штук, стул – 5 штук, шкаф – 12 штук.</t>
  </si>
  <si>
    <t>№ п/п</t>
  </si>
  <si>
    <t>Наименование</t>
  </si>
  <si>
    <t>Количество</t>
  </si>
  <si>
    <t>Цена за ед. руб.</t>
  </si>
  <si>
    <t>Сумма, руб.</t>
  </si>
  <si>
    <t>Ед. изм.</t>
  </si>
  <si>
    <t>ДСП 1500х70</t>
  </si>
  <si>
    <t>ДСП 1500х50</t>
  </si>
  <si>
    <t>Ткань обивочная</t>
  </si>
  <si>
    <t>Брус</t>
  </si>
  <si>
    <t>Метизы</t>
  </si>
  <si>
    <t>Поролон</t>
  </si>
  <si>
    <t>шт.</t>
  </si>
  <si>
    <t>м.п.</t>
  </si>
  <si>
    <t>м3</t>
  </si>
  <si>
    <t>кг</t>
  </si>
  <si>
    <t>м2</t>
  </si>
  <si>
    <t xml:space="preserve">Вариант </t>
  </si>
  <si>
    <t>я</t>
  </si>
  <si>
    <t>саша</t>
  </si>
  <si>
    <t>паша</t>
  </si>
  <si>
    <t>Таблица 1 - Расшифровка остатков по счету 10 «Материалы»</t>
  </si>
  <si>
    <t>Таблица 2 - Расшифровка остатков по счету 01 «Основные средства»</t>
  </si>
  <si>
    <t>Срок полезного использования, лет.</t>
  </si>
  <si>
    <t>Первоначальная стоимость, руб.</t>
  </si>
  <si>
    <t>Год эксплуатации</t>
  </si>
  <si>
    <t>Метод начисления амортизации, согласно учетной политики</t>
  </si>
  <si>
    <t>Основное производство сч.25</t>
  </si>
  <si>
    <t>Здание производственное</t>
  </si>
  <si>
    <t>Станок деревообрабатывающий</t>
  </si>
  <si>
    <t>Шлифовальный станок</t>
  </si>
  <si>
    <t>Линейный</t>
  </si>
  <si>
    <t>Ремонтный участок сч.25</t>
  </si>
  <si>
    <t>Общехозяйственные расходы сч.26</t>
  </si>
  <si>
    <t>Оборудование для ремонта</t>
  </si>
  <si>
    <t>Компьютер (4 шт.)</t>
  </si>
  <si>
    <t>Ксерокс</t>
  </si>
  <si>
    <t>Факс</t>
  </si>
  <si>
    <t>Автомобиль</t>
  </si>
  <si>
    <t>Ресурс 280000 км</t>
  </si>
  <si>
    <t>Пробег 800 км (за месяц)</t>
  </si>
  <si>
    <t>Производительный</t>
  </si>
  <si>
    <t>Сумма чисел лет(1-й год эксплуатации)</t>
  </si>
  <si>
    <t>Расчет амортизации основных средств (за месяц):</t>
  </si>
  <si>
    <t xml:space="preserve">1) Здание производственное </t>
  </si>
  <si>
    <t>На=</t>
  </si>
  <si>
    <t>На=1/</t>
  </si>
  <si>
    <t>*100=</t>
  </si>
  <si>
    <t>%</t>
  </si>
  <si>
    <t>*</t>
  </si>
  <si>
    <t>A=(</t>
  </si>
  <si>
    <t>2) Станок деревообрабатывающий</t>
  </si>
  <si>
    <t>3) Шлифовальный станок</t>
  </si>
  <si>
    <t>4) Оборудование для ремонта</t>
  </si>
  <si>
    <t>5) Компьютер</t>
  </si>
  <si>
    <t>6) Ксерокс</t>
  </si>
  <si>
    <t>7) Факс</t>
  </si>
  <si>
    <t>8) Автомобиль</t>
  </si>
  <si>
    <t>S=(1+</t>
  </si>
  <si>
    <t>)*</t>
  </si>
  <si>
    <t>/2=</t>
  </si>
  <si>
    <t>/</t>
  </si>
  <si>
    <t>*100%=</t>
  </si>
  <si>
    <t>/100%)/12=</t>
  </si>
  <si>
    <t>*2)/12</t>
  </si>
  <si>
    <t>/280000=</t>
  </si>
  <si>
    <t>А=</t>
  </si>
  <si>
    <t>800*</t>
  </si>
  <si>
    <t>=</t>
  </si>
  <si>
    <t>Таблица 3 - Заработная плата основных производственных рабочих</t>
  </si>
  <si>
    <t>Рабочие</t>
  </si>
  <si>
    <t>ЧТС, руб.</t>
  </si>
  <si>
    <t>Отработано часов</t>
  </si>
  <si>
    <t>Всего</t>
  </si>
  <si>
    <t>В том числе часов</t>
  </si>
  <si>
    <t>Премия(%)</t>
  </si>
  <si>
    <t>Ночные (величина доплат 40%)</t>
  </si>
  <si>
    <t>Сверхурочные (величина доплат 100%)</t>
  </si>
  <si>
    <t>Выходные и праздничные дни (величина доплат 100%)</t>
  </si>
  <si>
    <t>Дубовик В.Н.(шкаф)</t>
  </si>
  <si>
    <t>Тарасевич В.И.(стол)</t>
  </si>
  <si>
    <t>Мохнач В.А. (стул)</t>
  </si>
  <si>
    <t>Ритвинский Д.А. Рабочий по ремонту оборудования</t>
  </si>
  <si>
    <t>-</t>
  </si>
  <si>
    <t xml:space="preserve">1. Дубовик В.Н. </t>
  </si>
  <si>
    <r>
      <t>ЗП</t>
    </r>
    <r>
      <rPr>
        <sz val="10"/>
        <color theme="1"/>
        <rFont val="Times New Roman"/>
        <family val="1"/>
        <charset val="204"/>
      </rPr>
      <t>ф.отр.время</t>
    </r>
    <r>
      <rPr>
        <sz val="14"/>
        <color theme="1"/>
        <rFont val="Times New Roman"/>
        <family val="1"/>
        <charset val="204"/>
      </rPr>
      <t>=</t>
    </r>
  </si>
  <si>
    <r>
      <t>ДОПЛАТА</t>
    </r>
    <r>
      <rPr>
        <sz val="10"/>
        <color theme="1"/>
        <rFont val="Times New Roman"/>
        <family val="1"/>
        <charset val="204"/>
      </rPr>
      <t>ночное время</t>
    </r>
    <r>
      <rPr>
        <sz val="14"/>
        <color theme="1"/>
        <rFont val="Times New Roman"/>
        <family val="1"/>
        <charset val="204"/>
      </rPr>
      <t>=</t>
    </r>
  </si>
  <si>
    <r>
      <t>ДОПЛАТА</t>
    </r>
    <r>
      <rPr>
        <sz val="10"/>
        <color theme="1"/>
        <rFont val="Times New Roman"/>
        <family val="1"/>
        <charset val="204"/>
      </rPr>
      <t>сверхурочное время</t>
    </r>
    <r>
      <rPr>
        <sz val="14"/>
        <color theme="1"/>
        <rFont val="Times New Roman"/>
        <family val="1"/>
        <charset val="204"/>
      </rPr>
      <t>=</t>
    </r>
  </si>
  <si>
    <t>ПРЕМИЯ</t>
  </si>
  <si>
    <r>
      <t>ЗП</t>
    </r>
    <r>
      <rPr>
        <sz val="10"/>
        <color theme="1"/>
        <rFont val="Times New Roman"/>
        <family val="1"/>
        <charset val="204"/>
      </rPr>
      <t>нач</t>
    </r>
    <r>
      <rPr>
        <sz val="14"/>
        <color theme="1"/>
        <rFont val="Times New Roman"/>
        <family val="1"/>
        <charset val="204"/>
      </rPr>
      <t>=</t>
    </r>
  </si>
  <si>
    <t>*1,4*</t>
  </si>
  <si>
    <t>*2*</t>
  </si>
  <si>
    <t>*1,2=</t>
  </si>
  <si>
    <t>2. Тарасевич В.И.</t>
  </si>
  <si>
    <r>
      <t>ДОПЛАТА</t>
    </r>
    <r>
      <rPr>
        <sz val="10"/>
        <color theme="1"/>
        <rFont val="Times New Roman"/>
        <family val="1"/>
        <charset val="204"/>
      </rPr>
      <t>вых. И праздн. дни</t>
    </r>
    <r>
      <rPr>
        <sz val="14"/>
        <color theme="1"/>
        <rFont val="Times New Roman"/>
        <family val="1"/>
        <charset val="204"/>
      </rPr>
      <t>=</t>
    </r>
  </si>
  <si>
    <t>*1,3=</t>
  </si>
  <si>
    <t>3. Мохнач В.А.</t>
  </si>
  <si>
    <t>4. Ритвинский Д.А.</t>
  </si>
  <si>
    <t>+</t>
  </si>
  <si>
    <t>Расчет заработной платы основных рабочих (за месяц):</t>
  </si>
  <si>
    <t>Должность</t>
  </si>
  <si>
    <t>ДО, руб.</t>
  </si>
  <si>
    <t>Отработано за месяц, дней.</t>
  </si>
  <si>
    <t>Директор</t>
  </si>
  <si>
    <t>Зам.директора</t>
  </si>
  <si>
    <t>Гл.бухгалтер</t>
  </si>
  <si>
    <t>Кассир</t>
  </si>
  <si>
    <t>---</t>
  </si>
  <si>
    <t>За стаж(%)</t>
  </si>
  <si>
    <t>За сложность и напряженность(%)</t>
  </si>
  <si>
    <t>В месяце 22 рабочих дня.</t>
  </si>
  <si>
    <t>Расчет заработной платы административно-управленческого персонала (за месяц):</t>
  </si>
  <si>
    <t>1. Директор</t>
  </si>
  <si>
    <r>
      <t>НАДБАВКА</t>
    </r>
    <r>
      <rPr>
        <sz val="10"/>
        <color theme="1"/>
        <rFont val="Times New Roman"/>
        <family val="1"/>
        <charset val="204"/>
      </rPr>
      <t>за слож. и напряж.</t>
    </r>
    <r>
      <rPr>
        <sz val="14"/>
        <color theme="1"/>
        <rFont val="Times New Roman"/>
        <family val="1"/>
        <charset val="204"/>
      </rPr>
      <t>=</t>
    </r>
  </si>
  <si>
    <r>
      <t>НАДБАВКА</t>
    </r>
    <r>
      <rPr>
        <sz val="10"/>
        <color theme="1"/>
        <rFont val="Times New Roman"/>
        <family val="1"/>
        <charset val="204"/>
      </rPr>
      <t>за стаж</t>
    </r>
    <r>
      <rPr>
        <sz val="14"/>
        <color theme="1"/>
        <rFont val="Times New Roman"/>
        <family val="1"/>
        <charset val="204"/>
      </rPr>
      <t>=</t>
    </r>
  </si>
  <si>
    <t>ПРЕМИЯ=</t>
  </si>
  <si>
    <t>2. Заместитель директора</t>
  </si>
  <si>
    <t>3.  Главный бухгалтер</t>
  </si>
  <si>
    <t>4. Кассир</t>
  </si>
  <si>
    <t>*20/22=</t>
  </si>
  <si>
    <t>*0,2=</t>
  </si>
  <si>
    <t>*0,3=</t>
  </si>
  <si>
    <t>*0,1=</t>
  </si>
  <si>
    <t>*18/22=</t>
  </si>
  <si>
    <t>*0,15=</t>
  </si>
  <si>
    <t>Таблица 5 - В учете отражены следующие операции по изготовлению партии изделий</t>
  </si>
  <si>
    <t>Таблица 4 - Заработная плата административно-управленческого персонала предприятия</t>
  </si>
  <si>
    <t>Документ</t>
  </si>
  <si>
    <t>Содержание операции</t>
  </si>
  <si>
    <t>Дт</t>
  </si>
  <si>
    <t>Кт</t>
  </si>
  <si>
    <t>Расходы на основное производство:</t>
  </si>
  <si>
    <t xml:space="preserve">Накладная </t>
  </si>
  <si>
    <t>Со склада отпущены  материалы (на партию изделий):</t>
  </si>
  <si>
    <t>-ДСП 1500х70 -20 шт. (шкаф сч.20/1)</t>
  </si>
  <si>
    <t>-ДСП 1500х50 -15 шт. (стол сч.20/2)</t>
  </si>
  <si>
    <t>-Ткань – 8 м.п. (стул сч.20/3 )</t>
  </si>
  <si>
    <t>-Метизы - 0,9 кг. (шкаф сч.20/1 )</t>
  </si>
  <si>
    <t>(сумму рассчитать, цены см. табл. 1)</t>
  </si>
  <si>
    <r>
      <t>-брус - 0,5 м</t>
    </r>
    <r>
      <rPr>
        <vertAlign val="super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 xml:space="preserve"> (стул сч.20/3)</t>
    </r>
  </si>
  <si>
    <r>
      <t>-Поролон – 6 м</t>
    </r>
    <r>
      <rPr>
        <vertAlign val="super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. (стул сч.20/3)</t>
    </r>
  </si>
  <si>
    <t>20/1</t>
  </si>
  <si>
    <t>20/2</t>
  </si>
  <si>
    <t>20/3</t>
  </si>
  <si>
    <t>10</t>
  </si>
  <si>
    <t>Ведомость начисления заработной платы</t>
  </si>
  <si>
    <t>Начислена заработная плата Дубовик В.Н.</t>
  </si>
  <si>
    <t xml:space="preserve">Начислены отчисления на социальное страхование (от п.2) </t>
  </si>
  <si>
    <t>Начислены платежи на страхование от несчастных случаев на производстве и профессиональных заболеваний Белгосстрах (от п.2)</t>
  </si>
  <si>
    <t>Начислена заработная плата Тарасевич В.И.</t>
  </si>
  <si>
    <t>Начислены отчисления на социальное страхование (от п.5)</t>
  </si>
  <si>
    <t>Начислены платежи на страхование от несчастных случаев на производстве и профессиональных  заболеваний (от п.5)</t>
  </si>
  <si>
    <t>Начислена заработная плата Мохнач В.А.</t>
  </si>
  <si>
    <t>Начислены отчисления на социальное страхование (от п.8)</t>
  </si>
  <si>
    <t>Начислены платежи на страхование от несчастных случаев на производстве и профессиональных  заболеваний (от п.8)</t>
  </si>
  <si>
    <t>Расходы на содержание и эксплуатацию оборудования (общепроизводственные расходы), счет 25:</t>
  </si>
  <si>
    <t>Ведомость начисления амортизации</t>
  </si>
  <si>
    <t>Счет-фактура</t>
  </si>
  <si>
    <t>Накладная</t>
  </si>
  <si>
    <t>Начислена амортизация основных производственных фондов (производственный цех)</t>
  </si>
  <si>
    <t>Принят счет  организации за электроэнергию:</t>
  </si>
  <si>
    <t>- отражена стоимость работ услуг</t>
  </si>
  <si>
    <t>- отражен НДС, подлежащий уплате</t>
  </si>
  <si>
    <t>Принят счет водоканала за потребление воды:</t>
  </si>
  <si>
    <t xml:space="preserve">Со склада отпущены  вспомогательные материалы </t>
  </si>
  <si>
    <t>Общехозяйственные расходы, счет 26:</t>
  </si>
  <si>
    <t>70</t>
  </si>
  <si>
    <t>69</t>
  </si>
  <si>
    <t>76</t>
  </si>
  <si>
    <t>Расчет бухгалтерии</t>
  </si>
  <si>
    <t>Со склада отпущены запасные части для технического обслуживания шлифовального станка</t>
  </si>
  <si>
    <t>Начислена заработная плата Ритвинском Д.А.</t>
  </si>
  <si>
    <t>Начислены отчисления на социальное страхование (от п.16)</t>
  </si>
  <si>
    <t>Начислены платежи на страхование от несчастных случаев на производстве и профессиональных  заболеваний Белгосстрах (от п.16)</t>
  </si>
  <si>
    <t>Начислена амортизация оборудования ремонтной службы</t>
  </si>
  <si>
    <t>Списание общепроизводственных расходов на основное производство, табл. 7</t>
  </si>
  <si>
    <t>02</t>
  </si>
  <si>
    <t>25</t>
  </si>
  <si>
    <t>18/1</t>
  </si>
  <si>
    <t>60</t>
  </si>
  <si>
    <t>26</t>
  </si>
  <si>
    <t>Начислена заработная плата администрации, табл.4</t>
  </si>
  <si>
    <t>Начислены отчисления на социальное страхование (от п.21)</t>
  </si>
  <si>
    <t>Начислены платежи на страхование от несчастных случаев на производстве и профессиональных  заболеваний Белгосстрах (от п.21)</t>
  </si>
  <si>
    <t>Принят счет  Белтелеком:</t>
  </si>
  <si>
    <t>- отражена стоимость  услуг;</t>
  </si>
  <si>
    <t>- отражен НДС, подлежащий уплате;</t>
  </si>
  <si>
    <t>Принят счет организации за электроэнергию:</t>
  </si>
  <si>
    <t>- отражена стоимость электроэнергии;</t>
  </si>
  <si>
    <t>Принят счет  водоканала за расход воды:</t>
  </si>
  <si>
    <t>- отражена стоимость работ услуг;</t>
  </si>
  <si>
    <t>Авансовый отчет</t>
  </si>
  <si>
    <t>Предоставлен авансовый отчет о командировочных расходах директора</t>
  </si>
  <si>
    <t xml:space="preserve">Принят счет организации за аренду административного задания; </t>
  </si>
  <si>
    <t>- отражена стоимость аренды;</t>
  </si>
  <si>
    <t>Начислена амортизация основных средств (офис предприятия)</t>
  </si>
  <si>
    <t>Справка о реализации нефтепродуктов (расчет бухгалтерии)</t>
  </si>
  <si>
    <t xml:space="preserve">Списано автомобильное топливо на служебном автомобиле по норме. Норма расхода 10,8 л. на 100 км. пробега. Цена 1 л. 10**0 руб., пробег 800 км за месяц. </t>
  </si>
  <si>
    <t>Списание общехозяйственных расходов на основное производство, табл. 8</t>
  </si>
  <si>
    <t xml:space="preserve">Оприходована на складе партия готовой продукция </t>
  </si>
  <si>
    <t>43/1</t>
  </si>
  <si>
    <t>43/2</t>
  </si>
  <si>
    <t>43/3</t>
  </si>
  <si>
    <t>? Автомобиль +/-</t>
  </si>
  <si>
    <t>Счет 20/1 шкаф</t>
  </si>
  <si>
    <t>Од</t>
  </si>
  <si>
    <t>Ок</t>
  </si>
  <si>
    <t>1.1</t>
  </si>
  <si>
    <t>1.5</t>
  </si>
  <si>
    <t>2</t>
  </si>
  <si>
    <t>3</t>
  </si>
  <si>
    <t>4</t>
  </si>
  <si>
    <t>20</t>
  </si>
  <si>
    <t>Счет 20/2 стол</t>
  </si>
  <si>
    <t>Счет 20/3 стул</t>
  </si>
  <si>
    <t>1.2</t>
  </si>
  <si>
    <t>5</t>
  </si>
  <si>
    <t>6</t>
  </si>
  <si>
    <t>7</t>
  </si>
  <si>
    <t>31</t>
  </si>
  <si>
    <t>1.3</t>
  </si>
  <si>
    <t>1.4</t>
  </si>
  <si>
    <t>1.6</t>
  </si>
  <si>
    <t>8</t>
  </si>
  <si>
    <t>9</t>
  </si>
  <si>
    <t>Таблица 6 - Калькуляция себестоимости  продукции, (руб.)</t>
  </si>
  <si>
    <t>Наименование статей</t>
  </si>
  <si>
    <t>1.Материалы всего:</t>
  </si>
  <si>
    <t>в том числе</t>
  </si>
  <si>
    <t>-ДСП 1500х70</t>
  </si>
  <si>
    <t>-ДСП 1500х50</t>
  </si>
  <si>
    <t>-Ткань</t>
  </si>
  <si>
    <t>-Брус</t>
  </si>
  <si>
    <t>-Поролон</t>
  </si>
  <si>
    <t>2. Заработная плата основных рабочих</t>
  </si>
  <si>
    <t>5.Расходы на содержание и эксплуатацию оборудования</t>
  </si>
  <si>
    <t>6.Общехозяйственные расходы</t>
  </si>
  <si>
    <t>ИТОГО   СЕБЕСТОИМОСТЬ</t>
  </si>
  <si>
    <t>4. Платежи на страхование от несчастных случаев Белгосстрах</t>
  </si>
  <si>
    <t>3. ФСЗН</t>
  </si>
  <si>
    <t>Начисление на заработную плату:</t>
  </si>
  <si>
    <t>Шкаф  сч 20/1</t>
  </si>
  <si>
    <t>Стол  сч 20/2</t>
  </si>
  <si>
    <t>Стул  сч 20/3</t>
  </si>
  <si>
    <t>На ед.</t>
  </si>
  <si>
    <t>На партию, 7 штук (табл. 5)</t>
  </si>
  <si>
    <t>На партию, 5 штук (табл. 5)</t>
  </si>
  <si>
    <t>На партию, 12 штук, (табл. 5)</t>
  </si>
  <si>
    <t>Распределение расходов на содержание и эксплуатацию оборудования (пропорционально заработной плате основных производственных рабочих).</t>
  </si>
  <si>
    <t>Счет 25</t>
  </si>
  <si>
    <t>20.1</t>
  </si>
  <si>
    <t>20.2</t>
  </si>
  <si>
    <t>20.3</t>
  </si>
  <si>
    <t>-Метизы</t>
  </si>
  <si>
    <t>???????</t>
  </si>
  <si>
    <t xml:space="preserve">Заработная плата основных производственных рабочих:  </t>
  </si>
  <si>
    <t>ЗП шкаф =  (табл. 5, п.2)  ЗП стол =  (табл. 5, п.5)    ЗП стул = (табл. 5, п.8)</t>
  </si>
  <si>
    <t>ЗП шкаф =</t>
  </si>
  <si>
    <t xml:space="preserve">ЗП стол = </t>
  </si>
  <si>
    <t>ЗП стул =</t>
  </si>
  <si>
    <r>
      <t>К</t>
    </r>
    <r>
      <rPr>
        <sz val="10"/>
        <color theme="1"/>
        <rFont val="Times New Roman"/>
        <family val="1"/>
        <charset val="204"/>
      </rPr>
      <t>распределения</t>
    </r>
    <r>
      <rPr>
        <sz val="14"/>
        <color theme="1"/>
        <rFont val="Times New Roman"/>
        <family val="1"/>
        <charset val="204"/>
      </rPr>
      <t>=</t>
    </r>
  </si>
  <si>
    <t>СуммаЗП=</t>
  </si>
  <si>
    <t>Таблица 8 - Общехозяйственные расходы</t>
  </si>
  <si>
    <t>Наименование продукции</t>
  </si>
  <si>
    <t>Расчет</t>
  </si>
  <si>
    <t>Шкаф</t>
  </si>
  <si>
    <t>ЗП шкаф*Краспред</t>
  </si>
  <si>
    <t>Стол</t>
  </si>
  <si>
    <t>ЗП стол* Краспред</t>
  </si>
  <si>
    <t>Стул</t>
  </si>
  <si>
    <t>ЗП стул* Краспред</t>
  </si>
  <si>
    <t xml:space="preserve">Итого: </t>
  </si>
  <si>
    <t>Таблица 7 - Расходы на содержание и эксплуатацию оборудования (общепроизводственные расходы):</t>
  </si>
  <si>
    <t>Распределение общехозяйственных расходов (пропорционально заработной плате основных производственных рабочих):</t>
  </si>
  <si>
    <t>Счет 26</t>
  </si>
  <si>
    <t xml:space="preserve">ЗП шкаф = </t>
  </si>
  <si>
    <t xml:space="preserve">ЗП стул = </t>
  </si>
  <si>
    <t>Сумма ЗП=</t>
  </si>
  <si>
    <t>31.1</t>
  </si>
  <si>
    <t>31.2</t>
  </si>
  <si>
    <t>31.3</t>
  </si>
  <si>
    <t>Таблица 9 –Таблицы счетов бухгалтерского учета</t>
  </si>
  <si>
    <t>СКД</t>
  </si>
  <si>
    <t>14</t>
  </si>
  <si>
    <t>15</t>
  </si>
  <si>
    <t>30</t>
  </si>
  <si>
    <t>СКК</t>
  </si>
  <si>
    <t>Счет 02</t>
  </si>
  <si>
    <t>Счет 18/1</t>
  </si>
  <si>
    <t>Счет 20/1</t>
  </si>
  <si>
    <t>Д</t>
  </si>
  <si>
    <t>К</t>
  </si>
  <si>
    <t>12.1</t>
  </si>
  <si>
    <t>12.2</t>
  </si>
  <si>
    <t>13.1</t>
  </si>
  <si>
    <t>13.2</t>
  </si>
  <si>
    <t>24.1</t>
  </si>
  <si>
    <t>24.2</t>
  </si>
  <si>
    <t>25.1</t>
  </si>
  <si>
    <t>25.2</t>
  </si>
  <si>
    <t>26.1</t>
  </si>
  <si>
    <t>26.2</t>
  </si>
  <si>
    <t>28.1</t>
  </si>
  <si>
    <t>28.2</t>
  </si>
  <si>
    <t>зп</t>
  </si>
  <si>
    <t>Зам директора</t>
  </si>
  <si>
    <t xml:space="preserve"> Глав бух</t>
  </si>
  <si>
    <t>Ед.</t>
  </si>
  <si>
    <t>изм.</t>
  </si>
  <si>
    <t>3.</t>
  </si>
  <si>
    <t>4.</t>
  </si>
  <si>
    <t>5.</t>
  </si>
  <si>
    <t>6.</t>
  </si>
  <si>
    <t>№</t>
  </si>
  <si>
    <t>п/п</t>
  </si>
  <si>
    <t>Д-т</t>
  </si>
  <si>
    <t>К-т</t>
  </si>
  <si>
    <t>Сумма</t>
  </si>
  <si>
    <t>руб.</t>
  </si>
  <si>
    <t>Со склада отпущены материалы (на партию изделий):</t>
  </si>
  <si>
    <t>-Ткань – 8 м.п. (стул сч.20/3)</t>
  </si>
  <si>
    <r>
      <t>-брус - 0,5 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(стул сч.20/3)</t>
    </r>
  </si>
  <si>
    <t>-Метизы - 0,9 кг. (шкаф сч.20/1)</t>
  </si>
  <si>
    <r>
      <t>-Поролон – 6 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. (стул сч.20/3)</t>
    </r>
  </si>
  <si>
    <t>Начислена заработная плата</t>
  </si>
  <si>
    <t>Дубовик В.Н.</t>
  </si>
  <si>
    <t xml:space="preserve">Начислена заработная плата </t>
  </si>
  <si>
    <t>Тарасевич В.И.</t>
  </si>
  <si>
    <t>Начислены платежи на страхование от несчастных случаев на производстве и профессиональных заболеваний (от п.5)</t>
  </si>
  <si>
    <t>Мохнач В.А.</t>
  </si>
  <si>
    <t>Начислены платежи на страхование от несчастных случаев на производстве и профессиональных заболеваний (от п.8)</t>
  </si>
  <si>
    <t>Расходы на содержание и эксплуатацию оборудования</t>
  </si>
  <si>
    <t>(общепроизводственные расходы), счет 25:</t>
  </si>
  <si>
    <t xml:space="preserve">Со склада отпущены вспомогательные материалы </t>
  </si>
  <si>
    <t xml:space="preserve"> Ритвинскому Д.А.</t>
  </si>
  <si>
    <t>Начислены платежи на страхование от несчастных случаев на производстве и профессиональных заболеваний Белгосстрах (от п.16)</t>
  </si>
  <si>
    <t>24 135 408</t>
  </si>
  <si>
    <t>26 448 969</t>
  </si>
  <si>
    <t>19 866 561</t>
  </si>
  <si>
    <t xml:space="preserve">1. Дубовик </t>
  </si>
  <si>
    <t xml:space="preserve">2. Тарасевич </t>
  </si>
  <si>
    <t xml:space="preserve">3. Мохнач </t>
  </si>
  <si>
    <t xml:space="preserve">4. Ритвинский </t>
  </si>
  <si>
    <t>*0,05=</t>
  </si>
  <si>
    <t>ДОза отраб=</t>
  </si>
  <si>
    <t>`</t>
  </si>
  <si>
    <r>
      <t xml:space="preserve">Счет </t>
    </r>
    <r>
      <rPr>
        <sz val="11"/>
        <color rgb="FF000000"/>
        <rFont val="Times New Roman"/>
        <family val="1"/>
        <charset val="204"/>
      </rPr>
      <t>10</t>
    </r>
  </si>
  <si>
    <r>
      <t>Счет</t>
    </r>
    <r>
      <rPr>
        <b/>
        <sz val="11"/>
        <color rgb="FF000000"/>
        <rFont val="Times New Roman"/>
        <family val="1"/>
        <charset val="204"/>
      </rPr>
      <t xml:space="preserve"> 43/1</t>
    </r>
  </si>
  <si>
    <r>
      <t>Счет</t>
    </r>
    <r>
      <rPr>
        <b/>
        <sz val="11"/>
        <color rgb="FF000000"/>
        <rFont val="Times New Roman"/>
        <family val="1"/>
        <charset val="204"/>
      </rPr>
      <t xml:space="preserve"> 43/2</t>
    </r>
  </si>
  <si>
    <r>
      <t>Счет</t>
    </r>
    <r>
      <rPr>
        <b/>
        <sz val="11"/>
        <color rgb="FF000000"/>
        <rFont val="Times New Roman"/>
        <family val="1"/>
        <charset val="204"/>
      </rPr>
      <t xml:space="preserve"> 43/3</t>
    </r>
  </si>
  <si>
    <r>
      <t>Счет</t>
    </r>
    <r>
      <rPr>
        <b/>
        <sz val="11"/>
        <color rgb="FF000000"/>
        <rFont val="Times New Roman"/>
        <family val="1"/>
        <charset val="204"/>
      </rPr>
      <t xml:space="preserve"> 20/2</t>
    </r>
  </si>
  <si>
    <r>
      <t>Счет</t>
    </r>
    <r>
      <rPr>
        <b/>
        <sz val="11"/>
        <color rgb="FF000000"/>
        <rFont val="Times New Roman"/>
        <family val="1"/>
        <charset val="204"/>
      </rPr>
      <t xml:space="preserve"> 20/3</t>
    </r>
  </si>
  <si>
    <r>
      <t>Счет</t>
    </r>
    <r>
      <rPr>
        <b/>
        <sz val="11"/>
        <color rgb="FF000000"/>
        <rFont val="Times New Roman"/>
        <family val="1"/>
        <charset val="204"/>
      </rPr>
      <t xml:space="preserve"> 25</t>
    </r>
  </si>
  <si>
    <r>
      <t>Счет</t>
    </r>
    <r>
      <rPr>
        <b/>
        <sz val="11"/>
        <color rgb="FF000000"/>
        <rFont val="Times New Roman"/>
        <family val="1"/>
        <charset val="204"/>
      </rPr>
      <t xml:space="preserve"> 26</t>
    </r>
  </si>
  <si>
    <r>
      <t>Счет</t>
    </r>
    <r>
      <rPr>
        <b/>
        <sz val="11"/>
        <color rgb="FF000000"/>
        <rFont val="Times New Roman"/>
        <family val="1"/>
        <charset val="204"/>
      </rPr>
      <t xml:space="preserve"> 60</t>
    </r>
  </si>
  <si>
    <r>
      <t>Счет</t>
    </r>
    <r>
      <rPr>
        <b/>
        <sz val="11"/>
        <color rgb="FF000000"/>
        <rFont val="Times New Roman"/>
        <family val="1"/>
        <charset val="204"/>
      </rPr>
      <t xml:space="preserve"> 69</t>
    </r>
  </si>
  <si>
    <r>
      <t>Счет</t>
    </r>
    <r>
      <rPr>
        <b/>
        <sz val="11"/>
        <color rgb="FF000000"/>
        <rFont val="Times New Roman"/>
        <family val="1"/>
        <charset val="204"/>
      </rPr>
      <t xml:space="preserve"> 71</t>
    </r>
  </si>
  <si>
    <r>
      <t>Счет</t>
    </r>
    <r>
      <rPr>
        <b/>
        <sz val="11"/>
        <color rgb="FF000000"/>
        <rFont val="Times New Roman"/>
        <family val="1"/>
        <charset val="204"/>
      </rPr>
      <t xml:space="preserve"> 70</t>
    </r>
  </si>
  <si>
    <r>
      <t>Счет</t>
    </r>
    <r>
      <rPr>
        <b/>
        <sz val="11"/>
        <color rgb="FF000000"/>
        <rFont val="Times New Roman"/>
        <family val="1"/>
        <charset val="204"/>
      </rPr>
      <t xml:space="preserve"> 76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</si>
</sst>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\ _р_._-;\-* #,##0\ _р_._-;_-* &quot;-&quot;\ _р_._-;_-@_-"/>
    <numFmt numFmtId="165" formatCode="#,##0\ _₽"/>
    <numFmt numFmtId="166" formatCode="0.000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2"/>
      <name val="Calibri"/>
      <family val="2"/>
      <scheme val="minor"/>
    </font>
    <font>
      <sz val="11"/>
      <name val="Times New Roman"/>
      <family val="1"/>
      <charset val="204"/>
    </font>
    <font>
      <sz val="11.5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165" fontId="0" fillId="0" borderId="0" xfId="0" applyNumberFormat="1"/>
    <xf numFmtId="3" fontId="0" fillId="0" borderId="0" xfId="0" applyNumberFormat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justify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3" fontId="11" fillId="0" borderId="58" xfId="0" applyNumberFormat="1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11" fillId="0" borderId="60" xfId="0" applyFont="1" applyBorder="1" applyAlignment="1">
      <alignment horizontal="justify" vertical="center" wrapText="1"/>
    </xf>
    <xf numFmtId="0" fontId="11" fillId="0" borderId="60" xfId="0" applyFont="1" applyBorder="1" applyAlignment="1">
      <alignment horizontal="center" vertical="center" wrapText="1"/>
    </xf>
    <xf numFmtId="0" fontId="11" fillId="0" borderId="61" xfId="0" applyFont="1" applyBorder="1" applyAlignment="1">
      <alignment horizontal="center" vertical="center" wrapText="1"/>
    </xf>
    <xf numFmtId="0" fontId="11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justify" vertical="center" wrapText="1"/>
    </xf>
    <xf numFmtId="16" fontId="11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11" fillId="0" borderId="32" xfId="0" applyFont="1" applyBorder="1" applyAlignment="1">
      <alignment horizontal="justify" vertical="center" wrapText="1"/>
    </xf>
    <xf numFmtId="16" fontId="11" fillId="0" borderId="33" xfId="0" applyNumberFormat="1" applyFont="1" applyBorder="1" applyAlignment="1">
      <alignment vertical="center" wrapText="1"/>
    </xf>
    <xf numFmtId="0" fontId="11" fillId="0" borderId="32" xfId="0" applyFont="1" applyBorder="1" applyAlignment="1">
      <alignment vertical="center" wrapText="1"/>
    </xf>
    <xf numFmtId="165" fontId="0" fillId="0" borderId="32" xfId="0" applyNumberFormat="1" applyBorder="1" applyAlignment="1">
      <alignment horizontal="center" vertical="center"/>
    </xf>
    <xf numFmtId="0" fontId="13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vertical="top" wrapText="1"/>
    </xf>
    <xf numFmtId="3" fontId="13" fillId="0" borderId="1" xfId="0" applyNumberFormat="1" applyFont="1" applyBorder="1" applyAlignment="1">
      <alignment horizontal="justify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 wrapText="1"/>
    </xf>
    <xf numFmtId="2" fontId="2" fillId="2" borderId="24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2" borderId="26" xfId="0" applyNumberFormat="1" applyFont="1" applyFill="1" applyBorder="1" applyAlignment="1">
      <alignment horizontal="center" vertical="center"/>
    </xf>
    <xf numFmtId="2" fontId="19" fillId="0" borderId="1" xfId="1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 wrapText="1"/>
    </xf>
    <xf numFmtId="2" fontId="2" fillId="2" borderId="18" xfId="0" applyNumberFormat="1" applyFont="1" applyFill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 wrapText="1"/>
    </xf>
    <xf numFmtId="2" fontId="2" fillId="0" borderId="8" xfId="1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2" fontId="2" fillId="0" borderId="22" xfId="0" applyNumberFormat="1" applyFont="1" applyBorder="1" applyAlignment="1">
      <alignment horizontal="center" vertical="center" wrapText="1"/>
    </xf>
    <xf numFmtId="2" fontId="2" fillId="0" borderId="3" xfId="1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/>
    </xf>
    <xf numFmtId="2" fontId="2" fillId="0" borderId="38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2" fontId="2" fillId="0" borderId="2" xfId="1" applyNumberFormat="1" applyFont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35" xfId="0" applyNumberFormat="1" applyFont="1" applyBorder="1" applyAlignment="1">
      <alignment horizontal="center" vertical="center"/>
    </xf>
    <xf numFmtId="2" fontId="2" fillId="0" borderId="5" xfId="1" applyNumberFormat="1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0" borderId="3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2" fontId="2" fillId="0" borderId="7" xfId="1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2" fontId="2" fillId="0" borderId="42" xfId="0" applyNumberFormat="1" applyFont="1" applyBorder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18" fillId="0" borderId="24" xfId="0" applyNumberFormat="1" applyFont="1" applyBorder="1" applyAlignment="1">
      <alignment horizontal="center" vertical="center" wrapText="1"/>
    </xf>
    <xf numFmtId="2" fontId="2" fillId="0" borderId="16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2" xfId="1" applyNumberFormat="1" applyFont="1" applyBorder="1" applyAlignment="1">
      <alignment horizontal="center" vertical="center"/>
    </xf>
    <xf numFmtId="2" fontId="2" fillId="0" borderId="19" xfId="1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2" fillId="2" borderId="0" xfId="0" applyNumberFormat="1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2" fillId="0" borderId="20" xfId="0" applyNumberFormat="1" applyFont="1" applyFill="1" applyBorder="1" applyAlignment="1">
      <alignment horizontal="center" vertical="center"/>
    </xf>
    <xf numFmtId="2" fontId="2" fillId="0" borderId="21" xfId="0" applyNumberFormat="1" applyFont="1" applyFill="1" applyBorder="1" applyAlignment="1">
      <alignment horizontal="center" vertical="center"/>
    </xf>
    <xf numFmtId="2" fontId="2" fillId="0" borderId="21" xfId="1" applyNumberFormat="1" applyFont="1" applyFill="1" applyBorder="1" applyAlignment="1">
      <alignment horizontal="center" vertical="center"/>
    </xf>
    <xf numFmtId="2" fontId="2" fillId="0" borderId="22" xfId="0" applyNumberFormat="1" applyFont="1" applyFill="1" applyBorder="1" applyAlignment="1">
      <alignment horizontal="center" vertical="center"/>
    </xf>
    <xf numFmtId="2" fontId="2" fillId="0" borderId="25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0" xfId="1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2" fillId="0" borderId="18" xfId="1" applyNumberFormat="1" applyFont="1" applyFill="1" applyBorder="1" applyAlignment="1">
      <alignment horizontal="center" vertical="center"/>
    </xf>
    <xf numFmtId="2" fontId="2" fillId="0" borderId="24" xfId="1" applyNumberFormat="1" applyFont="1" applyFill="1" applyBorder="1" applyAlignment="1">
      <alignment horizontal="center" vertical="center"/>
    </xf>
    <xf numFmtId="2" fontId="2" fillId="0" borderId="20" xfId="0" applyNumberFormat="1" applyFont="1" applyFill="1" applyBorder="1" applyAlignment="1">
      <alignment horizontal="center" vertical="center" wrapText="1"/>
    </xf>
    <xf numFmtId="2" fontId="2" fillId="0" borderId="25" xfId="0" applyNumberFormat="1" applyFont="1" applyFill="1" applyBorder="1" applyAlignment="1">
      <alignment horizontal="center" vertical="center" wrapText="1"/>
    </xf>
    <xf numFmtId="2" fontId="2" fillId="0" borderId="26" xfId="1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2" fillId="0" borderId="0" xfId="1" applyNumberFormat="1" applyFont="1" applyFill="1" applyAlignment="1">
      <alignment horizontal="center" vertical="center"/>
    </xf>
    <xf numFmtId="2" fontId="2" fillId="5" borderId="1" xfId="1" applyNumberFormat="1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11" xfId="1" applyNumberFormat="1" applyFont="1" applyBorder="1" applyAlignment="1">
      <alignment horizontal="center" vertical="center"/>
    </xf>
    <xf numFmtId="0" fontId="2" fillId="0" borderId="8" xfId="1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1" fillId="0" borderId="32" xfId="0" applyNumberFormat="1" applyFont="1" applyBorder="1" applyAlignment="1">
      <alignment horizontal="center" vertical="center" wrapText="1"/>
    </xf>
    <xf numFmtId="2" fontId="11" fillId="0" borderId="31" xfId="0" applyNumberFormat="1" applyFont="1" applyBorder="1" applyAlignment="1">
      <alignment horizontal="center" vertical="center" wrapText="1"/>
    </xf>
    <xf numFmtId="2" fontId="11" fillId="0" borderId="47" xfId="0" applyNumberFormat="1" applyFont="1" applyBorder="1" applyAlignment="1">
      <alignment horizontal="center" vertical="center" wrapText="1"/>
    </xf>
    <xf numFmtId="2" fontId="11" fillId="0" borderId="43" xfId="0" applyNumberFormat="1" applyFont="1" applyBorder="1" applyAlignment="1">
      <alignment horizontal="center" vertical="center" wrapText="1"/>
    </xf>
    <xf numFmtId="2" fontId="11" fillId="0" borderId="46" xfId="0" applyNumberFormat="1" applyFont="1" applyBorder="1" applyAlignment="1">
      <alignment horizontal="center" vertical="center" wrapText="1"/>
    </xf>
    <xf numFmtId="2" fontId="11" fillId="0" borderId="2" xfId="1" applyNumberFormat="1" applyFont="1" applyBorder="1" applyAlignment="1">
      <alignment horizontal="center" vertic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6" xfId="1" applyNumberFormat="1" applyFont="1" applyBorder="1" applyAlignment="1">
      <alignment horizontal="center" vertical="center"/>
    </xf>
    <xf numFmtId="2" fontId="11" fillId="0" borderId="6" xfId="1" applyNumberFormat="1" applyFont="1" applyFill="1" applyBorder="1" applyAlignment="1">
      <alignment horizontal="center" vertical="center"/>
    </xf>
    <xf numFmtId="2" fontId="11" fillId="5" borderId="29" xfId="0" applyNumberFormat="1" applyFont="1" applyFill="1" applyBorder="1" applyAlignment="1">
      <alignment horizontal="center" vertical="center"/>
    </xf>
    <xf numFmtId="2" fontId="11" fillId="5" borderId="5" xfId="1" applyNumberFormat="1" applyFont="1" applyFill="1" applyBorder="1" applyAlignment="1">
      <alignment horizontal="center" vertical="center"/>
    </xf>
    <xf numFmtId="2" fontId="11" fillId="5" borderId="6" xfId="1" applyNumberFormat="1" applyFont="1" applyFill="1" applyBorder="1" applyAlignment="1">
      <alignment horizontal="center" vertical="center"/>
    </xf>
    <xf numFmtId="2" fontId="11" fillId="0" borderId="30" xfId="1" applyNumberFormat="1" applyFont="1" applyBorder="1" applyAlignment="1">
      <alignment horizontal="center" vertical="center"/>
    </xf>
    <xf numFmtId="2" fontId="11" fillId="0" borderId="30" xfId="1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9" xfId="1" applyNumberFormat="1" applyFont="1" applyBorder="1" applyAlignment="1">
      <alignment horizontal="center" vertical="center"/>
    </xf>
    <xf numFmtId="2" fontId="11" fillId="0" borderId="48" xfId="1" applyNumberFormat="1" applyFont="1" applyBorder="1" applyAlignment="1">
      <alignment horizontal="center" vertical="center"/>
    </xf>
    <xf numFmtId="2" fontId="11" fillId="0" borderId="48" xfId="1" applyNumberFormat="1" applyFont="1" applyFill="1" applyBorder="1" applyAlignment="1">
      <alignment horizontal="center" vertical="center"/>
    </xf>
    <xf numFmtId="2" fontId="11" fillId="0" borderId="9" xfId="1" applyNumberFormat="1" applyFont="1" applyFill="1" applyBorder="1" applyAlignment="1">
      <alignment horizontal="center" vertical="center"/>
    </xf>
    <xf numFmtId="2" fontId="11" fillId="0" borderId="42" xfId="1" applyNumberFormat="1" applyFont="1" applyBorder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2" fontId="23" fillId="0" borderId="41" xfId="0" applyNumberFormat="1" applyFont="1" applyBorder="1" applyAlignment="1">
      <alignment horizontal="center" vertical="center"/>
    </xf>
    <xf numFmtId="0" fontId="22" fillId="0" borderId="20" xfId="0" applyNumberFormat="1" applyFont="1" applyBorder="1" applyAlignment="1">
      <alignment horizontal="center" vertical="center"/>
    </xf>
    <xf numFmtId="0" fontId="22" fillId="0" borderId="22" xfId="0" applyNumberFormat="1" applyFont="1" applyBorder="1" applyAlignment="1">
      <alignment horizontal="center" vertical="center"/>
    </xf>
    <xf numFmtId="0" fontId="24" fillId="0" borderId="50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2" fontId="22" fillId="0" borderId="2" xfId="0" applyNumberFormat="1" applyFont="1" applyBorder="1" applyAlignment="1">
      <alignment horizontal="center" vertical="center"/>
    </xf>
    <xf numFmtId="2" fontId="22" fillId="0" borderId="4" xfId="0" applyNumberFormat="1" applyFont="1" applyBorder="1" applyAlignment="1">
      <alignment horizontal="center" vertical="center"/>
    </xf>
    <xf numFmtId="2" fontId="22" fillId="0" borderId="39" xfId="0" applyNumberFormat="1" applyFont="1" applyBorder="1" applyAlignment="1">
      <alignment horizontal="center" vertical="center"/>
    </xf>
    <xf numFmtId="0" fontId="22" fillId="0" borderId="38" xfId="0" applyNumberFormat="1" applyFont="1" applyBorder="1" applyAlignment="1">
      <alignment horizontal="center" vertical="center"/>
    </xf>
    <xf numFmtId="0" fontId="22" fillId="0" borderId="39" xfId="0" applyNumberFormat="1" applyFont="1" applyBorder="1" applyAlignment="1">
      <alignment horizontal="center" vertical="center"/>
    </xf>
    <xf numFmtId="0" fontId="24" fillId="0" borderId="51" xfId="0" applyNumberFormat="1" applyFont="1" applyBorder="1" applyAlignment="1">
      <alignment horizontal="center" vertical="center"/>
    </xf>
    <xf numFmtId="2" fontId="22" fillId="0" borderId="24" xfId="0" applyNumberFormat="1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2" fontId="22" fillId="0" borderId="6" xfId="0" applyNumberFormat="1" applyFont="1" applyBorder="1" applyAlignment="1">
      <alignment horizontal="center" vertical="center"/>
    </xf>
    <xf numFmtId="2" fontId="22" fillId="0" borderId="35" xfId="0" applyNumberFormat="1" applyFont="1" applyBorder="1" applyAlignment="1">
      <alignment horizontal="center" vertical="center"/>
    </xf>
    <xf numFmtId="0" fontId="22" fillId="0" borderId="34" xfId="0" applyNumberFormat="1" applyFont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 vertical="center"/>
    </xf>
    <xf numFmtId="0" fontId="22" fillId="0" borderId="35" xfId="0" applyNumberFormat="1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22" fillId="0" borderId="36" xfId="0" applyNumberFormat="1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0" borderId="9" xfId="0" applyNumberFormat="1" applyFont="1" applyBorder="1" applyAlignment="1">
      <alignment horizontal="center" vertical="center"/>
    </xf>
    <xf numFmtId="0" fontId="22" fillId="0" borderId="37" xfId="0" applyNumberFormat="1" applyFont="1" applyBorder="1" applyAlignment="1">
      <alignment horizontal="center" vertical="center"/>
    </xf>
    <xf numFmtId="0" fontId="22" fillId="0" borderId="23" xfId="0" applyNumberFormat="1" applyFont="1" applyBorder="1" applyAlignment="1">
      <alignment horizontal="center" vertical="center"/>
    </xf>
    <xf numFmtId="2" fontId="22" fillId="0" borderId="19" xfId="0" applyNumberFormat="1" applyFont="1" applyBorder="1" applyAlignment="1">
      <alignment horizontal="center" vertical="center"/>
    </xf>
    <xf numFmtId="0" fontId="22" fillId="0" borderId="24" xfId="0" applyNumberFormat="1" applyFont="1" applyBorder="1" applyAlignment="1">
      <alignment horizontal="center" vertical="center"/>
    </xf>
    <xf numFmtId="2" fontId="22" fillId="0" borderId="42" xfId="0" applyNumberFormat="1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2" fontId="22" fillId="0" borderId="37" xfId="0" applyNumberFormat="1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2" fontId="22" fillId="0" borderId="13" xfId="0" applyNumberFormat="1" applyFont="1" applyBorder="1" applyAlignment="1">
      <alignment horizontal="center" vertical="center"/>
    </xf>
    <xf numFmtId="2" fontId="22" fillId="0" borderId="15" xfId="0" applyNumberFormat="1" applyFont="1" applyBorder="1" applyAlignment="1">
      <alignment horizontal="center" vertical="center"/>
    </xf>
    <xf numFmtId="2" fontId="23" fillId="0" borderId="17" xfId="0" applyNumberFormat="1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2" fontId="26" fillId="0" borderId="0" xfId="0" applyNumberFormat="1" applyFont="1"/>
    <xf numFmtId="0" fontId="22" fillId="0" borderId="40" xfId="0" applyFont="1" applyBorder="1" applyAlignment="1">
      <alignment horizontal="center" vertical="center"/>
    </xf>
    <xf numFmtId="2" fontId="22" fillId="0" borderId="41" xfId="0" applyNumberFormat="1" applyFont="1" applyBorder="1" applyAlignment="1">
      <alignment horizontal="center" vertical="center"/>
    </xf>
    <xf numFmtId="0" fontId="24" fillId="0" borderId="17" xfId="0" applyNumberFormat="1" applyFont="1" applyBorder="1" applyAlignment="1">
      <alignment horizontal="center" vertical="center"/>
    </xf>
    <xf numFmtId="0" fontId="22" fillId="0" borderId="51" xfId="0" applyNumberFormat="1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4" fillId="0" borderId="50" xfId="0" applyFont="1" applyBorder="1" applyAlignment="1">
      <alignment horizontal="center" vertical="center"/>
    </xf>
    <xf numFmtId="2" fontId="24" fillId="0" borderId="17" xfId="0" applyNumberFormat="1" applyFont="1" applyBorder="1" applyAlignment="1">
      <alignment horizontal="center" vertical="center"/>
    </xf>
    <xf numFmtId="49" fontId="22" fillId="0" borderId="51" xfId="0" applyNumberFormat="1" applyFont="1" applyBorder="1" applyAlignment="1">
      <alignment horizontal="center" vertical="center"/>
    </xf>
    <xf numFmtId="0" fontId="24" fillId="0" borderId="24" xfId="0" applyNumberFormat="1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2" fontId="24" fillId="0" borderId="24" xfId="0" applyNumberFormat="1" applyFont="1" applyBorder="1" applyAlignment="1">
      <alignment horizontal="center" vertical="center"/>
    </xf>
    <xf numFmtId="0" fontId="26" fillId="0" borderId="0" xfId="0" applyNumberFormat="1" applyFont="1"/>
    <xf numFmtId="0" fontId="24" fillId="0" borderId="0" xfId="0" applyNumberFormat="1" applyFont="1" applyBorder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2" fontId="25" fillId="0" borderId="18" xfId="0" applyNumberFormat="1" applyFont="1" applyBorder="1" applyAlignment="1">
      <alignment horizontal="center" vertical="center"/>
    </xf>
    <xf numFmtId="2" fontId="25" fillId="0" borderId="24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 vertical="center"/>
    </xf>
    <xf numFmtId="2" fontId="22" fillId="0" borderId="0" xfId="0" applyNumberFormat="1" applyFont="1" applyBorder="1" applyAlignment="1">
      <alignment horizontal="center" vertical="center"/>
    </xf>
    <xf numFmtId="49" fontId="22" fillId="0" borderId="24" xfId="0" applyNumberFormat="1" applyFont="1" applyBorder="1" applyAlignment="1">
      <alignment horizontal="center" vertical="center"/>
    </xf>
    <xf numFmtId="49" fontId="23" fillId="0" borderId="24" xfId="0" applyNumberFormat="1" applyFont="1" applyBorder="1" applyAlignment="1">
      <alignment horizontal="center" vertical="center"/>
    </xf>
    <xf numFmtId="0" fontId="22" fillId="0" borderId="0" xfId="0" applyFont="1"/>
    <xf numFmtId="2" fontId="22" fillId="0" borderId="0" xfId="0" applyNumberFormat="1" applyFont="1"/>
    <xf numFmtId="0" fontId="22" fillId="0" borderId="0" xfId="0" applyNumberFormat="1" applyFont="1"/>
    <xf numFmtId="0" fontId="26" fillId="0" borderId="0" xfId="0" applyFont="1"/>
    <xf numFmtId="2" fontId="2" fillId="0" borderId="36" xfId="0" applyNumberFormat="1" applyFont="1" applyBorder="1" applyAlignment="1">
      <alignment horizontal="center" vertical="center"/>
    </xf>
    <xf numFmtId="2" fontId="2" fillId="0" borderId="49" xfId="0" applyNumberFormat="1" applyFont="1" applyBorder="1" applyAlignment="1">
      <alignment horizontal="center" vertical="center"/>
    </xf>
    <xf numFmtId="2" fontId="2" fillId="0" borderId="48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2" fillId="0" borderId="38" xfId="0" applyNumberFormat="1" applyFont="1" applyBorder="1" applyAlignment="1">
      <alignment horizontal="center" vertical="center"/>
    </xf>
    <xf numFmtId="2" fontId="2" fillId="0" borderId="45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 wrapText="1"/>
    </xf>
    <xf numFmtId="2" fontId="2" fillId="0" borderId="26" xfId="0" applyNumberFormat="1" applyFont="1" applyBorder="1" applyAlignment="1">
      <alignment horizontal="center" vertical="center" wrapText="1"/>
    </xf>
    <xf numFmtId="2" fontId="4" fillId="0" borderId="18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2" fontId="2" fillId="0" borderId="28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40" xfId="0" applyNumberFormat="1" applyFont="1" applyBorder="1" applyAlignment="1">
      <alignment horizontal="center" vertical="center"/>
    </xf>
    <xf numFmtId="2" fontId="2" fillId="0" borderId="41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2" fillId="0" borderId="32" xfId="0" applyNumberFormat="1" applyFont="1" applyBorder="1" applyAlignment="1">
      <alignment horizontal="center" vertical="center" wrapText="1"/>
    </xf>
    <xf numFmtId="2" fontId="2" fillId="0" borderId="33" xfId="0" applyNumberFormat="1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4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1" fillId="0" borderId="45" xfId="0" applyNumberFormat="1" applyFont="1" applyBorder="1" applyAlignment="1">
      <alignment horizontal="center" vertical="center"/>
    </xf>
    <xf numFmtId="2" fontId="11" fillId="0" borderId="43" xfId="1" applyNumberFormat="1" applyFont="1" applyBorder="1" applyAlignment="1">
      <alignment horizontal="center" vertical="center"/>
    </xf>
    <xf numFmtId="2" fontId="11" fillId="0" borderId="12" xfId="1" applyNumberFormat="1" applyFont="1" applyBorder="1" applyAlignment="1">
      <alignment horizontal="center" vertical="center"/>
    </xf>
    <xf numFmtId="2" fontId="11" fillId="0" borderId="34" xfId="0" applyNumberFormat="1" applyFont="1" applyBorder="1" applyAlignment="1">
      <alignment horizontal="center" vertical="center" wrapText="1"/>
    </xf>
    <xf numFmtId="2" fontId="11" fillId="0" borderId="35" xfId="0" applyNumberFormat="1" applyFont="1" applyBorder="1" applyAlignment="1">
      <alignment horizontal="center" vertical="center" wrapText="1"/>
    </xf>
    <xf numFmtId="2" fontId="11" fillId="0" borderId="36" xfId="0" applyNumberFormat="1" applyFont="1" applyBorder="1" applyAlignment="1">
      <alignment horizontal="center" vertical="center" wrapText="1"/>
    </xf>
    <xf numFmtId="2" fontId="11" fillId="0" borderId="37" xfId="0" applyNumberFormat="1" applyFont="1" applyBorder="1" applyAlignment="1">
      <alignment horizontal="center" vertical="center" wrapText="1"/>
    </xf>
    <xf numFmtId="2" fontId="11" fillId="0" borderId="5" xfId="0" applyNumberFormat="1" applyFont="1" applyBorder="1" applyAlignment="1">
      <alignment horizontal="center" vertical="center" wrapText="1"/>
    </xf>
    <xf numFmtId="2" fontId="11" fillId="0" borderId="28" xfId="0" applyNumberFormat="1" applyFont="1" applyBorder="1" applyAlignment="1">
      <alignment horizontal="center" vertical="center" wrapText="1"/>
    </xf>
    <xf numFmtId="2" fontId="21" fillId="0" borderId="34" xfId="0" applyNumberFormat="1" applyFont="1" applyBorder="1" applyAlignment="1">
      <alignment horizontal="center" vertical="center" wrapText="1"/>
    </xf>
    <xf numFmtId="2" fontId="21" fillId="0" borderId="35" xfId="0" applyNumberFormat="1" applyFont="1" applyBorder="1" applyAlignment="1">
      <alignment horizontal="center" vertical="center" wrapText="1"/>
    </xf>
    <xf numFmtId="2" fontId="11" fillId="0" borderId="16" xfId="0" applyNumberFormat="1" applyFont="1" applyBorder="1" applyAlignment="1">
      <alignment horizontal="center" vertical="center" wrapText="1"/>
    </xf>
    <xf numFmtId="2" fontId="11" fillId="0" borderId="17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2" fontId="11" fillId="0" borderId="47" xfId="1" applyNumberFormat="1" applyFont="1" applyBorder="1" applyAlignment="1">
      <alignment horizontal="center" vertical="center"/>
    </xf>
    <xf numFmtId="2" fontId="11" fillId="0" borderId="10" xfId="1" applyNumberFormat="1" applyFont="1" applyBorder="1" applyAlignment="1">
      <alignment horizontal="center" vertical="center"/>
    </xf>
    <xf numFmtId="2" fontId="11" fillId="0" borderId="47" xfId="1" applyNumberFormat="1" applyFont="1" applyFill="1" applyBorder="1" applyAlignment="1">
      <alignment horizontal="center" vertical="center"/>
    </xf>
    <xf numFmtId="2" fontId="11" fillId="0" borderId="10" xfId="1" applyNumberFormat="1" applyFont="1" applyFill="1" applyBorder="1" applyAlignment="1">
      <alignment horizontal="center" vertical="center"/>
    </xf>
    <xf numFmtId="2" fontId="11" fillId="0" borderId="43" xfId="1" applyNumberFormat="1" applyFont="1" applyFill="1" applyBorder="1" applyAlignment="1">
      <alignment horizontal="center" vertical="center"/>
    </xf>
    <xf numFmtId="2" fontId="11" fillId="0" borderId="12" xfId="1" applyNumberFormat="1" applyFont="1" applyFill="1" applyBorder="1" applyAlignment="1">
      <alignment horizontal="center" vertical="center"/>
    </xf>
    <xf numFmtId="2" fontId="25" fillId="0" borderId="16" xfId="0" applyNumberFormat="1" applyFont="1" applyBorder="1" applyAlignment="1">
      <alignment horizontal="center" vertical="center"/>
    </xf>
    <xf numFmtId="2" fontId="25" fillId="0" borderId="17" xfId="0" applyNumberFormat="1" applyFont="1" applyBorder="1" applyAlignment="1">
      <alignment horizontal="center" vertical="center"/>
    </xf>
    <xf numFmtId="2" fontId="25" fillId="0" borderId="53" xfId="0" applyNumberFormat="1" applyFont="1" applyBorder="1" applyAlignment="1">
      <alignment horizontal="center" vertical="center"/>
    </xf>
    <xf numFmtId="2" fontId="25" fillId="0" borderId="0" xfId="0" applyNumberFormat="1" applyFont="1" applyBorder="1" applyAlignment="1">
      <alignment horizontal="center" vertical="center"/>
    </xf>
    <xf numFmtId="2" fontId="22" fillId="0" borderId="54" xfId="0" applyNumberFormat="1" applyFont="1" applyBorder="1" applyAlignment="1">
      <alignment horizontal="center" vertical="center"/>
    </xf>
    <xf numFmtId="2" fontId="22" fillId="0" borderId="55" xfId="0" applyNumberFormat="1" applyFont="1" applyBorder="1" applyAlignment="1">
      <alignment horizontal="center" vertical="center"/>
    </xf>
    <xf numFmtId="2" fontId="22" fillId="0" borderId="20" xfId="0" applyNumberFormat="1" applyFont="1" applyBorder="1" applyAlignment="1">
      <alignment horizontal="center" vertical="center"/>
    </xf>
    <xf numFmtId="2" fontId="22" fillId="0" borderId="22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2" fontId="22" fillId="0" borderId="52" xfId="0" applyNumberFormat="1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3" fontId="15" fillId="0" borderId="32" xfId="0" applyNumberFormat="1" applyFont="1" applyBorder="1" applyAlignment="1">
      <alignment horizontal="center" vertical="center" wrapText="1"/>
    </xf>
    <xf numFmtId="3" fontId="15" fillId="0" borderId="11" xfId="0" applyNumberFormat="1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4" fillId="0" borderId="29" xfId="0" applyFont="1" applyBorder="1" applyAlignment="1">
      <alignment horizontal="left" vertical="center" wrapText="1"/>
    </xf>
    <xf numFmtId="0" fontId="14" fillId="0" borderId="30" xfId="0" applyFont="1" applyBorder="1" applyAlignment="1">
      <alignment horizontal="left" vertical="center" wrapText="1"/>
    </xf>
    <xf numFmtId="0" fontId="13" fillId="0" borderId="32" xfId="0" applyFont="1" applyBorder="1" applyAlignment="1">
      <alignment horizontal="justify" vertical="center" wrapText="1"/>
    </xf>
    <xf numFmtId="0" fontId="13" fillId="0" borderId="11" xfId="0" applyFont="1" applyBorder="1" applyAlignment="1">
      <alignment horizontal="justify" vertical="center" wrapText="1"/>
    </xf>
    <xf numFmtId="0" fontId="13" fillId="0" borderId="3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left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</cellXfs>
  <cellStyles count="8">
    <cellStyle name="Гиперссылка" xfId="2" builtinId="8" hidden="1"/>
    <cellStyle name="Гиперссылка" xfId="4" builtinId="8" hidden="1"/>
    <cellStyle name="Гиперссылка" xfId="6" builtinId="8" hidden="1"/>
    <cellStyle name="Обычный" xfId="0" builtinId="0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Финансовый [0]" xfId="1" builtinId="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24516</xdr:colOff>
      <xdr:row>165</xdr:row>
      <xdr:rowOff>214215</xdr:rowOff>
    </xdr:from>
    <xdr:to>
      <xdr:col>13</xdr:col>
      <xdr:colOff>19718</xdr:colOff>
      <xdr:row>170</xdr:row>
      <xdr:rowOff>52755</xdr:rowOff>
    </xdr:to>
    <xdr:pic>
      <xdr:nvPicPr>
        <xdr:cNvPr id="2" name="Изображение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64516" y="55344456"/>
          <a:ext cx="5974015" cy="10251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4</xdr:col>
      <xdr:colOff>318825</xdr:colOff>
      <xdr:row>201</xdr:row>
      <xdr:rowOff>192364</xdr:rowOff>
    </xdr:to>
    <xdr:pic>
      <xdr:nvPicPr>
        <xdr:cNvPr id="3" name="Изображение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35542" y="62581928"/>
          <a:ext cx="7010400" cy="90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514"/>
  <sheetViews>
    <sheetView tabSelected="1" showRuler="0" zoomScale="55" zoomScaleNormal="55" workbookViewId="0">
      <selection activeCell="M1" sqref="M1"/>
    </sheetView>
  </sheetViews>
  <sheetFormatPr defaultColWidth="11" defaultRowHeight="16.3" x14ac:dyDescent="0.3"/>
  <cols>
    <col min="1" max="1" width="7" style="98" customWidth="1"/>
    <col min="2" max="2" width="26.5546875" style="98" customWidth="1"/>
    <col min="3" max="3" width="39.44140625" style="98" customWidth="1"/>
    <col min="4" max="4" width="21.5546875" style="98" customWidth="1"/>
    <col min="5" max="5" width="17.88671875" style="98" customWidth="1"/>
    <col min="6" max="6" width="23.5546875" style="98" customWidth="1"/>
    <col min="7" max="7" width="31.88671875" style="98" customWidth="1"/>
    <col min="8" max="8" width="16.88671875" style="98" customWidth="1"/>
    <col min="9" max="9" width="16.44140625" style="98" customWidth="1"/>
    <col min="10" max="10" width="21" style="98" customWidth="1"/>
    <col min="11" max="11" width="28.44140625" style="98" customWidth="1"/>
    <col min="12" max="12" width="18.44140625" style="98" bestFit="1" customWidth="1"/>
    <col min="13" max="13" width="11.109375" style="98" bestFit="1" customWidth="1"/>
    <col min="14" max="14" width="15.5546875" style="98" bestFit="1" customWidth="1"/>
    <col min="15" max="15" width="16.44140625" style="98" customWidth="1"/>
    <col min="16" max="16" width="17.5546875" style="98" customWidth="1"/>
    <col min="17" max="17" width="5.88671875" style="98" customWidth="1"/>
    <col min="18" max="18" width="14.44140625" style="98" bestFit="1" customWidth="1"/>
    <col min="19" max="19" width="11.109375" style="98" bestFit="1" customWidth="1"/>
    <col min="20" max="20" width="15.5546875" style="98" bestFit="1" customWidth="1"/>
    <col min="21" max="21" width="17.44140625" style="98" customWidth="1"/>
    <col min="22" max="22" width="14.88671875" style="98" bestFit="1" customWidth="1"/>
    <col min="23" max="24" width="13.44140625" style="98" bestFit="1" customWidth="1"/>
    <col min="25" max="16384" width="11" style="98"/>
  </cols>
  <sheetData>
    <row r="1" spans="1:54" ht="19.05" thickBot="1" x14ac:dyDescent="0.35">
      <c r="A1" s="241" t="s">
        <v>0</v>
      </c>
      <c r="B1" s="241"/>
      <c r="C1" s="241"/>
      <c r="D1" s="241"/>
      <c r="E1" s="241"/>
      <c r="F1" s="241"/>
      <c r="G1" s="62"/>
      <c r="H1" s="62"/>
      <c r="I1" s="96" t="s">
        <v>18</v>
      </c>
      <c r="J1" s="97">
        <v>17</v>
      </c>
      <c r="K1" s="62"/>
      <c r="L1" s="78" t="s">
        <v>19</v>
      </c>
      <c r="M1" s="69">
        <v>32</v>
      </c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</row>
    <row r="2" spans="1:54" ht="18.350000000000001" x14ac:dyDescent="0.3">
      <c r="A2" s="241"/>
      <c r="B2" s="241"/>
      <c r="C2" s="241"/>
      <c r="D2" s="241"/>
      <c r="E2" s="241"/>
      <c r="F2" s="241"/>
      <c r="G2" s="62"/>
      <c r="H2" s="62"/>
      <c r="I2" s="62"/>
      <c r="J2" s="62"/>
      <c r="K2" s="62"/>
      <c r="L2" s="83" t="s">
        <v>20</v>
      </c>
      <c r="M2" s="52">
        <v>26</v>
      </c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</row>
    <row r="3" spans="1:54" ht="19.05" thickBot="1" x14ac:dyDescent="0.3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88" t="s">
        <v>21</v>
      </c>
      <c r="M3" s="60">
        <v>18</v>
      </c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</row>
    <row r="4" spans="1:54" ht="18.350000000000001" x14ac:dyDescent="0.3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</row>
    <row r="5" spans="1:54" ht="19.05" thickBot="1" x14ac:dyDescent="0.35">
      <c r="A5" s="242" t="s">
        <v>22</v>
      </c>
      <c r="B5" s="242"/>
      <c r="C5" s="242"/>
      <c r="D5" s="242"/>
      <c r="E5" s="242"/>
      <c r="F5" s="24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</row>
    <row r="6" spans="1:54" ht="36" customHeight="1" thickBot="1" x14ac:dyDescent="0.35">
      <c r="A6" s="41" t="s">
        <v>1</v>
      </c>
      <c r="B6" s="42" t="s">
        <v>2</v>
      </c>
      <c r="C6" s="42" t="s">
        <v>6</v>
      </c>
      <c r="D6" s="43" t="s">
        <v>3</v>
      </c>
      <c r="E6" s="43" t="s">
        <v>4</v>
      </c>
      <c r="F6" s="44" t="s">
        <v>5</v>
      </c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</row>
    <row r="7" spans="1:54" ht="18.350000000000001" x14ac:dyDescent="0.3">
      <c r="A7" s="99">
        <v>1</v>
      </c>
      <c r="B7" s="45" t="s">
        <v>7</v>
      </c>
      <c r="C7" s="45" t="s">
        <v>13</v>
      </c>
      <c r="D7" s="45">
        <v>56</v>
      </c>
      <c r="E7" s="135">
        <f>(300+J1)*0.1</f>
        <v>31.700000000000003</v>
      </c>
      <c r="F7" s="100">
        <f>E7*D7</f>
        <v>1775.2000000000003</v>
      </c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</row>
    <row r="8" spans="1:54" ht="18.350000000000001" x14ac:dyDescent="0.3">
      <c r="A8" s="83">
        <v>2</v>
      </c>
      <c r="B8" s="46" t="s">
        <v>8</v>
      </c>
      <c r="C8" s="46" t="s">
        <v>13</v>
      </c>
      <c r="D8" s="46">
        <v>70</v>
      </c>
      <c r="E8" s="3">
        <f>(200+J1)*0.1</f>
        <v>21.700000000000003</v>
      </c>
      <c r="F8" s="100">
        <f t="shared" ref="F8:F12" si="0">E8*D8</f>
        <v>1519.0000000000002</v>
      </c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</row>
    <row r="9" spans="1:54" ht="18.350000000000001" x14ac:dyDescent="0.3">
      <c r="A9" s="83">
        <v>3</v>
      </c>
      <c r="B9" s="46" t="s">
        <v>9</v>
      </c>
      <c r="C9" s="46" t="s">
        <v>14</v>
      </c>
      <c r="D9" s="46">
        <v>120</v>
      </c>
      <c r="E9" s="3">
        <f>7+J1*0.01</f>
        <v>7.17</v>
      </c>
      <c r="F9" s="100">
        <f t="shared" si="0"/>
        <v>860.4</v>
      </c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</row>
    <row r="10" spans="1:54" ht="18.350000000000001" x14ac:dyDescent="0.3">
      <c r="A10" s="83">
        <v>4</v>
      </c>
      <c r="B10" s="46" t="s">
        <v>10</v>
      </c>
      <c r="C10" s="46" t="s">
        <v>15</v>
      </c>
      <c r="D10" s="46">
        <v>2</v>
      </c>
      <c r="E10" s="3">
        <f>(800+J1)*0.1</f>
        <v>81.7</v>
      </c>
      <c r="F10" s="100">
        <f t="shared" si="0"/>
        <v>163.4</v>
      </c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</row>
    <row r="11" spans="1:54" ht="18.350000000000001" x14ac:dyDescent="0.3">
      <c r="A11" s="83">
        <v>5</v>
      </c>
      <c r="B11" s="46" t="s">
        <v>11</v>
      </c>
      <c r="C11" s="46" t="s">
        <v>16</v>
      </c>
      <c r="D11" s="46">
        <v>4.8</v>
      </c>
      <c r="E11" s="3">
        <f>5+J1*0.01</f>
        <v>5.17</v>
      </c>
      <c r="F11" s="100">
        <f t="shared" si="0"/>
        <v>24.815999999999999</v>
      </c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</row>
    <row r="12" spans="1:54" ht="19.05" thickBot="1" x14ac:dyDescent="0.35">
      <c r="A12" s="88">
        <v>6</v>
      </c>
      <c r="B12" s="47" t="s">
        <v>12</v>
      </c>
      <c r="C12" s="47" t="s">
        <v>17</v>
      </c>
      <c r="D12" s="47">
        <v>20</v>
      </c>
      <c r="E12" s="136">
        <f>(100+J1)*0.1</f>
        <v>11.700000000000001</v>
      </c>
      <c r="F12" s="101">
        <f t="shared" si="0"/>
        <v>234.00000000000003</v>
      </c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</row>
    <row r="13" spans="1:54" ht="18.350000000000001" x14ac:dyDescent="0.3">
      <c r="A13" s="62"/>
      <c r="B13" s="62"/>
      <c r="C13" s="62"/>
      <c r="D13" s="102"/>
      <c r="E13" s="62"/>
      <c r="F13" s="62"/>
      <c r="G13" s="62"/>
      <c r="H13" s="62"/>
      <c r="I13" s="62"/>
      <c r="J13" s="62"/>
      <c r="K13" s="62"/>
      <c r="L13" s="62">
        <f>7046000*14/100</f>
        <v>986440</v>
      </c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</row>
    <row r="14" spans="1:54" ht="18.350000000000001" x14ac:dyDescent="0.3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</row>
    <row r="15" spans="1:54" ht="19.05" thickBot="1" x14ac:dyDescent="0.35">
      <c r="A15" s="243" t="s">
        <v>23</v>
      </c>
      <c r="B15" s="243"/>
      <c r="C15" s="243"/>
      <c r="D15" s="243"/>
      <c r="E15" s="243"/>
      <c r="F15" s="243"/>
      <c r="G15" s="62"/>
      <c r="H15" s="247" t="s">
        <v>44</v>
      </c>
      <c r="I15" s="247"/>
      <c r="J15" s="247"/>
      <c r="K15" s="247"/>
      <c r="L15" s="247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</row>
    <row r="16" spans="1:54" ht="93.1" customHeight="1" thickBot="1" x14ac:dyDescent="0.35">
      <c r="A16" s="41" t="s">
        <v>1</v>
      </c>
      <c r="B16" s="42" t="s">
        <v>2</v>
      </c>
      <c r="C16" s="42" t="s">
        <v>24</v>
      </c>
      <c r="D16" s="42" t="s">
        <v>25</v>
      </c>
      <c r="E16" s="42" t="s">
        <v>26</v>
      </c>
      <c r="F16" s="48" t="s">
        <v>27</v>
      </c>
      <c r="G16" s="62"/>
      <c r="H16" s="233" t="s">
        <v>45</v>
      </c>
      <c r="I16" s="248"/>
      <c r="J16" s="248"/>
      <c r="K16" s="4" t="s">
        <v>47</v>
      </c>
      <c r="L16" s="4">
        <f>C18</f>
        <v>41</v>
      </c>
      <c r="M16" s="4" t="s">
        <v>48</v>
      </c>
      <c r="N16" s="4">
        <f>ROUND((1/L16*100),2)</f>
        <v>2.44</v>
      </c>
      <c r="O16" s="4" t="s">
        <v>49</v>
      </c>
      <c r="P16" s="53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</row>
    <row r="17" spans="1:54" ht="19.05" thickBot="1" x14ac:dyDescent="0.35">
      <c r="A17" s="244" t="s">
        <v>28</v>
      </c>
      <c r="B17" s="245"/>
      <c r="C17" s="245"/>
      <c r="D17" s="245"/>
      <c r="E17" s="245"/>
      <c r="F17" s="246"/>
      <c r="G17" s="62"/>
      <c r="H17" s="249"/>
      <c r="I17" s="242"/>
      <c r="J17" s="242"/>
      <c r="K17" s="5" t="s">
        <v>51</v>
      </c>
      <c r="L17" s="5">
        <f>D18</f>
        <v>170170</v>
      </c>
      <c r="M17" s="5" t="s">
        <v>50</v>
      </c>
      <c r="N17" s="5">
        <f>N16</f>
        <v>2.44</v>
      </c>
      <c r="O17" s="5" t="s">
        <v>64</v>
      </c>
      <c r="P17" s="49">
        <f>ROUND((L17*N17/100/12),2)</f>
        <v>346.01</v>
      </c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</row>
    <row r="18" spans="1:54" ht="43" customHeight="1" x14ac:dyDescent="0.3">
      <c r="A18" s="83">
        <v>1</v>
      </c>
      <c r="B18" s="50" t="s">
        <v>29</v>
      </c>
      <c r="C18" s="46">
        <v>41</v>
      </c>
      <c r="D18" s="51">
        <f>170000+J1*10</f>
        <v>170170</v>
      </c>
      <c r="E18" s="46">
        <v>1</v>
      </c>
      <c r="F18" s="52" t="s">
        <v>32</v>
      </c>
      <c r="G18" s="62"/>
      <c r="H18" s="233" t="s">
        <v>52</v>
      </c>
      <c r="I18" s="248"/>
      <c r="J18" s="248"/>
      <c r="K18" s="4" t="s">
        <v>47</v>
      </c>
      <c r="L18" s="4">
        <f>C19</f>
        <v>10</v>
      </c>
      <c r="M18" s="4" t="s">
        <v>63</v>
      </c>
      <c r="N18" s="4">
        <f>1/L18*100</f>
        <v>10</v>
      </c>
      <c r="O18" s="4" t="s">
        <v>49</v>
      </c>
      <c r="P18" s="53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</row>
    <row r="19" spans="1:54" ht="54" customHeight="1" thickBot="1" x14ac:dyDescent="0.35">
      <c r="A19" s="83">
        <v>2</v>
      </c>
      <c r="B19" s="50" t="s">
        <v>30</v>
      </c>
      <c r="C19" s="46">
        <v>10</v>
      </c>
      <c r="D19" s="51">
        <f>2900+J1</f>
        <v>2917</v>
      </c>
      <c r="E19" s="46">
        <v>1</v>
      </c>
      <c r="F19" s="52" t="s">
        <v>32</v>
      </c>
      <c r="G19" s="62"/>
      <c r="H19" s="249"/>
      <c r="I19" s="242"/>
      <c r="J19" s="242"/>
      <c r="K19" s="5" t="s">
        <v>51</v>
      </c>
      <c r="L19" s="5">
        <f>D19</f>
        <v>2917</v>
      </c>
      <c r="M19" s="5" t="s">
        <v>50</v>
      </c>
      <c r="N19" s="5">
        <f>N18</f>
        <v>10</v>
      </c>
      <c r="O19" s="5" t="s">
        <v>64</v>
      </c>
      <c r="P19" s="49">
        <f>ROUND((L19*N19/100/12),2)</f>
        <v>24.31</v>
      </c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</row>
    <row r="20" spans="1:54" ht="21.1" customHeight="1" x14ac:dyDescent="0.3">
      <c r="A20" s="83">
        <v>3</v>
      </c>
      <c r="B20" s="50" t="s">
        <v>31</v>
      </c>
      <c r="C20" s="46">
        <v>13</v>
      </c>
      <c r="D20" s="51">
        <f>1200+J1</f>
        <v>1217</v>
      </c>
      <c r="E20" s="46">
        <v>1</v>
      </c>
      <c r="F20" s="52" t="s">
        <v>32</v>
      </c>
      <c r="G20" s="62"/>
      <c r="H20" s="233" t="s">
        <v>53</v>
      </c>
      <c r="I20" s="248"/>
      <c r="J20" s="248"/>
      <c r="K20" s="4" t="s">
        <v>47</v>
      </c>
      <c r="L20" s="4">
        <f>C20</f>
        <v>13</v>
      </c>
      <c r="M20" s="4" t="s">
        <v>63</v>
      </c>
      <c r="N20" s="4">
        <f>ROUND((1/L20*100),2)</f>
        <v>7.69</v>
      </c>
      <c r="O20" s="4" t="s">
        <v>49</v>
      </c>
      <c r="P20" s="53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</row>
    <row r="21" spans="1:54" ht="19.05" thickBot="1" x14ac:dyDescent="0.35">
      <c r="A21" s="228" t="s">
        <v>33</v>
      </c>
      <c r="B21" s="229"/>
      <c r="C21" s="229"/>
      <c r="D21" s="229"/>
      <c r="E21" s="229"/>
      <c r="F21" s="230"/>
      <c r="G21" s="62"/>
      <c r="H21" s="249"/>
      <c r="I21" s="242"/>
      <c r="J21" s="242"/>
      <c r="K21" s="5" t="s">
        <v>51</v>
      </c>
      <c r="L21" s="5">
        <f>D20</f>
        <v>1217</v>
      </c>
      <c r="M21" s="5" t="s">
        <v>50</v>
      </c>
      <c r="N21" s="5">
        <f>N20</f>
        <v>7.69</v>
      </c>
      <c r="O21" s="5" t="s">
        <v>64</v>
      </c>
      <c r="P21" s="49">
        <f>ROUND((L21*N21/100/12),2)</f>
        <v>7.8</v>
      </c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</row>
    <row r="22" spans="1:54" ht="36.700000000000003" x14ac:dyDescent="0.3">
      <c r="A22" s="83">
        <v>1</v>
      </c>
      <c r="B22" s="103" t="s">
        <v>35</v>
      </c>
      <c r="C22" s="46">
        <v>12</v>
      </c>
      <c r="D22" s="51">
        <f>3000+J1</f>
        <v>3017</v>
      </c>
      <c r="E22" s="46">
        <v>1</v>
      </c>
      <c r="F22" s="52" t="s">
        <v>32</v>
      </c>
      <c r="G22" s="62"/>
      <c r="H22" s="233" t="s">
        <v>54</v>
      </c>
      <c r="I22" s="248"/>
      <c r="J22" s="248"/>
      <c r="K22" s="4" t="s">
        <v>47</v>
      </c>
      <c r="L22" s="4">
        <f>C22</f>
        <v>12</v>
      </c>
      <c r="M22" s="4" t="s">
        <v>63</v>
      </c>
      <c r="N22" s="4">
        <f>ROUND((1/L22*100),2)</f>
        <v>8.33</v>
      </c>
      <c r="O22" s="4" t="s">
        <v>49</v>
      </c>
      <c r="P22" s="53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</row>
    <row r="23" spans="1:54" ht="19.05" thickBot="1" x14ac:dyDescent="0.35">
      <c r="A23" s="228" t="s">
        <v>34</v>
      </c>
      <c r="B23" s="229"/>
      <c r="C23" s="229"/>
      <c r="D23" s="229"/>
      <c r="E23" s="229"/>
      <c r="F23" s="230"/>
      <c r="G23" s="62"/>
      <c r="H23" s="250"/>
      <c r="I23" s="251"/>
      <c r="J23" s="251"/>
      <c r="K23" s="6" t="s">
        <v>51</v>
      </c>
      <c r="L23" s="6">
        <f>D22</f>
        <v>3017</v>
      </c>
      <c r="M23" s="6" t="s">
        <v>50</v>
      </c>
      <c r="N23" s="6">
        <f>N22</f>
        <v>8.33</v>
      </c>
      <c r="O23" s="6" t="s">
        <v>64</v>
      </c>
      <c r="P23" s="54">
        <f>ROUND((L23*N23/100/12),2)</f>
        <v>20.94</v>
      </c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</row>
    <row r="24" spans="1:54" ht="36.700000000000003" x14ac:dyDescent="0.3">
      <c r="A24" s="83">
        <v>1</v>
      </c>
      <c r="B24" s="46" t="s">
        <v>36</v>
      </c>
      <c r="C24" s="46">
        <v>4</v>
      </c>
      <c r="D24" s="55">
        <f>(800+J1)*4</f>
        <v>3268</v>
      </c>
      <c r="E24" s="51">
        <v>1</v>
      </c>
      <c r="F24" s="56" t="s">
        <v>43</v>
      </c>
      <c r="G24" s="104"/>
      <c r="H24" s="233" t="s">
        <v>55</v>
      </c>
      <c r="I24" s="248"/>
      <c r="J24" s="248"/>
      <c r="K24" s="4" t="s">
        <v>59</v>
      </c>
      <c r="L24" s="4">
        <f>C24</f>
        <v>4</v>
      </c>
      <c r="M24" s="4" t="s">
        <v>60</v>
      </c>
      <c r="N24" s="4">
        <f>C24</f>
        <v>4</v>
      </c>
      <c r="O24" s="4" t="s">
        <v>61</v>
      </c>
      <c r="P24" s="4">
        <f>(1+L24)*N24/2</f>
        <v>10</v>
      </c>
      <c r="Q24" s="53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</row>
    <row r="25" spans="1:54" ht="18.350000000000001" x14ac:dyDescent="0.3">
      <c r="A25" s="83">
        <v>2</v>
      </c>
      <c r="B25" s="46" t="s">
        <v>37</v>
      </c>
      <c r="C25" s="46">
        <v>7</v>
      </c>
      <c r="D25" s="51">
        <f>500+J1</f>
        <v>517</v>
      </c>
      <c r="E25" s="51">
        <v>1</v>
      </c>
      <c r="F25" s="52" t="s">
        <v>32</v>
      </c>
      <c r="G25" s="62"/>
      <c r="H25" s="250"/>
      <c r="I25" s="251"/>
      <c r="J25" s="251"/>
      <c r="K25" s="6" t="s">
        <v>46</v>
      </c>
      <c r="L25" s="6">
        <v>4</v>
      </c>
      <c r="M25" s="6" t="s">
        <v>62</v>
      </c>
      <c r="N25" s="6">
        <f>P24</f>
        <v>10</v>
      </c>
      <c r="O25" s="6" t="s">
        <v>63</v>
      </c>
      <c r="P25" s="6">
        <f>L25/N25*100</f>
        <v>40</v>
      </c>
      <c r="Q25" s="61" t="s">
        <v>49</v>
      </c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</row>
    <row r="26" spans="1:54" ht="19.05" thickBot="1" x14ac:dyDescent="0.35">
      <c r="A26" s="83">
        <v>3</v>
      </c>
      <c r="B26" s="46" t="s">
        <v>38</v>
      </c>
      <c r="C26" s="46">
        <v>7</v>
      </c>
      <c r="D26" s="51">
        <f>300+J1</f>
        <v>317</v>
      </c>
      <c r="E26" s="51">
        <v>1</v>
      </c>
      <c r="F26" s="52" t="s">
        <v>32</v>
      </c>
      <c r="G26" s="62"/>
      <c r="H26" s="249"/>
      <c r="I26" s="242"/>
      <c r="J26" s="242"/>
      <c r="K26" s="5" t="s">
        <v>51</v>
      </c>
      <c r="L26" s="5">
        <f>D24</f>
        <v>3268</v>
      </c>
      <c r="M26" s="5" t="s">
        <v>62</v>
      </c>
      <c r="N26" s="5">
        <f>P24</f>
        <v>10</v>
      </c>
      <c r="O26" s="5" t="s">
        <v>65</v>
      </c>
      <c r="P26" s="57">
        <f>ROUND((L26*P25/100/12),2)</f>
        <v>108.93</v>
      </c>
      <c r="Q26" s="63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</row>
    <row r="27" spans="1:54" ht="37.4" thickBot="1" x14ac:dyDescent="0.35">
      <c r="A27" s="88">
        <v>4</v>
      </c>
      <c r="B27" s="5" t="s">
        <v>39</v>
      </c>
      <c r="C27" s="58" t="s">
        <v>40</v>
      </c>
      <c r="D27" s="59">
        <f>25000+J1*10</f>
        <v>25170</v>
      </c>
      <c r="E27" s="105" t="s">
        <v>41</v>
      </c>
      <c r="F27" s="60" t="s">
        <v>42</v>
      </c>
      <c r="G27" s="62"/>
      <c r="H27" s="250" t="s">
        <v>56</v>
      </c>
      <c r="I27" s="251"/>
      <c r="J27" s="251"/>
      <c r="K27" s="6" t="s">
        <v>47</v>
      </c>
      <c r="L27" s="6">
        <f>C25</f>
        <v>7</v>
      </c>
      <c r="M27" s="6" t="s">
        <v>63</v>
      </c>
      <c r="N27" s="6">
        <f>1/L27*100</f>
        <v>14.285714285714285</v>
      </c>
      <c r="O27" s="6" t="s">
        <v>49</v>
      </c>
      <c r="P27" s="61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</row>
    <row r="28" spans="1:54" ht="19.05" thickBot="1" x14ac:dyDescent="0.35">
      <c r="A28" s="62"/>
      <c r="B28" s="62"/>
      <c r="C28" s="62"/>
      <c r="D28" s="62"/>
      <c r="E28" s="62"/>
      <c r="F28" s="62"/>
      <c r="G28" s="62"/>
      <c r="H28" s="249"/>
      <c r="I28" s="242"/>
      <c r="J28" s="242"/>
      <c r="K28" s="5" t="s">
        <v>51</v>
      </c>
      <c r="L28" s="5">
        <f>D25</f>
        <v>517</v>
      </c>
      <c r="M28" s="5" t="s">
        <v>50</v>
      </c>
      <c r="N28" s="5">
        <f>N27</f>
        <v>14.285714285714285</v>
      </c>
      <c r="O28" s="5" t="s">
        <v>64</v>
      </c>
      <c r="P28" s="49">
        <f>ROUND((L28*N28/100/12),2)</f>
        <v>6.15</v>
      </c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</row>
    <row r="29" spans="1:54" ht="18.350000000000001" x14ac:dyDescent="0.3">
      <c r="A29" s="62"/>
      <c r="B29" s="62"/>
      <c r="C29" s="62"/>
      <c r="D29" s="62"/>
      <c r="E29" s="106"/>
      <c r="F29" s="62"/>
      <c r="G29" s="62"/>
      <c r="H29" s="233" t="s">
        <v>57</v>
      </c>
      <c r="I29" s="248"/>
      <c r="J29" s="248"/>
      <c r="K29" s="4" t="s">
        <v>47</v>
      </c>
      <c r="L29" s="4">
        <f>C26</f>
        <v>7</v>
      </c>
      <c r="M29" s="4" t="s">
        <v>63</v>
      </c>
      <c r="N29" s="4">
        <f>1/L29*100</f>
        <v>14.285714285714285</v>
      </c>
      <c r="O29" s="4" t="s">
        <v>49</v>
      </c>
      <c r="P29" s="53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</row>
    <row r="30" spans="1:54" ht="19.05" thickBot="1" x14ac:dyDescent="0.35">
      <c r="A30" s="62"/>
      <c r="B30" s="62"/>
      <c r="C30" s="62"/>
      <c r="D30" s="62"/>
      <c r="E30" s="62"/>
      <c r="F30" s="62"/>
      <c r="G30" s="62"/>
      <c r="H30" s="249"/>
      <c r="I30" s="242"/>
      <c r="J30" s="242"/>
      <c r="K30" s="5" t="s">
        <v>51</v>
      </c>
      <c r="L30" s="5">
        <f>D26</f>
        <v>317</v>
      </c>
      <c r="M30" s="5" t="s">
        <v>50</v>
      </c>
      <c r="N30" s="5">
        <f>N29</f>
        <v>14.285714285714285</v>
      </c>
      <c r="O30" s="5" t="s">
        <v>64</v>
      </c>
      <c r="P30" s="49">
        <f>L30*N30/100/12</f>
        <v>3.7738095238095237</v>
      </c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</row>
    <row r="31" spans="1:54" ht="18.350000000000001" x14ac:dyDescent="0.3">
      <c r="A31" s="62"/>
      <c r="B31" s="62"/>
      <c r="C31" s="62"/>
      <c r="D31" s="62"/>
      <c r="E31" s="62"/>
      <c r="F31" s="62"/>
      <c r="G31" s="62"/>
      <c r="H31" s="233" t="s">
        <v>58</v>
      </c>
      <c r="I31" s="248"/>
      <c r="J31" s="248"/>
      <c r="K31" s="4" t="s">
        <v>46</v>
      </c>
      <c r="L31" s="4">
        <f>D27</f>
        <v>25170</v>
      </c>
      <c r="M31" s="4" t="s">
        <v>66</v>
      </c>
      <c r="N31" s="4">
        <f>ROUND((L31/280000),2)</f>
        <v>0.09</v>
      </c>
      <c r="O31" s="4"/>
      <c r="P31" s="53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</row>
    <row r="32" spans="1:54" ht="19.05" thickBot="1" x14ac:dyDescent="0.35">
      <c r="A32" s="62"/>
      <c r="B32" s="62"/>
      <c r="C32" s="62"/>
      <c r="D32" s="62"/>
      <c r="E32" s="62"/>
      <c r="F32" s="62"/>
      <c r="G32" s="62"/>
      <c r="H32" s="249"/>
      <c r="I32" s="242"/>
      <c r="J32" s="242"/>
      <c r="K32" s="5" t="s">
        <v>67</v>
      </c>
      <c r="L32" s="5" t="s">
        <v>68</v>
      </c>
      <c r="M32" s="5">
        <f>N31</f>
        <v>0.09</v>
      </c>
      <c r="N32" s="5" t="s">
        <v>69</v>
      </c>
      <c r="O32" s="57">
        <f>800*M32</f>
        <v>72</v>
      </c>
      <c r="P32" s="63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</row>
    <row r="33" spans="1:54" ht="18.350000000000001" x14ac:dyDescent="0.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</row>
    <row r="34" spans="1:54" ht="18.350000000000001" x14ac:dyDescent="0.3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>
        <f>150460000/280000*800</f>
        <v>429885.71428571432</v>
      </c>
      <c r="P34" s="62">
        <f>429885/12</f>
        <v>35823.75</v>
      </c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</row>
    <row r="35" spans="1:54" ht="18.350000000000001" x14ac:dyDescent="0.3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</row>
    <row r="36" spans="1:54" ht="18.350000000000001" x14ac:dyDescent="0.3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</row>
    <row r="37" spans="1:54" ht="19.05" thickBot="1" x14ac:dyDescent="0.35">
      <c r="A37" s="243" t="s">
        <v>70</v>
      </c>
      <c r="B37" s="243"/>
      <c r="C37" s="243"/>
      <c r="D37" s="243"/>
      <c r="E37" s="243"/>
      <c r="F37" s="243"/>
      <c r="G37" s="243"/>
      <c r="H37" s="243"/>
      <c r="I37" s="62"/>
      <c r="J37" s="254" t="s">
        <v>100</v>
      </c>
      <c r="K37" s="254"/>
      <c r="L37" s="254"/>
      <c r="M37" s="254"/>
      <c r="N37" s="254"/>
      <c r="O37" s="254"/>
      <c r="P37" s="254"/>
      <c r="Q37" s="254"/>
      <c r="R37" s="254"/>
      <c r="S37" s="254"/>
      <c r="T37" s="254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</row>
    <row r="38" spans="1:54" ht="19.05" thickBot="1" x14ac:dyDescent="0.35">
      <c r="A38" s="255" t="s">
        <v>1</v>
      </c>
      <c r="B38" s="257" t="s">
        <v>71</v>
      </c>
      <c r="C38" s="257" t="s">
        <v>72</v>
      </c>
      <c r="D38" s="235" t="s">
        <v>73</v>
      </c>
      <c r="E38" s="236"/>
      <c r="F38" s="236"/>
      <c r="G38" s="237"/>
      <c r="H38" s="252" t="s">
        <v>76</v>
      </c>
      <c r="I38" s="62"/>
      <c r="J38" s="76" t="s">
        <v>85</v>
      </c>
      <c r="K38" s="4" t="s">
        <v>86</v>
      </c>
      <c r="L38" s="4">
        <f>C41</f>
        <v>2.17</v>
      </c>
      <c r="M38" s="4" t="s">
        <v>50</v>
      </c>
      <c r="N38" s="4">
        <f>D41</f>
        <v>176</v>
      </c>
      <c r="O38" s="4" t="s">
        <v>69</v>
      </c>
      <c r="P38" s="4">
        <f>L38*N38</f>
        <v>381.91999999999996</v>
      </c>
      <c r="Q38" s="4"/>
      <c r="R38" s="4"/>
      <c r="S38" s="4"/>
      <c r="T38" s="53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</row>
    <row r="39" spans="1:54" ht="19.05" thickBot="1" x14ac:dyDescent="0.35">
      <c r="A39" s="256"/>
      <c r="B39" s="258"/>
      <c r="C39" s="258"/>
      <c r="D39" s="255" t="s">
        <v>74</v>
      </c>
      <c r="E39" s="235" t="s">
        <v>75</v>
      </c>
      <c r="F39" s="236"/>
      <c r="G39" s="237"/>
      <c r="H39" s="253"/>
      <c r="I39" s="62"/>
      <c r="J39" s="107"/>
      <c r="K39" s="6" t="s">
        <v>87</v>
      </c>
      <c r="L39" s="6">
        <f>C41</f>
        <v>2.17</v>
      </c>
      <c r="M39" s="6" t="s">
        <v>91</v>
      </c>
      <c r="N39" s="6">
        <f>E41</f>
        <v>40</v>
      </c>
      <c r="O39" s="6" t="s">
        <v>69</v>
      </c>
      <c r="P39" s="6">
        <f>L39*0.4*40</f>
        <v>34.72</v>
      </c>
      <c r="Q39" s="6"/>
      <c r="R39" s="6"/>
      <c r="S39" s="6"/>
      <c r="T39" s="61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</row>
    <row r="40" spans="1:54" ht="55.7" thickBot="1" x14ac:dyDescent="0.35">
      <c r="A40" s="256"/>
      <c r="B40" s="258"/>
      <c r="C40" s="258"/>
      <c r="D40" s="256"/>
      <c r="E40" s="64" t="s">
        <v>77</v>
      </c>
      <c r="F40" s="65" t="s">
        <v>78</v>
      </c>
      <c r="G40" s="66" t="s">
        <v>79</v>
      </c>
      <c r="H40" s="253"/>
      <c r="I40" s="62"/>
      <c r="J40" s="107"/>
      <c r="K40" s="6" t="s">
        <v>88</v>
      </c>
      <c r="L40" s="6">
        <f>C41</f>
        <v>2.17</v>
      </c>
      <c r="M40" s="6" t="s">
        <v>92</v>
      </c>
      <c r="N40" s="6">
        <f>F41</f>
        <v>8</v>
      </c>
      <c r="O40" s="6" t="s">
        <v>69</v>
      </c>
      <c r="P40" s="6">
        <f>L40*N40</f>
        <v>17.36</v>
      </c>
      <c r="Q40" s="6"/>
      <c r="R40" s="6"/>
      <c r="S40" s="6"/>
      <c r="T40" s="61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</row>
    <row r="41" spans="1:54" ht="18.350000000000001" x14ac:dyDescent="0.3">
      <c r="A41" s="78">
        <v>1</v>
      </c>
      <c r="B41" s="68" t="s">
        <v>80</v>
      </c>
      <c r="C41" s="67">
        <f>2+J1*0.01</f>
        <v>2.17</v>
      </c>
      <c r="D41" s="68">
        <v>176</v>
      </c>
      <c r="E41" s="68">
        <v>40</v>
      </c>
      <c r="F41" s="68">
        <v>8</v>
      </c>
      <c r="G41" s="68" t="s">
        <v>84</v>
      </c>
      <c r="H41" s="69">
        <v>20</v>
      </c>
      <c r="I41" s="62"/>
      <c r="J41" s="107"/>
      <c r="K41" s="6" t="s">
        <v>89</v>
      </c>
      <c r="L41" s="6">
        <f>P38</f>
        <v>381.91999999999996</v>
      </c>
      <c r="M41" s="6" t="s">
        <v>93</v>
      </c>
      <c r="N41" s="6">
        <f>L41*0.2</f>
        <v>76.384</v>
      </c>
      <c r="O41" s="6"/>
      <c r="P41" s="6"/>
      <c r="Q41" s="6"/>
      <c r="R41" s="6"/>
      <c r="S41" s="6"/>
      <c r="T41" s="61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</row>
    <row r="42" spans="1:54" ht="19.05" thickBot="1" x14ac:dyDescent="0.35">
      <c r="A42" s="83">
        <v>2</v>
      </c>
      <c r="B42" s="46" t="s">
        <v>81</v>
      </c>
      <c r="C42" s="51">
        <f>2+J1*0.01</f>
        <v>2.17</v>
      </c>
      <c r="D42" s="46">
        <v>164</v>
      </c>
      <c r="E42" s="46">
        <v>16</v>
      </c>
      <c r="F42" s="46" t="s">
        <v>84</v>
      </c>
      <c r="G42" s="46">
        <v>8</v>
      </c>
      <c r="H42" s="52">
        <v>30</v>
      </c>
      <c r="I42" s="62"/>
      <c r="J42" s="91"/>
      <c r="K42" s="5" t="s">
        <v>90</v>
      </c>
      <c r="L42" s="5">
        <f>P38</f>
        <v>381.91999999999996</v>
      </c>
      <c r="M42" s="5" t="s">
        <v>99</v>
      </c>
      <c r="N42" s="5">
        <f>P39</f>
        <v>34.72</v>
      </c>
      <c r="O42" s="5" t="s">
        <v>99</v>
      </c>
      <c r="P42" s="5">
        <f>P40</f>
        <v>17.36</v>
      </c>
      <c r="Q42" s="5" t="s">
        <v>99</v>
      </c>
      <c r="R42" s="5">
        <f>N41</f>
        <v>76.384</v>
      </c>
      <c r="S42" s="5" t="s">
        <v>69</v>
      </c>
      <c r="T42" s="63">
        <f>L42+N42+P42+R42</f>
        <v>510.38400000000001</v>
      </c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</row>
    <row r="43" spans="1:54" ht="18.350000000000001" x14ac:dyDescent="0.3">
      <c r="A43" s="83">
        <v>3</v>
      </c>
      <c r="B43" s="46" t="s">
        <v>82</v>
      </c>
      <c r="C43" s="51">
        <f>2+J1*0.01</f>
        <v>2.17</v>
      </c>
      <c r="D43" s="46">
        <v>176</v>
      </c>
      <c r="E43" s="46">
        <v>12</v>
      </c>
      <c r="F43" s="46">
        <v>8</v>
      </c>
      <c r="G43" s="46" t="s">
        <v>84</v>
      </c>
      <c r="H43" s="52">
        <v>30</v>
      </c>
      <c r="I43" s="62"/>
      <c r="J43" s="76" t="s">
        <v>94</v>
      </c>
      <c r="K43" s="4" t="s">
        <v>86</v>
      </c>
      <c r="L43" s="4">
        <f>C42</f>
        <v>2.17</v>
      </c>
      <c r="M43" s="4" t="s">
        <v>50</v>
      </c>
      <c r="N43" s="4">
        <f>D42</f>
        <v>164</v>
      </c>
      <c r="O43" s="4" t="s">
        <v>69</v>
      </c>
      <c r="P43" s="4">
        <f>L43*N43</f>
        <v>355.88</v>
      </c>
      <c r="Q43" s="4"/>
      <c r="R43" s="4"/>
      <c r="S43" s="4"/>
      <c r="T43" s="53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</row>
    <row r="44" spans="1:54" ht="55.7" thickBot="1" x14ac:dyDescent="0.35">
      <c r="A44" s="88">
        <v>4</v>
      </c>
      <c r="B44" s="58" t="s">
        <v>83</v>
      </c>
      <c r="C44" s="59">
        <f>2+J1*0.01</f>
        <v>2.17</v>
      </c>
      <c r="D44" s="47">
        <v>164</v>
      </c>
      <c r="E44" s="47" t="s">
        <v>84</v>
      </c>
      <c r="F44" s="47" t="s">
        <v>84</v>
      </c>
      <c r="G44" s="47" t="s">
        <v>84</v>
      </c>
      <c r="H44" s="60">
        <v>30</v>
      </c>
      <c r="I44" s="62"/>
      <c r="J44" s="107"/>
      <c r="K44" s="6" t="s">
        <v>87</v>
      </c>
      <c r="L44" s="6">
        <f>C42</f>
        <v>2.17</v>
      </c>
      <c r="M44" s="6" t="s">
        <v>91</v>
      </c>
      <c r="N44" s="6">
        <f>E42</f>
        <v>16</v>
      </c>
      <c r="O44" s="6" t="s">
        <v>69</v>
      </c>
      <c r="P44" s="6">
        <f>L44*0.4*N44</f>
        <v>13.888</v>
      </c>
      <c r="Q44" s="6"/>
      <c r="R44" s="6"/>
      <c r="S44" s="6"/>
      <c r="T44" s="61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</row>
    <row r="45" spans="1:54" ht="18.350000000000001" x14ac:dyDescent="0.3">
      <c r="A45" s="62"/>
      <c r="B45" s="62"/>
      <c r="C45" s="62"/>
      <c r="D45" s="62"/>
      <c r="E45" s="62"/>
      <c r="F45" s="62"/>
      <c r="G45" s="62"/>
      <c r="H45" s="62"/>
      <c r="I45" s="62"/>
      <c r="J45" s="107"/>
      <c r="K45" s="6" t="s">
        <v>95</v>
      </c>
      <c r="L45" s="6">
        <f>C42</f>
        <v>2.17</v>
      </c>
      <c r="M45" s="6" t="s">
        <v>92</v>
      </c>
      <c r="N45" s="6">
        <f>G42</f>
        <v>8</v>
      </c>
      <c r="O45" s="6" t="s">
        <v>69</v>
      </c>
      <c r="P45" s="6">
        <f>L45*N45</f>
        <v>17.36</v>
      </c>
      <c r="Q45" s="6"/>
      <c r="R45" s="6"/>
      <c r="S45" s="6"/>
      <c r="T45" s="61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</row>
    <row r="46" spans="1:54" ht="18.350000000000001" x14ac:dyDescent="0.3">
      <c r="A46" s="62"/>
      <c r="B46" s="62"/>
      <c r="C46" s="62"/>
      <c r="D46" s="62"/>
      <c r="E46" s="62"/>
      <c r="F46" s="62"/>
      <c r="G46" s="62"/>
      <c r="H46" s="62"/>
      <c r="I46" s="62"/>
      <c r="J46" s="107"/>
      <c r="K46" s="6" t="s">
        <v>89</v>
      </c>
      <c r="L46" s="6">
        <f>P43</f>
        <v>355.88</v>
      </c>
      <c r="M46" s="6" t="s">
        <v>96</v>
      </c>
      <c r="N46" s="6">
        <f>L46*0.3</f>
        <v>106.764</v>
      </c>
      <c r="O46" s="6"/>
      <c r="P46" s="6"/>
      <c r="Q46" s="6"/>
      <c r="R46" s="6"/>
      <c r="S46" s="6"/>
      <c r="T46" s="61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</row>
    <row r="47" spans="1:54" ht="19.05" thickBot="1" x14ac:dyDescent="0.35">
      <c r="A47" s="62"/>
      <c r="B47" s="62"/>
      <c r="C47" s="62"/>
      <c r="D47" s="62"/>
      <c r="E47" s="62"/>
      <c r="F47" s="62"/>
      <c r="G47" s="62"/>
      <c r="H47" s="62"/>
      <c r="I47" s="62"/>
      <c r="J47" s="91"/>
      <c r="K47" s="5" t="s">
        <v>90</v>
      </c>
      <c r="L47" s="5">
        <f>P43</f>
        <v>355.88</v>
      </c>
      <c r="M47" s="5" t="s">
        <v>99</v>
      </c>
      <c r="N47" s="5">
        <f>P44</f>
        <v>13.888</v>
      </c>
      <c r="O47" s="5" t="s">
        <v>99</v>
      </c>
      <c r="P47" s="5">
        <f>P45</f>
        <v>17.36</v>
      </c>
      <c r="Q47" s="5" t="s">
        <v>99</v>
      </c>
      <c r="R47" s="5">
        <f>N46</f>
        <v>106.764</v>
      </c>
      <c r="S47" s="5" t="s">
        <v>69</v>
      </c>
      <c r="T47" s="63">
        <f>L47+N47+P47+R47</f>
        <v>493.892</v>
      </c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</row>
    <row r="48" spans="1:54" ht="18.350000000000001" x14ac:dyDescent="0.3">
      <c r="A48" s="62"/>
      <c r="B48" s="62"/>
      <c r="C48" s="62"/>
      <c r="D48" s="62"/>
      <c r="E48" s="62"/>
      <c r="F48" s="62"/>
      <c r="G48" s="62"/>
      <c r="H48" s="62"/>
      <c r="I48" s="62"/>
      <c r="J48" s="76" t="s">
        <v>97</v>
      </c>
      <c r="K48" s="4" t="s">
        <v>86</v>
      </c>
      <c r="L48" s="4">
        <f>C43</f>
        <v>2.17</v>
      </c>
      <c r="M48" s="4" t="s">
        <v>50</v>
      </c>
      <c r="N48" s="4">
        <f>D43</f>
        <v>176</v>
      </c>
      <c r="O48" s="4" t="s">
        <v>69</v>
      </c>
      <c r="P48" s="4">
        <f>L48*N48</f>
        <v>381.91999999999996</v>
      </c>
      <c r="Q48" s="4"/>
      <c r="R48" s="4"/>
      <c r="S48" s="4"/>
      <c r="T48" s="53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</row>
    <row r="49" spans="1:54" ht="18.350000000000001" x14ac:dyDescent="0.3">
      <c r="A49" s="62"/>
      <c r="B49" s="62"/>
      <c r="C49" s="62"/>
      <c r="D49" s="62"/>
      <c r="E49" s="62"/>
      <c r="F49" s="62"/>
      <c r="G49" s="62"/>
      <c r="H49" s="62"/>
      <c r="I49" s="62"/>
      <c r="J49" s="107"/>
      <c r="K49" s="6" t="s">
        <v>87</v>
      </c>
      <c r="L49" s="6">
        <f>C43</f>
        <v>2.17</v>
      </c>
      <c r="M49" s="6" t="s">
        <v>91</v>
      </c>
      <c r="N49" s="6">
        <f>E43</f>
        <v>12</v>
      </c>
      <c r="O49" s="6" t="s">
        <v>69</v>
      </c>
      <c r="P49" s="6">
        <f>L49*0.4*N49</f>
        <v>10.416</v>
      </c>
      <c r="Q49" s="6"/>
      <c r="R49" s="6"/>
      <c r="S49" s="6"/>
      <c r="T49" s="61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</row>
    <row r="50" spans="1:54" ht="18.350000000000001" x14ac:dyDescent="0.3">
      <c r="A50" s="62"/>
      <c r="B50" s="62"/>
      <c r="C50" s="62"/>
      <c r="D50" s="62"/>
      <c r="E50" s="62"/>
      <c r="F50" s="62"/>
      <c r="G50" s="62"/>
      <c r="H50" s="62"/>
      <c r="I50" s="62"/>
      <c r="J50" s="107"/>
      <c r="K50" s="6" t="s">
        <v>88</v>
      </c>
      <c r="L50" s="6">
        <f>C43</f>
        <v>2.17</v>
      </c>
      <c r="M50" s="6" t="s">
        <v>92</v>
      </c>
      <c r="N50" s="6">
        <f>F43</f>
        <v>8</v>
      </c>
      <c r="O50" s="6" t="s">
        <v>69</v>
      </c>
      <c r="P50" s="6">
        <f>L50*N50</f>
        <v>17.36</v>
      </c>
      <c r="Q50" s="6"/>
      <c r="R50" s="6"/>
      <c r="S50" s="6"/>
      <c r="T50" s="61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</row>
    <row r="51" spans="1:54" ht="18.350000000000001" x14ac:dyDescent="0.3">
      <c r="A51" s="62"/>
      <c r="B51" s="62"/>
      <c r="C51" s="62"/>
      <c r="D51" s="62"/>
      <c r="E51" s="62"/>
      <c r="F51" s="62"/>
      <c r="G51" s="62"/>
      <c r="H51" s="62"/>
      <c r="I51" s="62"/>
      <c r="J51" s="107"/>
      <c r="K51" s="6" t="s">
        <v>89</v>
      </c>
      <c r="L51" s="6">
        <f>P48</f>
        <v>381.91999999999996</v>
      </c>
      <c r="M51" s="6" t="s">
        <v>96</v>
      </c>
      <c r="N51" s="6">
        <f>L51*0.3</f>
        <v>114.57599999999998</v>
      </c>
      <c r="O51" s="6"/>
      <c r="P51" s="6"/>
      <c r="Q51" s="6"/>
      <c r="R51" s="6"/>
      <c r="S51" s="6"/>
      <c r="T51" s="61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</row>
    <row r="52" spans="1:54" ht="19.05" thickBot="1" x14ac:dyDescent="0.35">
      <c r="A52" s="62"/>
      <c r="B52" s="62"/>
      <c r="C52" s="62"/>
      <c r="D52" s="62"/>
      <c r="E52" s="62"/>
      <c r="F52" s="62"/>
      <c r="G52" s="62"/>
      <c r="H52" s="62"/>
      <c r="I52" s="62"/>
      <c r="J52" s="91"/>
      <c r="K52" s="5" t="s">
        <v>90</v>
      </c>
      <c r="L52" s="5">
        <f>P48</f>
        <v>381.91999999999996</v>
      </c>
      <c r="M52" s="5" t="s">
        <v>99</v>
      </c>
      <c r="N52" s="5">
        <f>P49</f>
        <v>10.416</v>
      </c>
      <c r="O52" s="5" t="s">
        <v>99</v>
      </c>
      <c r="P52" s="5">
        <f>P50</f>
        <v>17.36</v>
      </c>
      <c r="Q52" s="5" t="s">
        <v>99</v>
      </c>
      <c r="R52" s="5">
        <f>N51</f>
        <v>114.57599999999998</v>
      </c>
      <c r="S52" s="5" t="s">
        <v>69</v>
      </c>
      <c r="T52" s="63">
        <f>L52+N52+P52+R52</f>
        <v>524.27199999999993</v>
      </c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</row>
    <row r="53" spans="1:54" ht="18.350000000000001" x14ac:dyDescent="0.3">
      <c r="A53" s="62"/>
      <c r="B53" s="62"/>
      <c r="C53" s="62"/>
      <c r="D53" s="62"/>
      <c r="E53" s="62"/>
      <c r="F53" s="62"/>
      <c r="G53" s="62"/>
      <c r="H53" s="62"/>
      <c r="I53" s="62"/>
      <c r="J53" s="76" t="s">
        <v>98</v>
      </c>
      <c r="K53" s="4" t="s">
        <v>86</v>
      </c>
      <c r="L53" s="4">
        <f>C44</f>
        <v>2.17</v>
      </c>
      <c r="M53" s="4" t="s">
        <v>50</v>
      </c>
      <c r="N53" s="4">
        <f>D44</f>
        <v>164</v>
      </c>
      <c r="O53" s="4" t="s">
        <v>69</v>
      </c>
      <c r="P53" s="4">
        <f>L53*N53</f>
        <v>355.88</v>
      </c>
      <c r="Q53" s="4"/>
      <c r="R53" s="4"/>
      <c r="S53" s="4"/>
      <c r="T53" s="53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</row>
    <row r="54" spans="1:54" ht="18.350000000000001" x14ac:dyDescent="0.3">
      <c r="A54" s="62"/>
      <c r="B54" s="62"/>
      <c r="C54" s="62"/>
      <c r="D54" s="62"/>
      <c r="E54" s="62"/>
      <c r="F54" s="62"/>
      <c r="G54" s="62"/>
      <c r="H54" s="62"/>
      <c r="I54" s="62"/>
      <c r="J54" s="107"/>
      <c r="K54" s="6" t="s">
        <v>89</v>
      </c>
      <c r="L54" s="6">
        <f>P53</f>
        <v>355.88</v>
      </c>
      <c r="M54" s="6" t="s">
        <v>96</v>
      </c>
      <c r="N54" s="6">
        <f>L54*0.3</f>
        <v>106.764</v>
      </c>
      <c r="O54" s="6"/>
      <c r="P54" s="6"/>
      <c r="Q54" s="6"/>
      <c r="R54" s="6"/>
      <c r="S54" s="6"/>
      <c r="T54" s="61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</row>
    <row r="55" spans="1:54" ht="19.05" thickBot="1" x14ac:dyDescent="0.35">
      <c r="A55" s="62"/>
      <c r="B55" s="62"/>
      <c r="C55" s="62"/>
      <c r="D55" s="62"/>
      <c r="E55" s="62"/>
      <c r="F55" s="62"/>
      <c r="G55" s="62"/>
      <c r="H55" s="62"/>
      <c r="I55" s="62"/>
      <c r="J55" s="91"/>
      <c r="K55" s="5" t="s">
        <v>90</v>
      </c>
      <c r="L55" s="5">
        <f>P53</f>
        <v>355.88</v>
      </c>
      <c r="M55" s="5" t="s">
        <v>99</v>
      </c>
      <c r="N55" s="5">
        <f>N54</f>
        <v>106.764</v>
      </c>
      <c r="O55" s="5" t="s">
        <v>69</v>
      </c>
      <c r="P55" s="5">
        <f>L55+N55</f>
        <v>462.64400000000001</v>
      </c>
      <c r="Q55" s="5"/>
      <c r="R55" s="5"/>
      <c r="S55" s="5"/>
      <c r="T55" s="63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</row>
    <row r="56" spans="1:54" ht="18.350000000000001" x14ac:dyDescent="0.3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</row>
    <row r="57" spans="1:54" ht="18.350000000000001" x14ac:dyDescent="0.3">
      <c r="A57" s="62"/>
      <c r="B57" s="62"/>
      <c r="C57" s="62"/>
      <c r="D57" s="62"/>
      <c r="E57" s="62"/>
      <c r="F57" s="62"/>
      <c r="G57" s="62"/>
      <c r="H57" s="62"/>
      <c r="I57" s="62"/>
      <c r="J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</row>
    <row r="58" spans="1:54" ht="18.350000000000001" x14ac:dyDescent="0.3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</row>
    <row r="59" spans="1:54" ht="19.05" thickBot="1" x14ac:dyDescent="0.35">
      <c r="A59" s="242" t="s">
        <v>127</v>
      </c>
      <c r="B59" s="242"/>
      <c r="C59" s="242"/>
      <c r="D59" s="242"/>
      <c r="E59" s="242"/>
      <c r="F59" s="242"/>
      <c r="G59" s="242"/>
      <c r="H59" s="62"/>
      <c r="I59" s="62"/>
      <c r="J59" s="259" t="s">
        <v>112</v>
      </c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</row>
    <row r="60" spans="1:54" ht="36.700000000000003" x14ac:dyDescent="0.3">
      <c r="A60" s="70" t="s">
        <v>1</v>
      </c>
      <c r="B60" s="71" t="s">
        <v>101</v>
      </c>
      <c r="C60" s="71" t="s">
        <v>102</v>
      </c>
      <c r="D60" s="71" t="s">
        <v>103</v>
      </c>
      <c r="E60" s="71" t="s">
        <v>109</v>
      </c>
      <c r="F60" s="71" t="s">
        <v>110</v>
      </c>
      <c r="G60" s="72" t="s">
        <v>76</v>
      </c>
      <c r="H60" s="62"/>
      <c r="I60" s="62"/>
      <c r="J60" s="114" t="s">
        <v>113</v>
      </c>
      <c r="K60" s="119" t="s">
        <v>115</v>
      </c>
      <c r="L60" s="116">
        <f>C61</f>
        <v>1217</v>
      </c>
      <c r="M60" s="115" t="s">
        <v>120</v>
      </c>
      <c r="N60" s="116">
        <f>ROUND((L60*0.2)+L60,2)</f>
        <v>1460.4</v>
      </c>
      <c r="O60" s="115"/>
      <c r="P60" s="115"/>
      <c r="Q60" s="115"/>
      <c r="R60" s="115"/>
      <c r="S60" s="115"/>
      <c r="T60" s="117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</row>
    <row r="61" spans="1:54" ht="18.350000000000001" x14ac:dyDescent="0.3">
      <c r="A61" s="83">
        <v>1</v>
      </c>
      <c r="B61" s="46" t="s">
        <v>104</v>
      </c>
      <c r="C61" s="46">
        <f>1200+J1</f>
        <v>1217</v>
      </c>
      <c r="D61" s="46">
        <v>20</v>
      </c>
      <c r="E61" s="46">
        <v>20</v>
      </c>
      <c r="F61" s="46">
        <v>20</v>
      </c>
      <c r="G61" s="52">
        <v>30</v>
      </c>
      <c r="H61" s="62"/>
      <c r="I61" s="62"/>
      <c r="J61" s="118"/>
      <c r="K61" s="62" t="s">
        <v>345</v>
      </c>
      <c r="L61" s="120">
        <f>N60</f>
        <v>1460.4</v>
      </c>
      <c r="M61" s="119" t="s">
        <v>121</v>
      </c>
      <c r="N61" s="120">
        <f>ROUND((L61*20/22),2)</f>
        <v>1327.64</v>
      </c>
      <c r="O61" s="119"/>
      <c r="P61" s="119"/>
      <c r="Q61" s="119"/>
      <c r="R61" s="119"/>
      <c r="S61" s="119"/>
      <c r="T61" s="121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</row>
    <row r="62" spans="1:54" ht="18.350000000000001" x14ac:dyDescent="0.3">
      <c r="A62" s="83">
        <v>2</v>
      </c>
      <c r="B62" s="46" t="s">
        <v>105</v>
      </c>
      <c r="C62" s="46">
        <f>800+J1</f>
        <v>817</v>
      </c>
      <c r="D62" s="46">
        <v>22</v>
      </c>
      <c r="E62" s="46">
        <v>10</v>
      </c>
      <c r="F62" s="46">
        <v>20</v>
      </c>
      <c r="G62" s="52">
        <v>30</v>
      </c>
      <c r="H62" s="62"/>
      <c r="I62" s="62"/>
      <c r="J62" s="118"/>
      <c r="K62" s="119" t="s">
        <v>114</v>
      </c>
      <c r="L62" s="120">
        <f>N61</f>
        <v>1327.64</v>
      </c>
      <c r="M62" s="119" t="s">
        <v>121</v>
      </c>
      <c r="N62" s="120">
        <f>ROUND((L62*0.2),2)</f>
        <v>265.52999999999997</v>
      </c>
      <c r="O62" s="119"/>
      <c r="P62" s="119"/>
      <c r="Q62" s="119"/>
      <c r="R62" s="119"/>
      <c r="S62" s="119"/>
      <c r="T62" s="121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</row>
    <row r="63" spans="1:54" ht="18.350000000000001" x14ac:dyDescent="0.3">
      <c r="A63" s="83">
        <v>3</v>
      </c>
      <c r="B63" s="46" t="s">
        <v>106</v>
      </c>
      <c r="C63" s="46">
        <f>700+J1</f>
        <v>717</v>
      </c>
      <c r="D63" s="46">
        <v>18</v>
      </c>
      <c r="E63" s="46">
        <v>15</v>
      </c>
      <c r="F63" s="46">
        <v>20</v>
      </c>
      <c r="G63" s="52">
        <v>30</v>
      </c>
      <c r="H63" s="62"/>
      <c r="I63" s="62"/>
      <c r="J63" s="118"/>
      <c r="K63" s="119" t="s">
        <v>116</v>
      </c>
      <c r="L63" s="120">
        <f>$N$61</f>
        <v>1327.64</v>
      </c>
      <c r="M63" s="119" t="s">
        <v>122</v>
      </c>
      <c r="N63" s="120">
        <f>ROUND((L63*0.3),2)</f>
        <v>398.29</v>
      </c>
      <c r="O63" s="119"/>
      <c r="P63" s="119"/>
      <c r="Q63" s="119"/>
      <c r="R63" s="119"/>
      <c r="S63" s="119"/>
      <c r="T63" s="121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</row>
    <row r="64" spans="1:54" ht="19.05" thickBot="1" x14ac:dyDescent="0.35">
      <c r="A64" s="88">
        <v>4</v>
      </c>
      <c r="B64" s="47" t="s">
        <v>107</v>
      </c>
      <c r="C64" s="47">
        <f>500+J1</f>
        <v>517</v>
      </c>
      <c r="D64" s="47">
        <v>22</v>
      </c>
      <c r="E64" s="47">
        <v>5</v>
      </c>
      <c r="F64" s="47" t="s">
        <v>108</v>
      </c>
      <c r="G64" s="60">
        <v>20</v>
      </c>
      <c r="H64" s="62"/>
      <c r="I64" s="62"/>
      <c r="J64" s="122"/>
      <c r="K64" s="123" t="s">
        <v>90</v>
      </c>
      <c r="L64" s="120"/>
      <c r="M64" s="123" t="s">
        <v>99</v>
      </c>
      <c r="N64" s="124">
        <f>N61</f>
        <v>1327.64</v>
      </c>
      <c r="O64" s="123" t="s">
        <v>99</v>
      </c>
      <c r="P64" s="124">
        <f>N62</f>
        <v>265.52999999999997</v>
      </c>
      <c r="Q64" s="123" t="s">
        <v>99</v>
      </c>
      <c r="R64" s="124">
        <f>N63</f>
        <v>398.29</v>
      </c>
      <c r="S64" s="123" t="s">
        <v>69</v>
      </c>
      <c r="T64" s="125">
        <f>L64+N64+P64+R64</f>
        <v>1991.46</v>
      </c>
      <c r="U64" s="62">
        <v>19256363.827272724</v>
      </c>
      <c r="V64" s="62">
        <v>12873600</v>
      </c>
      <c r="W64" s="62">
        <v>9512099.9409090914</v>
      </c>
      <c r="X64" s="62">
        <v>6307500</v>
      </c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</row>
    <row r="65" spans="1:54" ht="36.700000000000003" x14ac:dyDescent="0.3">
      <c r="A65" s="62"/>
      <c r="B65" s="62" t="s">
        <v>111</v>
      </c>
      <c r="C65" s="62"/>
      <c r="D65" s="62"/>
      <c r="E65" s="62"/>
      <c r="F65" s="62"/>
      <c r="G65" s="62"/>
      <c r="H65" s="62"/>
      <c r="I65" s="62"/>
      <c r="J65" s="126" t="s">
        <v>117</v>
      </c>
      <c r="K65" s="119" t="s">
        <v>115</v>
      </c>
      <c r="L65" s="116">
        <f>C62</f>
        <v>817</v>
      </c>
      <c r="M65" s="115"/>
      <c r="N65" s="116">
        <f>L65+(L65*0.1)</f>
        <v>898.7</v>
      </c>
      <c r="O65" s="115"/>
      <c r="P65" s="115"/>
      <c r="Q65" s="115"/>
      <c r="R65" s="115"/>
      <c r="S65" s="115"/>
      <c r="T65" s="117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</row>
    <row r="66" spans="1:54" ht="18.350000000000001" x14ac:dyDescent="0.3">
      <c r="A66" s="62"/>
      <c r="B66" s="62"/>
      <c r="C66" s="62"/>
      <c r="D66" s="62"/>
      <c r="E66" s="62"/>
      <c r="F66" s="62"/>
      <c r="G66" s="62"/>
      <c r="H66" s="62"/>
      <c r="I66" s="62"/>
      <c r="J66" s="118"/>
      <c r="K66" s="62" t="s">
        <v>345</v>
      </c>
      <c r="L66" s="120">
        <f>$N$65</f>
        <v>898.7</v>
      </c>
      <c r="M66" s="119" t="s">
        <v>123</v>
      </c>
      <c r="N66" s="120">
        <f>L66*22/22</f>
        <v>898.7</v>
      </c>
      <c r="O66" s="119"/>
      <c r="P66" s="119"/>
      <c r="Q66" s="119"/>
      <c r="R66" s="119"/>
      <c r="S66" s="119"/>
      <c r="T66" s="121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</row>
    <row r="67" spans="1:54" ht="18.350000000000001" x14ac:dyDescent="0.3">
      <c r="A67" s="62"/>
      <c r="B67" s="62"/>
      <c r="C67" s="62"/>
      <c r="D67" s="62"/>
      <c r="E67" s="62"/>
      <c r="F67" s="62"/>
      <c r="G67" s="62"/>
      <c r="H67" s="62"/>
      <c r="I67" s="62"/>
      <c r="J67" s="118"/>
      <c r="K67" s="119" t="s">
        <v>114</v>
      </c>
      <c r="L67" s="120">
        <f t="shared" ref="L67:L68" si="1">$N$65</f>
        <v>898.7</v>
      </c>
      <c r="M67" s="119" t="s">
        <v>121</v>
      </c>
      <c r="N67" s="120">
        <f>L67*0.2</f>
        <v>179.74</v>
      </c>
      <c r="O67" s="119"/>
      <c r="P67" s="119"/>
      <c r="Q67" s="119"/>
      <c r="R67" s="119"/>
      <c r="S67" s="119"/>
      <c r="T67" s="121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</row>
    <row r="68" spans="1:54" ht="18.350000000000001" x14ac:dyDescent="0.3">
      <c r="A68" s="62"/>
      <c r="B68" s="62"/>
      <c r="C68" s="62"/>
      <c r="D68" s="62"/>
      <c r="E68" s="62"/>
      <c r="F68" s="62"/>
      <c r="G68" s="62"/>
      <c r="H68" s="62"/>
      <c r="I68" s="62"/>
      <c r="J68" s="118"/>
      <c r="K68" s="119" t="s">
        <v>116</v>
      </c>
      <c r="L68" s="120">
        <f t="shared" si="1"/>
        <v>898.7</v>
      </c>
      <c r="M68" s="119" t="s">
        <v>122</v>
      </c>
      <c r="N68" s="120">
        <f>L68*0.3</f>
        <v>269.61</v>
      </c>
      <c r="O68" s="119"/>
      <c r="P68" s="119"/>
      <c r="Q68" s="119"/>
      <c r="R68" s="119"/>
      <c r="S68" s="119"/>
      <c r="T68" s="121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</row>
    <row r="69" spans="1:54" ht="19.05" thickBot="1" x14ac:dyDescent="0.35">
      <c r="A69" s="62"/>
      <c r="B69" s="62"/>
      <c r="C69" s="62"/>
      <c r="D69" s="62"/>
      <c r="E69" s="62"/>
      <c r="F69" s="62"/>
      <c r="G69" s="62"/>
      <c r="H69" s="62"/>
      <c r="I69" s="62"/>
      <c r="J69" s="122"/>
      <c r="K69" s="123" t="s">
        <v>90</v>
      </c>
      <c r="L69" s="124"/>
      <c r="M69" s="123" t="s">
        <v>99</v>
      </c>
      <c r="N69" s="124">
        <f>N66</f>
        <v>898.7</v>
      </c>
      <c r="O69" s="123" t="s">
        <v>99</v>
      </c>
      <c r="P69" s="124">
        <f>N67</f>
        <v>179.74</v>
      </c>
      <c r="Q69" s="123" t="s">
        <v>99</v>
      </c>
      <c r="R69" s="124">
        <f>N68</f>
        <v>269.61</v>
      </c>
      <c r="S69" s="123" t="s">
        <v>69</v>
      </c>
      <c r="T69" s="125">
        <f>L69+N69+P69+R69</f>
        <v>1348.0500000000002</v>
      </c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</row>
    <row r="70" spans="1:54" ht="36.700000000000003" x14ac:dyDescent="0.3">
      <c r="A70" s="62"/>
      <c r="B70" s="62"/>
      <c r="C70" s="62"/>
      <c r="D70" s="62"/>
      <c r="E70" s="62"/>
      <c r="F70" s="62"/>
      <c r="G70" s="62"/>
      <c r="H70" s="62"/>
      <c r="I70" s="62"/>
      <c r="J70" s="127" t="s">
        <v>118</v>
      </c>
      <c r="K70" s="119" t="s">
        <v>115</v>
      </c>
      <c r="L70" s="120">
        <f>C63</f>
        <v>717</v>
      </c>
      <c r="M70" s="119" t="s">
        <v>124</v>
      </c>
      <c r="N70" s="120">
        <f>ROUND((L70+(L70*0.15)),2)</f>
        <v>824.55</v>
      </c>
      <c r="O70" s="119"/>
      <c r="P70" s="119"/>
      <c r="Q70" s="119"/>
      <c r="R70" s="119"/>
      <c r="S70" s="119"/>
      <c r="T70" s="121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</row>
    <row r="71" spans="1:54" ht="18.350000000000001" x14ac:dyDescent="0.3">
      <c r="A71" s="62"/>
      <c r="B71" s="62"/>
      <c r="C71" s="62"/>
      <c r="D71" s="62"/>
      <c r="E71" s="62"/>
      <c r="F71" s="62"/>
      <c r="G71" s="62"/>
      <c r="H71" s="62"/>
      <c r="I71" s="62"/>
      <c r="J71" s="118"/>
      <c r="K71" s="62" t="s">
        <v>345</v>
      </c>
      <c r="L71" s="120">
        <f>N70</f>
        <v>824.55</v>
      </c>
      <c r="M71" s="119" t="s">
        <v>125</v>
      </c>
      <c r="N71" s="120">
        <f>ROUND((L71*18/22),2)</f>
        <v>674.63</v>
      </c>
      <c r="O71" s="119"/>
      <c r="P71" s="119"/>
      <c r="Q71" s="119"/>
      <c r="R71" s="119"/>
      <c r="S71" s="119"/>
      <c r="T71" s="121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</row>
    <row r="72" spans="1:54" ht="18.350000000000001" x14ac:dyDescent="0.3">
      <c r="A72" s="62"/>
      <c r="B72" s="62"/>
      <c r="C72" s="62"/>
      <c r="D72" s="62"/>
      <c r="E72" s="62"/>
      <c r="F72" s="62"/>
      <c r="G72" s="62"/>
      <c r="H72" s="62"/>
      <c r="I72" s="62"/>
      <c r="J72" s="118"/>
      <c r="K72" s="119" t="s">
        <v>114</v>
      </c>
      <c r="L72" s="120">
        <f>$N$71</f>
        <v>674.63</v>
      </c>
      <c r="M72" s="119" t="s">
        <v>121</v>
      </c>
      <c r="N72" s="120">
        <f>L72*0.2</f>
        <v>134.92600000000002</v>
      </c>
      <c r="O72" s="119"/>
      <c r="P72" s="119"/>
      <c r="Q72" s="119"/>
      <c r="R72" s="119"/>
      <c r="S72" s="119"/>
      <c r="T72" s="121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</row>
    <row r="73" spans="1:54" ht="18.350000000000001" x14ac:dyDescent="0.3">
      <c r="A73" s="62"/>
      <c r="B73" s="62"/>
      <c r="C73" s="62"/>
      <c r="D73" s="62"/>
      <c r="E73" s="62"/>
      <c r="F73" s="62"/>
      <c r="G73" s="62"/>
      <c r="H73" s="62"/>
      <c r="I73" s="62"/>
      <c r="J73" s="118"/>
      <c r="K73" s="119" t="s">
        <v>116</v>
      </c>
      <c r="L73" s="120">
        <f>$N$71</f>
        <v>674.63</v>
      </c>
      <c r="M73" s="119" t="s">
        <v>122</v>
      </c>
      <c r="N73" s="120">
        <f>L73*0.3</f>
        <v>202.38899999999998</v>
      </c>
      <c r="O73" s="119"/>
      <c r="P73" s="119"/>
      <c r="Q73" s="119"/>
      <c r="R73" s="119"/>
      <c r="S73" s="119"/>
      <c r="T73" s="121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</row>
    <row r="74" spans="1:54" ht="19.05" thickBot="1" x14ac:dyDescent="0.35">
      <c r="A74" s="62"/>
      <c r="B74" s="62"/>
      <c r="C74" s="62"/>
      <c r="D74" s="62"/>
      <c r="E74" s="62"/>
      <c r="F74" s="62"/>
      <c r="G74" s="62"/>
      <c r="H74" s="62"/>
      <c r="I74" s="62"/>
      <c r="J74" s="118"/>
      <c r="K74" s="119" t="s">
        <v>90</v>
      </c>
      <c r="L74" s="120"/>
      <c r="M74" s="119" t="s">
        <v>99</v>
      </c>
      <c r="N74" s="120">
        <f>N71</f>
        <v>674.63</v>
      </c>
      <c r="O74" s="119" t="s">
        <v>99</v>
      </c>
      <c r="P74" s="120">
        <f>N72</f>
        <v>134.92600000000002</v>
      </c>
      <c r="Q74" s="119" t="s">
        <v>99</v>
      </c>
      <c r="R74" s="120">
        <f>N73</f>
        <v>202.38899999999998</v>
      </c>
      <c r="S74" s="119" t="s">
        <v>69</v>
      </c>
      <c r="T74" s="128">
        <f>L74+N74+P74+R74</f>
        <v>1011.9450000000001</v>
      </c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</row>
    <row r="75" spans="1:54" ht="18.350000000000001" x14ac:dyDescent="0.3">
      <c r="A75" s="62"/>
      <c r="B75" s="62"/>
      <c r="C75" s="62"/>
      <c r="D75" s="62"/>
      <c r="E75" s="62"/>
      <c r="F75" s="62"/>
      <c r="G75" s="62"/>
      <c r="H75" s="62"/>
      <c r="I75" s="62"/>
      <c r="J75" s="114" t="s">
        <v>119</v>
      </c>
      <c r="K75" s="119" t="s">
        <v>115</v>
      </c>
      <c r="L75" s="116">
        <f>C64</f>
        <v>517</v>
      </c>
      <c r="M75" s="115"/>
      <c r="N75" s="116">
        <f>ROUND((L75+L75*0.05),2)</f>
        <v>542.85</v>
      </c>
      <c r="O75" s="115"/>
      <c r="P75" s="115"/>
      <c r="Q75" s="115"/>
      <c r="R75" s="115"/>
      <c r="S75" s="115"/>
      <c r="T75" s="117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</row>
    <row r="76" spans="1:54" ht="18.350000000000001" x14ac:dyDescent="0.3">
      <c r="A76" s="62"/>
      <c r="B76" s="62"/>
      <c r="C76" s="62"/>
      <c r="D76" s="62"/>
      <c r="E76" s="62"/>
      <c r="F76" s="62"/>
      <c r="G76" s="62"/>
      <c r="H76" s="62"/>
      <c r="I76" s="62"/>
      <c r="J76" s="118"/>
      <c r="K76" s="62" t="s">
        <v>345</v>
      </c>
      <c r="L76" s="120">
        <f>N75</f>
        <v>542.85</v>
      </c>
      <c r="M76" s="119" t="s">
        <v>344</v>
      </c>
      <c r="N76" s="120">
        <f>L76*22/22</f>
        <v>542.85</v>
      </c>
      <c r="O76" s="119"/>
      <c r="P76" s="119"/>
      <c r="Q76" s="119"/>
      <c r="R76" s="119"/>
      <c r="S76" s="119"/>
      <c r="T76" s="121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</row>
    <row r="77" spans="1:54" ht="18.350000000000001" x14ac:dyDescent="0.3">
      <c r="A77" s="62"/>
      <c r="B77" s="62"/>
      <c r="C77" s="62"/>
      <c r="D77" s="62"/>
      <c r="E77" s="62"/>
      <c r="F77" s="62"/>
      <c r="G77" s="62"/>
      <c r="H77" s="62"/>
      <c r="I77" s="62"/>
      <c r="J77" s="118"/>
      <c r="K77" s="119" t="s">
        <v>116</v>
      </c>
      <c r="L77" s="120">
        <f>N76</f>
        <v>542.85</v>
      </c>
      <c r="M77" s="119" t="s">
        <v>121</v>
      </c>
      <c r="N77" s="120">
        <f>L77*0.2</f>
        <v>108.57000000000001</v>
      </c>
      <c r="O77" s="119"/>
      <c r="P77" s="119"/>
      <c r="Q77" s="119"/>
      <c r="R77" s="119"/>
      <c r="S77" s="119"/>
      <c r="T77" s="121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</row>
    <row r="78" spans="1:54" ht="19.05" thickBot="1" x14ac:dyDescent="0.35">
      <c r="A78" s="62"/>
      <c r="B78" s="62"/>
      <c r="C78" s="62"/>
      <c r="D78" s="62"/>
      <c r="E78" s="62"/>
      <c r="F78" s="62"/>
      <c r="G78" s="62"/>
      <c r="H78" s="62"/>
      <c r="I78" s="62"/>
      <c r="J78" s="122"/>
      <c r="K78" s="123" t="s">
        <v>90</v>
      </c>
      <c r="L78" s="124"/>
      <c r="M78" s="123" t="s">
        <v>99</v>
      </c>
      <c r="N78" s="124">
        <f>N76</f>
        <v>542.85</v>
      </c>
      <c r="O78" s="123" t="s">
        <v>99</v>
      </c>
      <c r="P78" s="123">
        <f>N77</f>
        <v>108.57000000000001</v>
      </c>
      <c r="Q78" s="123" t="s">
        <v>69</v>
      </c>
      <c r="R78" s="123">
        <f>L78+N78+P78</f>
        <v>651.42000000000007</v>
      </c>
      <c r="S78" s="123"/>
      <c r="T78" s="129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</row>
    <row r="79" spans="1:54" ht="18.350000000000001" x14ac:dyDescent="0.3">
      <c r="A79" s="62"/>
      <c r="B79" s="62"/>
      <c r="C79" s="62"/>
      <c r="D79" s="62"/>
      <c r="E79" s="62"/>
      <c r="F79" s="62"/>
      <c r="G79" s="62"/>
      <c r="H79" s="62"/>
      <c r="I79" s="62"/>
      <c r="J79" s="130"/>
      <c r="K79" s="130"/>
      <c r="L79" s="131"/>
      <c r="M79" s="130"/>
      <c r="N79" s="131"/>
      <c r="O79" s="130"/>
      <c r="P79" s="130"/>
      <c r="Q79" s="130"/>
      <c r="R79" s="130"/>
      <c r="S79" s="130"/>
      <c r="T79" s="130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</row>
    <row r="80" spans="1:54" ht="18.350000000000001" x14ac:dyDescent="0.3">
      <c r="A80" s="243" t="s">
        <v>126</v>
      </c>
      <c r="B80" s="243"/>
      <c r="C80" s="243"/>
      <c r="D80" s="243"/>
      <c r="E80" s="243"/>
      <c r="F80" s="243"/>
      <c r="G80" s="243"/>
      <c r="H80" s="62"/>
      <c r="I80" s="62"/>
      <c r="J80" s="62"/>
      <c r="K80" s="62"/>
      <c r="L80" s="108"/>
      <c r="M80" s="62"/>
      <c r="N80" s="108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</row>
    <row r="81" spans="1:54" ht="41.1" customHeight="1" x14ac:dyDescent="0.3">
      <c r="A81" s="50" t="s">
        <v>1</v>
      </c>
      <c r="B81" s="50" t="s">
        <v>128</v>
      </c>
      <c r="C81" s="50" t="s">
        <v>129</v>
      </c>
      <c r="D81" s="50" t="s">
        <v>130</v>
      </c>
      <c r="E81" s="50" t="s">
        <v>131</v>
      </c>
      <c r="F81" s="50" t="s">
        <v>5</v>
      </c>
      <c r="G81" s="62"/>
      <c r="H81" s="62"/>
      <c r="I81" s="62"/>
      <c r="J81" s="62"/>
      <c r="K81" s="62"/>
      <c r="M81" s="62"/>
      <c r="N81" s="62"/>
      <c r="O81" s="264"/>
      <c r="P81" s="264"/>
      <c r="Q81" s="264"/>
      <c r="R81" s="264"/>
      <c r="S81" s="264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</row>
    <row r="82" spans="1:54" ht="18.350000000000001" x14ac:dyDescent="0.3">
      <c r="A82" s="229" t="s">
        <v>132</v>
      </c>
      <c r="B82" s="229"/>
      <c r="C82" s="229"/>
      <c r="D82" s="229"/>
      <c r="E82" s="229"/>
      <c r="F82" s="229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</row>
    <row r="83" spans="1:54" ht="36.700000000000003" x14ac:dyDescent="0.3">
      <c r="A83" s="238">
        <v>1</v>
      </c>
      <c r="B83" s="238" t="s">
        <v>133</v>
      </c>
      <c r="C83" s="50" t="s">
        <v>134</v>
      </c>
      <c r="D83" s="238"/>
      <c r="E83" s="238"/>
      <c r="F83" s="238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</row>
    <row r="84" spans="1:54" ht="18.350000000000001" x14ac:dyDescent="0.3">
      <c r="A84" s="238"/>
      <c r="B84" s="238"/>
      <c r="C84" s="46" t="s">
        <v>135</v>
      </c>
      <c r="D84" s="73" t="s">
        <v>142</v>
      </c>
      <c r="E84" s="46" t="s">
        <v>145</v>
      </c>
      <c r="F84" s="46">
        <f>E7*20</f>
        <v>634</v>
      </c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</row>
    <row r="85" spans="1:54" ht="18.350000000000001" x14ac:dyDescent="0.3">
      <c r="A85" s="238"/>
      <c r="B85" s="238"/>
      <c r="C85" s="46" t="s">
        <v>136</v>
      </c>
      <c r="D85" s="73" t="s">
        <v>143</v>
      </c>
      <c r="E85" s="46" t="s">
        <v>145</v>
      </c>
      <c r="F85" s="46">
        <f>E8*15</f>
        <v>325.50000000000006</v>
      </c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</row>
    <row r="86" spans="1:54" ht="18.350000000000001" x14ac:dyDescent="0.3">
      <c r="A86" s="238"/>
      <c r="B86" s="238"/>
      <c r="C86" s="46" t="s">
        <v>137</v>
      </c>
      <c r="D86" s="73" t="s">
        <v>144</v>
      </c>
      <c r="E86" s="46" t="s">
        <v>145</v>
      </c>
      <c r="F86" s="46">
        <f>E9*8</f>
        <v>57.36</v>
      </c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</row>
    <row r="87" spans="1:54" ht="21.75" x14ac:dyDescent="0.3">
      <c r="A87" s="238"/>
      <c r="B87" s="238"/>
      <c r="C87" s="46" t="s">
        <v>140</v>
      </c>
      <c r="D87" s="73" t="s">
        <v>144</v>
      </c>
      <c r="E87" s="46" t="s">
        <v>145</v>
      </c>
      <c r="F87" s="46">
        <f>E10*0.5</f>
        <v>40.85</v>
      </c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</row>
    <row r="88" spans="1:54" ht="18.350000000000001" x14ac:dyDescent="0.3">
      <c r="A88" s="238"/>
      <c r="B88" s="238"/>
      <c r="C88" s="46" t="s">
        <v>138</v>
      </c>
      <c r="D88" s="73" t="s">
        <v>142</v>
      </c>
      <c r="E88" s="46" t="s">
        <v>145</v>
      </c>
      <c r="F88" s="46">
        <f>E11*0.9</f>
        <v>4.6530000000000005</v>
      </c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</row>
    <row r="89" spans="1:54" ht="21.75" x14ac:dyDescent="0.3">
      <c r="A89" s="238"/>
      <c r="B89" s="238"/>
      <c r="C89" s="46" t="s">
        <v>141</v>
      </c>
      <c r="D89" s="73" t="s">
        <v>144</v>
      </c>
      <c r="E89" s="46" t="s">
        <v>145</v>
      </c>
      <c r="F89" s="46">
        <f>E12*6</f>
        <v>70.2</v>
      </c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</row>
    <row r="90" spans="1:54" ht="18.350000000000001" x14ac:dyDescent="0.3">
      <c r="A90" s="238"/>
      <c r="B90" s="238"/>
      <c r="C90" s="46" t="s">
        <v>139</v>
      </c>
      <c r="D90" s="261"/>
      <c r="E90" s="262"/>
      <c r="F90" s="263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</row>
    <row r="91" spans="1:54" ht="37.4" thickBot="1" x14ac:dyDescent="0.35">
      <c r="A91" s="50">
        <v>2</v>
      </c>
      <c r="B91" s="50" t="s">
        <v>146</v>
      </c>
      <c r="C91" s="50" t="s">
        <v>147</v>
      </c>
      <c r="D91" s="74" t="s">
        <v>142</v>
      </c>
      <c r="E91" s="50" t="s">
        <v>167</v>
      </c>
      <c r="F91" s="95">
        <f>T42</f>
        <v>510.38400000000001</v>
      </c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</row>
    <row r="92" spans="1:54" ht="36.700000000000003" x14ac:dyDescent="0.3">
      <c r="A92" s="50">
        <v>3</v>
      </c>
      <c r="B92" s="50" t="s">
        <v>146</v>
      </c>
      <c r="C92" s="50" t="s">
        <v>148</v>
      </c>
      <c r="D92" s="74" t="s">
        <v>142</v>
      </c>
      <c r="E92" s="50" t="s">
        <v>168</v>
      </c>
      <c r="F92" s="46">
        <f>ROUND((F91*0.34),2)</f>
        <v>173.53</v>
      </c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</row>
    <row r="93" spans="1:54" ht="73.400000000000006" x14ac:dyDescent="0.3">
      <c r="A93" s="50">
        <v>4</v>
      </c>
      <c r="B93" s="50" t="s">
        <v>146</v>
      </c>
      <c r="C93" s="50" t="s">
        <v>149</v>
      </c>
      <c r="D93" s="74" t="s">
        <v>142</v>
      </c>
      <c r="E93" s="50" t="s">
        <v>169</v>
      </c>
      <c r="F93" s="46">
        <f>ROUND((F91*0.006),2)</f>
        <v>3.06</v>
      </c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</row>
    <row r="94" spans="1:54" ht="36.700000000000003" x14ac:dyDescent="0.3">
      <c r="A94" s="50">
        <v>5</v>
      </c>
      <c r="B94" s="50" t="s">
        <v>146</v>
      </c>
      <c r="C94" s="50" t="s">
        <v>150</v>
      </c>
      <c r="D94" s="74" t="s">
        <v>143</v>
      </c>
      <c r="E94" s="50" t="s">
        <v>167</v>
      </c>
      <c r="F94" s="46">
        <f>T47</f>
        <v>493.892</v>
      </c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</row>
    <row r="95" spans="1:54" ht="36.700000000000003" x14ac:dyDescent="0.3">
      <c r="A95" s="50">
        <v>6</v>
      </c>
      <c r="B95" s="50" t="s">
        <v>146</v>
      </c>
      <c r="C95" s="50" t="s">
        <v>151</v>
      </c>
      <c r="D95" s="74" t="s">
        <v>143</v>
      </c>
      <c r="E95" s="50" t="s">
        <v>168</v>
      </c>
      <c r="F95" s="46">
        <f>F94*0.34</f>
        <v>167.92328000000001</v>
      </c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</row>
    <row r="96" spans="1:54" ht="73.400000000000006" x14ac:dyDescent="0.3">
      <c r="A96" s="50">
        <v>7</v>
      </c>
      <c r="B96" s="50" t="s">
        <v>146</v>
      </c>
      <c r="C96" s="50" t="s">
        <v>152</v>
      </c>
      <c r="D96" s="74" t="s">
        <v>143</v>
      </c>
      <c r="E96" s="50" t="s">
        <v>169</v>
      </c>
      <c r="F96" s="46">
        <f>F94*0.006</f>
        <v>2.963352</v>
      </c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</row>
    <row r="97" spans="1:54" ht="36.700000000000003" x14ac:dyDescent="0.3">
      <c r="A97" s="50">
        <v>8</v>
      </c>
      <c r="B97" s="50" t="s">
        <v>146</v>
      </c>
      <c r="C97" s="50" t="s">
        <v>153</v>
      </c>
      <c r="D97" s="74" t="s">
        <v>144</v>
      </c>
      <c r="E97" s="50" t="s">
        <v>167</v>
      </c>
      <c r="F97" s="46">
        <f>T52</f>
        <v>524.27199999999993</v>
      </c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</row>
    <row r="98" spans="1:54" ht="36.700000000000003" x14ac:dyDescent="0.3">
      <c r="A98" s="50">
        <v>9</v>
      </c>
      <c r="B98" s="50" t="s">
        <v>146</v>
      </c>
      <c r="C98" s="50" t="s">
        <v>154</v>
      </c>
      <c r="D98" s="74" t="s">
        <v>144</v>
      </c>
      <c r="E98" s="50" t="s">
        <v>168</v>
      </c>
      <c r="F98" s="46">
        <f>F97*0.34</f>
        <v>178.25247999999999</v>
      </c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</row>
    <row r="99" spans="1:54" ht="73.400000000000006" x14ac:dyDescent="0.3">
      <c r="A99" s="50">
        <v>10</v>
      </c>
      <c r="B99" s="50" t="s">
        <v>146</v>
      </c>
      <c r="C99" s="50" t="s">
        <v>155</v>
      </c>
      <c r="D99" s="74" t="s">
        <v>144</v>
      </c>
      <c r="E99" s="50" t="s">
        <v>169</v>
      </c>
      <c r="F99" s="46">
        <f>F97*0.006</f>
        <v>3.1456319999999995</v>
      </c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</row>
    <row r="100" spans="1:54" ht="18.350000000000001" x14ac:dyDescent="0.3">
      <c r="A100" s="260" t="s">
        <v>156</v>
      </c>
      <c r="B100" s="260"/>
      <c r="C100" s="260"/>
      <c r="D100" s="260"/>
      <c r="E100" s="260"/>
      <c r="F100" s="260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</row>
    <row r="101" spans="1:54" ht="55.05" x14ac:dyDescent="0.3">
      <c r="A101" s="50">
        <v>11</v>
      </c>
      <c r="B101" s="50" t="s">
        <v>157</v>
      </c>
      <c r="C101" s="50" t="s">
        <v>160</v>
      </c>
      <c r="D101" s="74">
        <v>25</v>
      </c>
      <c r="E101" s="50" t="s">
        <v>177</v>
      </c>
      <c r="F101" s="51">
        <f>P17+P19+P21</f>
        <v>378.12</v>
      </c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</row>
    <row r="102" spans="1:54" ht="36.700000000000003" x14ac:dyDescent="0.3">
      <c r="A102" s="239">
        <v>12</v>
      </c>
      <c r="B102" s="239" t="s">
        <v>158</v>
      </c>
      <c r="C102" s="50" t="s">
        <v>161</v>
      </c>
      <c r="D102" s="239"/>
      <c r="E102" s="239"/>
      <c r="F102" s="239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</row>
    <row r="103" spans="1:54" ht="18.350000000000001" x14ac:dyDescent="0.3">
      <c r="A103" s="239"/>
      <c r="B103" s="239"/>
      <c r="C103" s="50" t="s">
        <v>162</v>
      </c>
      <c r="D103" s="74" t="s">
        <v>178</v>
      </c>
      <c r="E103" s="50" t="s">
        <v>180</v>
      </c>
      <c r="F103" s="51">
        <f>900+J1</f>
        <v>917</v>
      </c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</row>
    <row r="104" spans="1:54" ht="18.350000000000001" x14ac:dyDescent="0.3">
      <c r="A104" s="239"/>
      <c r="B104" s="239"/>
      <c r="C104" s="50" t="s">
        <v>163</v>
      </c>
      <c r="D104" s="50" t="s">
        <v>179</v>
      </c>
      <c r="E104" s="50" t="s">
        <v>180</v>
      </c>
      <c r="F104" s="51">
        <f>F103*0.2</f>
        <v>183.4</v>
      </c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</row>
    <row r="105" spans="1:54" ht="36.700000000000003" x14ac:dyDescent="0.3">
      <c r="A105" s="240">
        <v>13</v>
      </c>
      <c r="B105" s="240" t="s">
        <v>158</v>
      </c>
      <c r="C105" s="50" t="s">
        <v>164</v>
      </c>
      <c r="D105" s="239"/>
      <c r="E105" s="239"/>
      <c r="F105" s="239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</row>
    <row r="106" spans="1:54" ht="18.350000000000001" x14ac:dyDescent="0.3">
      <c r="A106" s="240"/>
      <c r="B106" s="240"/>
      <c r="C106" s="50" t="s">
        <v>162</v>
      </c>
      <c r="D106" s="74" t="s">
        <v>178</v>
      </c>
      <c r="E106" s="74" t="s">
        <v>180</v>
      </c>
      <c r="F106" s="51">
        <f>400+J1</f>
        <v>417</v>
      </c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</row>
    <row r="107" spans="1:54" ht="18.350000000000001" x14ac:dyDescent="0.3">
      <c r="A107" s="240"/>
      <c r="B107" s="240"/>
      <c r="C107" s="50" t="s">
        <v>163</v>
      </c>
      <c r="D107" s="74" t="s">
        <v>179</v>
      </c>
      <c r="E107" s="74" t="s">
        <v>180</v>
      </c>
      <c r="F107" s="51">
        <f>F106*0.2</f>
        <v>83.4</v>
      </c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</row>
    <row r="108" spans="1:54" ht="36.700000000000003" x14ac:dyDescent="0.3">
      <c r="A108" s="75">
        <v>14</v>
      </c>
      <c r="B108" s="75" t="s">
        <v>159</v>
      </c>
      <c r="C108" s="50" t="s">
        <v>165</v>
      </c>
      <c r="D108" s="74" t="s">
        <v>178</v>
      </c>
      <c r="E108" s="74" t="s">
        <v>145</v>
      </c>
      <c r="F108" s="51">
        <f>200+J1</f>
        <v>217</v>
      </c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</row>
    <row r="109" spans="1:54" ht="55.05" x14ac:dyDescent="0.3">
      <c r="A109" s="50">
        <v>15</v>
      </c>
      <c r="B109" s="50" t="s">
        <v>159</v>
      </c>
      <c r="C109" s="50" t="s">
        <v>171</v>
      </c>
      <c r="D109" s="74" t="s">
        <v>178</v>
      </c>
      <c r="E109" s="74" t="s">
        <v>145</v>
      </c>
      <c r="F109" s="51">
        <f>300+J1</f>
        <v>317</v>
      </c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</row>
    <row r="110" spans="1:54" ht="36.700000000000003" x14ac:dyDescent="0.3">
      <c r="A110" s="50">
        <v>16</v>
      </c>
      <c r="B110" s="50" t="s">
        <v>146</v>
      </c>
      <c r="C110" s="50" t="s">
        <v>172</v>
      </c>
      <c r="D110" s="74" t="s">
        <v>178</v>
      </c>
      <c r="E110" s="74" t="s">
        <v>167</v>
      </c>
      <c r="F110" s="51">
        <f>P55</f>
        <v>462.64400000000001</v>
      </c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</row>
    <row r="111" spans="1:54" ht="36.700000000000003" x14ac:dyDescent="0.3">
      <c r="A111" s="50">
        <v>17</v>
      </c>
      <c r="B111" s="50" t="s">
        <v>146</v>
      </c>
      <c r="C111" s="50" t="s">
        <v>173</v>
      </c>
      <c r="D111" s="74" t="s">
        <v>178</v>
      </c>
      <c r="E111" s="74" t="s">
        <v>168</v>
      </c>
      <c r="F111" s="51">
        <f>F110*0.34</f>
        <v>157.29896000000002</v>
      </c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</row>
    <row r="112" spans="1:54" ht="73.400000000000006" x14ac:dyDescent="0.3">
      <c r="A112" s="50">
        <v>18</v>
      </c>
      <c r="B112" s="50" t="s">
        <v>146</v>
      </c>
      <c r="C112" s="50" t="s">
        <v>174</v>
      </c>
      <c r="D112" s="74" t="s">
        <v>178</v>
      </c>
      <c r="E112" s="74" t="s">
        <v>169</v>
      </c>
      <c r="F112" s="51">
        <f>F110*0.006</f>
        <v>2.7758639999999999</v>
      </c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</row>
    <row r="113" spans="1:54" ht="36.700000000000003" x14ac:dyDescent="0.3">
      <c r="A113" s="50">
        <v>19</v>
      </c>
      <c r="B113" s="50" t="s">
        <v>157</v>
      </c>
      <c r="C113" s="50" t="s">
        <v>175</v>
      </c>
      <c r="D113" s="73" t="s">
        <v>178</v>
      </c>
      <c r="E113" s="74" t="s">
        <v>177</v>
      </c>
      <c r="F113" s="51">
        <f>P23</f>
        <v>20.94</v>
      </c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</row>
    <row r="114" spans="1:54" ht="20.05" customHeight="1" x14ac:dyDescent="0.3">
      <c r="A114" s="238">
        <v>20</v>
      </c>
      <c r="B114" s="238" t="s">
        <v>170</v>
      </c>
      <c r="C114" s="239" t="s">
        <v>176</v>
      </c>
      <c r="D114" s="73" t="s">
        <v>142</v>
      </c>
      <c r="E114" s="74" t="s">
        <v>178</v>
      </c>
      <c r="F114" s="132">
        <f>D159</f>
        <v>964.90059540715515</v>
      </c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</row>
    <row r="115" spans="1:54" ht="18" customHeight="1" x14ac:dyDescent="0.3">
      <c r="A115" s="238"/>
      <c r="B115" s="238"/>
      <c r="C115" s="239"/>
      <c r="D115" s="73" t="s">
        <v>143</v>
      </c>
      <c r="E115" s="73">
        <v>25</v>
      </c>
      <c r="F115" s="132">
        <f>F159</f>
        <v>933.72183467120965</v>
      </c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</row>
    <row r="116" spans="1:54" ht="18.350000000000001" x14ac:dyDescent="0.3">
      <c r="A116" s="238"/>
      <c r="B116" s="238"/>
      <c r="C116" s="239"/>
      <c r="D116" s="73" t="s">
        <v>144</v>
      </c>
      <c r="E116" s="74" t="s">
        <v>178</v>
      </c>
      <c r="F116" s="132">
        <f>H159</f>
        <v>991.15639392163541</v>
      </c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</row>
    <row r="117" spans="1:54" ht="18.350000000000001" x14ac:dyDescent="0.3">
      <c r="A117" s="260" t="s">
        <v>166</v>
      </c>
      <c r="B117" s="260"/>
      <c r="C117" s="260"/>
      <c r="D117" s="260"/>
      <c r="E117" s="260"/>
      <c r="F117" s="260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</row>
    <row r="118" spans="1:54" ht="36.700000000000003" x14ac:dyDescent="0.3">
      <c r="A118" s="50">
        <v>21</v>
      </c>
      <c r="B118" s="50" t="s">
        <v>146</v>
      </c>
      <c r="C118" s="50" t="s">
        <v>182</v>
      </c>
      <c r="D118" s="74" t="s">
        <v>181</v>
      </c>
      <c r="E118" s="74">
        <v>70</v>
      </c>
      <c r="F118" s="109">
        <f>T64+T69+T74+R78</f>
        <v>5002.875</v>
      </c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</row>
    <row r="119" spans="1:54" ht="36.700000000000003" x14ac:dyDescent="0.3">
      <c r="A119" s="50">
        <v>22</v>
      </c>
      <c r="B119" s="50" t="s">
        <v>146</v>
      </c>
      <c r="C119" s="50" t="s">
        <v>183</v>
      </c>
      <c r="D119" s="74" t="s">
        <v>181</v>
      </c>
      <c r="E119" s="74">
        <v>69</v>
      </c>
      <c r="F119" s="109">
        <f>F118*0.34</f>
        <v>1700.9775000000002</v>
      </c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</row>
    <row r="120" spans="1:54" ht="73.400000000000006" x14ac:dyDescent="0.3">
      <c r="A120" s="50">
        <v>23</v>
      </c>
      <c r="B120" s="50" t="s">
        <v>146</v>
      </c>
      <c r="C120" s="50" t="s">
        <v>184</v>
      </c>
      <c r="D120" s="73" t="s">
        <v>181</v>
      </c>
      <c r="E120" s="73">
        <v>76</v>
      </c>
      <c r="F120" s="109">
        <f>F118*0.006</f>
        <v>30.017250000000001</v>
      </c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</row>
    <row r="121" spans="1:54" ht="18.350000000000001" x14ac:dyDescent="0.3">
      <c r="A121" s="239">
        <v>24</v>
      </c>
      <c r="B121" s="239" t="s">
        <v>158</v>
      </c>
      <c r="C121" s="50" t="s">
        <v>185</v>
      </c>
      <c r="D121" s="265"/>
      <c r="E121" s="265"/>
      <c r="F121" s="265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</row>
    <row r="122" spans="1:54" ht="18.350000000000001" x14ac:dyDescent="0.3">
      <c r="A122" s="239"/>
      <c r="B122" s="239"/>
      <c r="C122" s="50" t="s">
        <v>186</v>
      </c>
      <c r="D122" s="73" t="s">
        <v>181</v>
      </c>
      <c r="E122" s="73">
        <v>60</v>
      </c>
      <c r="F122" s="109">
        <f>340+J1*0.1</f>
        <v>341.7</v>
      </c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</row>
    <row r="123" spans="1:54" ht="18.350000000000001" x14ac:dyDescent="0.3">
      <c r="A123" s="239"/>
      <c r="B123" s="239"/>
      <c r="C123" s="50" t="s">
        <v>187</v>
      </c>
      <c r="D123" s="73" t="s">
        <v>179</v>
      </c>
      <c r="E123" s="73">
        <v>60</v>
      </c>
      <c r="F123" s="109">
        <f>F122*0.2</f>
        <v>68.34</v>
      </c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</row>
    <row r="124" spans="1:54" ht="36.700000000000003" x14ac:dyDescent="0.3">
      <c r="A124" s="239">
        <v>25</v>
      </c>
      <c r="B124" s="239" t="s">
        <v>158</v>
      </c>
      <c r="C124" s="50" t="s">
        <v>188</v>
      </c>
      <c r="D124" s="265"/>
      <c r="E124" s="265"/>
      <c r="F124" s="265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</row>
    <row r="125" spans="1:54" ht="36.700000000000003" x14ac:dyDescent="0.3">
      <c r="A125" s="239"/>
      <c r="B125" s="239"/>
      <c r="C125" s="50" t="s">
        <v>189</v>
      </c>
      <c r="D125" s="73" t="s">
        <v>181</v>
      </c>
      <c r="E125" s="73">
        <v>60</v>
      </c>
      <c r="F125" s="109">
        <f>500+J1</f>
        <v>517</v>
      </c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</row>
    <row r="126" spans="1:54" ht="18.350000000000001" x14ac:dyDescent="0.3">
      <c r="A126" s="239"/>
      <c r="B126" s="239"/>
      <c r="C126" s="50" t="s">
        <v>187</v>
      </c>
      <c r="D126" s="73" t="s">
        <v>179</v>
      </c>
      <c r="E126" s="73">
        <v>60</v>
      </c>
      <c r="F126" s="109">
        <f>F125*0.2</f>
        <v>103.4</v>
      </c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</row>
    <row r="127" spans="1:54" ht="37.4" thickBot="1" x14ac:dyDescent="0.35">
      <c r="A127" s="239">
        <v>26</v>
      </c>
      <c r="B127" s="239" t="s">
        <v>158</v>
      </c>
      <c r="C127" s="50" t="s">
        <v>190</v>
      </c>
      <c r="D127" s="265"/>
      <c r="E127" s="265"/>
      <c r="F127" s="265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</row>
    <row r="128" spans="1:54" ht="18.850000000000001" customHeight="1" thickBot="1" x14ac:dyDescent="0.35">
      <c r="A128" s="239"/>
      <c r="B128" s="239"/>
      <c r="C128" s="50" t="s">
        <v>191</v>
      </c>
      <c r="D128" s="73" t="s">
        <v>181</v>
      </c>
      <c r="E128" s="73">
        <v>60</v>
      </c>
      <c r="F128" s="109">
        <f>140+J1*0.1</f>
        <v>141.69999999999999</v>
      </c>
      <c r="G128" s="6"/>
      <c r="H128" s="76" t="s">
        <v>130</v>
      </c>
      <c r="I128" s="266" t="s">
        <v>205</v>
      </c>
      <c r="J128" s="267"/>
      <c r="K128" s="53" t="s">
        <v>131</v>
      </c>
      <c r="L128" s="62"/>
      <c r="M128" s="76" t="s">
        <v>130</v>
      </c>
      <c r="N128" s="266" t="s">
        <v>214</v>
      </c>
      <c r="O128" s="267"/>
      <c r="P128" s="53" t="s">
        <v>131</v>
      </c>
      <c r="Q128" s="62"/>
      <c r="R128" s="62"/>
      <c r="S128" s="76" t="s">
        <v>130</v>
      </c>
      <c r="T128" s="266" t="s">
        <v>215</v>
      </c>
      <c r="U128" s="267"/>
      <c r="V128" s="53" t="s">
        <v>131</v>
      </c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</row>
    <row r="129" spans="1:54" ht="18.350000000000001" x14ac:dyDescent="0.3">
      <c r="A129" s="239"/>
      <c r="B129" s="239"/>
      <c r="C129" s="50" t="s">
        <v>187</v>
      </c>
      <c r="D129" s="73" t="s">
        <v>179</v>
      </c>
      <c r="E129" s="73">
        <v>60</v>
      </c>
      <c r="F129" s="109">
        <f>F128*0.2</f>
        <v>28.34</v>
      </c>
      <c r="G129" s="6"/>
      <c r="H129" s="77" t="s">
        <v>208</v>
      </c>
      <c r="I129" s="78">
        <f>F84</f>
        <v>634</v>
      </c>
      <c r="J129" s="79">
        <f>F139</f>
        <v>5993.0656152822257</v>
      </c>
      <c r="K129" s="80">
        <v>32</v>
      </c>
      <c r="L129" s="62"/>
      <c r="M129" s="77" t="s">
        <v>216</v>
      </c>
      <c r="N129" s="78">
        <f>F85</f>
        <v>325.50000000000006</v>
      </c>
      <c r="O129" s="79">
        <f>F140</f>
        <v>5506.898652570726</v>
      </c>
      <c r="P129" s="80">
        <v>32</v>
      </c>
      <c r="Q129" s="62"/>
      <c r="R129" s="62"/>
      <c r="S129" s="77" t="s">
        <v>221</v>
      </c>
      <c r="T129" s="81">
        <f>F86</f>
        <v>57.36</v>
      </c>
      <c r="U129" s="79">
        <f>F141</f>
        <v>5668.5238596708568</v>
      </c>
      <c r="V129" s="80">
        <v>32</v>
      </c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</row>
    <row r="130" spans="1:54" ht="55.05" x14ac:dyDescent="0.3">
      <c r="A130" s="50">
        <v>27</v>
      </c>
      <c r="B130" s="50" t="s">
        <v>192</v>
      </c>
      <c r="C130" s="50" t="s">
        <v>193</v>
      </c>
      <c r="D130" s="73">
        <v>26</v>
      </c>
      <c r="E130" s="73">
        <v>71</v>
      </c>
      <c r="F130" s="109">
        <f>500+J1</f>
        <v>517</v>
      </c>
      <c r="G130" s="6"/>
      <c r="H130" s="82" t="s">
        <v>209</v>
      </c>
      <c r="I130" s="83">
        <f>F88</f>
        <v>4.6530000000000005</v>
      </c>
      <c r="J130" s="52"/>
      <c r="K130" s="84"/>
      <c r="L130" s="62"/>
      <c r="M130" s="82" t="s">
        <v>217</v>
      </c>
      <c r="N130" s="83">
        <f>F94</f>
        <v>493.892</v>
      </c>
      <c r="O130" s="52"/>
      <c r="P130" s="84"/>
      <c r="Q130" s="62"/>
      <c r="R130" s="62"/>
      <c r="S130" s="82" t="s">
        <v>222</v>
      </c>
      <c r="T130" s="85">
        <f>F87</f>
        <v>40.85</v>
      </c>
      <c r="U130" s="52"/>
      <c r="V130" s="84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</row>
    <row r="131" spans="1:54" ht="36.700000000000003" x14ac:dyDescent="0.3">
      <c r="A131" s="239">
        <v>28</v>
      </c>
      <c r="B131" s="239" t="s">
        <v>158</v>
      </c>
      <c r="C131" s="50" t="s">
        <v>194</v>
      </c>
      <c r="D131" s="265"/>
      <c r="E131" s="265"/>
      <c r="F131" s="265"/>
      <c r="G131" s="6"/>
      <c r="H131" s="82" t="s">
        <v>210</v>
      </c>
      <c r="I131" s="83">
        <f>F91</f>
        <v>510.38400000000001</v>
      </c>
      <c r="J131" s="52"/>
      <c r="K131" s="84"/>
      <c r="L131" s="62"/>
      <c r="M131" s="82" t="s">
        <v>218</v>
      </c>
      <c r="N131" s="83">
        <f>F95</f>
        <v>167.92328000000001</v>
      </c>
      <c r="O131" s="52"/>
      <c r="P131" s="84"/>
      <c r="Q131" s="62"/>
      <c r="R131" s="62"/>
      <c r="S131" s="82" t="s">
        <v>223</v>
      </c>
      <c r="T131" s="85">
        <f>F89</f>
        <v>70.2</v>
      </c>
      <c r="U131" s="52"/>
      <c r="V131" s="84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</row>
    <row r="132" spans="1:54" ht="18.350000000000001" x14ac:dyDescent="0.3">
      <c r="A132" s="239"/>
      <c r="B132" s="239"/>
      <c r="C132" s="50" t="s">
        <v>195</v>
      </c>
      <c r="D132" s="86" t="s">
        <v>181</v>
      </c>
      <c r="E132" s="73" t="s">
        <v>180</v>
      </c>
      <c r="F132" s="109">
        <f>2500+J1</f>
        <v>2517</v>
      </c>
      <c r="G132" s="6"/>
      <c r="H132" s="82" t="s">
        <v>211</v>
      </c>
      <c r="I132" s="83">
        <f>F92</f>
        <v>173.53</v>
      </c>
      <c r="J132" s="52"/>
      <c r="K132" s="84"/>
      <c r="L132" s="62"/>
      <c r="M132" s="82" t="s">
        <v>219</v>
      </c>
      <c r="N132" s="83">
        <f>F96</f>
        <v>2.963352</v>
      </c>
      <c r="O132" s="52"/>
      <c r="P132" s="84"/>
      <c r="Q132" s="62"/>
      <c r="R132" s="62"/>
      <c r="S132" s="82" t="s">
        <v>224</v>
      </c>
      <c r="T132" s="85">
        <f>F97</f>
        <v>524.27199999999993</v>
      </c>
      <c r="U132" s="52"/>
      <c r="V132" s="84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</row>
    <row r="133" spans="1:54" ht="18.850000000000001" customHeight="1" x14ac:dyDescent="0.3">
      <c r="A133" s="239"/>
      <c r="B133" s="239"/>
      <c r="C133" s="50" t="s">
        <v>187</v>
      </c>
      <c r="D133" s="73" t="s">
        <v>179</v>
      </c>
      <c r="E133" s="73" t="s">
        <v>180</v>
      </c>
      <c r="F133" s="109">
        <f>F132*0.2</f>
        <v>503.40000000000003</v>
      </c>
      <c r="G133" s="110"/>
      <c r="H133" s="82" t="s">
        <v>212</v>
      </c>
      <c r="I133" s="83">
        <f>F93</f>
        <v>3.06</v>
      </c>
      <c r="J133" s="52"/>
      <c r="K133" s="84"/>
      <c r="L133" s="62"/>
      <c r="M133" s="82" t="s">
        <v>213</v>
      </c>
      <c r="N133" s="83">
        <f>F115</f>
        <v>933.72183467120965</v>
      </c>
      <c r="O133" s="52"/>
      <c r="P133" s="84"/>
      <c r="Q133" s="62"/>
      <c r="R133" s="62"/>
      <c r="S133" s="82" t="s">
        <v>225</v>
      </c>
      <c r="T133" s="85">
        <f>F98</f>
        <v>178.25247999999999</v>
      </c>
      <c r="U133" s="52"/>
      <c r="V133" s="84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</row>
    <row r="134" spans="1:54" ht="37.4" thickBot="1" x14ac:dyDescent="0.35">
      <c r="A134" s="46">
        <v>29</v>
      </c>
      <c r="B134" s="50" t="s">
        <v>157</v>
      </c>
      <c r="C134" s="50" t="s">
        <v>196</v>
      </c>
      <c r="D134" s="73" t="s">
        <v>181</v>
      </c>
      <c r="E134" s="73" t="s">
        <v>177</v>
      </c>
      <c r="F134" s="73">
        <f>P26+P28+P30+O32</f>
        <v>190.85380952380953</v>
      </c>
      <c r="G134" s="111" t="s">
        <v>204</v>
      </c>
      <c r="H134" s="82" t="s">
        <v>213</v>
      </c>
      <c r="I134" s="83">
        <f>F114</f>
        <v>964.90059540715515</v>
      </c>
      <c r="J134" s="52"/>
      <c r="K134" s="84"/>
      <c r="L134" s="62"/>
      <c r="M134" s="87" t="s">
        <v>220</v>
      </c>
      <c r="N134" s="88">
        <f>F137</f>
        <v>3582.8981858995157</v>
      </c>
      <c r="O134" s="60"/>
      <c r="P134" s="89"/>
      <c r="Q134" s="62"/>
      <c r="R134" s="62"/>
      <c r="S134" s="82" t="s">
        <v>145</v>
      </c>
      <c r="T134" s="85">
        <f>F99</f>
        <v>3.1456319999999995</v>
      </c>
      <c r="U134" s="52"/>
      <c r="V134" s="84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</row>
    <row r="135" spans="1:54" ht="92.4" thickBot="1" x14ac:dyDescent="0.35">
      <c r="A135" s="46">
        <v>30</v>
      </c>
      <c r="B135" s="50" t="s">
        <v>197</v>
      </c>
      <c r="C135" s="50" t="s">
        <v>198</v>
      </c>
      <c r="D135" s="73" t="s">
        <v>181</v>
      </c>
      <c r="E135" s="73" t="s">
        <v>145</v>
      </c>
      <c r="F135" s="109">
        <f>800/100*10.8*1.5</f>
        <v>129.60000000000002</v>
      </c>
      <c r="G135" s="6"/>
      <c r="H135" s="87">
        <v>31</v>
      </c>
      <c r="I135" s="90">
        <f>F136</f>
        <v>3702.5380198750709</v>
      </c>
      <c r="J135" s="60"/>
      <c r="K135" s="89"/>
      <c r="L135" s="62"/>
      <c r="M135" s="91" t="s">
        <v>206</v>
      </c>
      <c r="N135" s="92">
        <f>SUM(N129:N134)</f>
        <v>5506.898652570726</v>
      </c>
      <c r="O135" s="93">
        <f>SUM(O129:O134)</f>
        <v>5506.898652570726</v>
      </c>
      <c r="P135" s="63" t="s">
        <v>207</v>
      </c>
      <c r="Q135" s="62"/>
      <c r="R135" s="62"/>
      <c r="S135" s="82">
        <v>20</v>
      </c>
      <c r="T135" s="85">
        <f>F116</f>
        <v>991.15639392163541</v>
      </c>
      <c r="U135" s="52"/>
      <c r="V135" s="84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</row>
    <row r="136" spans="1:54" ht="19.05" thickBot="1" x14ac:dyDescent="0.35">
      <c r="A136" s="238">
        <v>31</v>
      </c>
      <c r="B136" s="239" t="s">
        <v>170</v>
      </c>
      <c r="C136" s="239" t="s">
        <v>199</v>
      </c>
      <c r="D136" s="94" t="s">
        <v>142</v>
      </c>
      <c r="E136" s="73" t="s">
        <v>181</v>
      </c>
      <c r="F136" s="112">
        <f>D160</f>
        <v>3702.5380198750709</v>
      </c>
      <c r="G136" s="6"/>
      <c r="H136" s="91" t="s">
        <v>206</v>
      </c>
      <c r="I136" s="92">
        <f>SUM(I129:I135)</f>
        <v>5993.0656152822257</v>
      </c>
      <c r="J136" s="93">
        <f>SUM(J129:J135)</f>
        <v>5993.0656152822257</v>
      </c>
      <c r="K136" s="63" t="s">
        <v>207</v>
      </c>
      <c r="L136" s="62"/>
      <c r="M136" s="6"/>
      <c r="N136" s="6"/>
      <c r="O136" s="6"/>
      <c r="P136" s="6"/>
      <c r="Q136" s="62"/>
      <c r="R136" s="62"/>
      <c r="S136" s="87">
        <v>31</v>
      </c>
      <c r="T136" s="90">
        <f>F138</f>
        <v>3803.2873537492219</v>
      </c>
      <c r="U136" s="60"/>
      <c r="V136" s="89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</row>
    <row r="137" spans="1:54" ht="19.05" thickBot="1" x14ac:dyDescent="0.35">
      <c r="A137" s="238"/>
      <c r="B137" s="239"/>
      <c r="C137" s="239"/>
      <c r="D137" s="94" t="s">
        <v>143</v>
      </c>
      <c r="E137" s="73" t="s">
        <v>181</v>
      </c>
      <c r="F137" s="112">
        <f>F160</f>
        <v>3582.8981858995157</v>
      </c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91" t="s">
        <v>206</v>
      </c>
      <c r="T137" s="92">
        <f>SUM(T129:T136)</f>
        <v>5668.5238596708568</v>
      </c>
      <c r="U137" s="93">
        <f>SUM(U129:U136)</f>
        <v>5668.5238596708568</v>
      </c>
      <c r="V137" s="63" t="s">
        <v>207</v>
      </c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</row>
    <row r="138" spans="1:54" ht="18.350000000000001" x14ac:dyDescent="0.3">
      <c r="A138" s="238"/>
      <c r="B138" s="239"/>
      <c r="C138" s="239"/>
      <c r="D138" s="94" t="s">
        <v>144</v>
      </c>
      <c r="E138" s="73" t="s">
        <v>181</v>
      </c>
      <c r="F138" s="112">
        <f>H160</f>
        <v>3803.2873537492219</v>
      </c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</row>
    <row r="139" spans="1:54" ht="18.350000000000001" x14ac:dyDescent="0.3">
      <c r="A139" s="269">
        <v>32</v>
      </c>
      <c r="B139" s="239" t="s">
        <v>133</v>
      </c>
      <c r="C139" s="239" t="s">
        <v>200</v>
      </c>
      <c r="D139" s="73" t="s">
        <v>201</v>
      </c>
      <c r="E139" s="73" t="s">
        <v>142</v>
      </c>
      <c r="F139" s="73">
        <f>I136</f>
        <v>5993.0656152822257</v>
      </c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</row>
    <row r="140" spans="1:54" ht="18.350000000000001" x14ac:dyDescent="0.3">
      <c r="A140" s="270"/>
      <c r="B140" s="239"/>
      <c r="C140" s="239"/>
      <c r="D140" s="73" t="s">
        <v>202</v>
      </c>
      <c r="E140" s="73" t="s">
        <v>143</v>
      </c>
      <c r="F140" s="73">
        <f>N135</f>
        <v>5506.898652570726</v>
      </c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</row>
    <row r="141" spans="1:54" ht="18.350000000000001" x14ac:dyDescent="0.3">
      <c r="A141" s="271"/>
      <c r="B141" s="239"/>
      <c r="C141" s="239"/>
      <c r="D141" s="73" t="s">
        <v>203</v>
      </c>
      <c r="E141" s="73" t="s">
        <v>144</v>
      </c>
      <c r="F141" s="73">
        <f>T137</f>
        <v>5668.5238596708568</v>
      </c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</row>
    <row r="142" spans="1:54" ht="18.350000000000001" x14ac:dyDescent="0.3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</row>
    <row r="143" spans="1:54" ht="18.350000000000001" x14ac:dyDescent="0.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</row>
    <row r="144" spans="1:54" ht="18.350000000000001" x14ac:dyDescent="0.3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</row>
    <row r="145" spans="1:54" ht="19.05" thickBot="1" x14ac:dyDescent="0.35">
      <c r="A145" s="268" t="s">
        <v>226</v>
      </c>
      <c r="B145" s="268"/>
      <c r="C145" s="268"/>
      <c r="D145" s="268"/>
      <c r="E145" s="268"/>
      <c r="F145" s="268"/>
      <c r="G145" s="137"/>
      <c r="H145" s="137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</row>
    <row r="146" spans="1:54" ht="19.05" thickBot="1" x14ac:dyDescent="0.35">
      <c r="A146" s="272" t="s">
        <v>227</v>
      </c>
      <c r="B146" s="273"/>
      <c r="C146" s="273" t="s">
        <v>242</v>
      </c>
      <c r="D146" s="277"/>
      <c r="E146" s="272" t="s">
        <v>243</v>
      </c>
      <c r="F146" s="278"/>
      <c r="G146" s="279" t="s">
        <v>244</v>
      </c>
      <c r="H146" s="278"/>
      <c r="I146" s="62"/>
      <c r="J146" s="113" t="s">
        <v>249</v>
      </c>
      <c r="K146" s="113"/>
      <c r="L146" s="113"/>
      <c r="M146" s="113"/>
      <c r="N146" s="113"/>
      <c r="O146" s="113"/>
      <c r="P146" s="113"/>
      <c r="Q146" s="113"/>
      <c r="R146" s="113"/>
      <c r="S146" s="113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</row>
    <row r="147" spans="1:54" ht="31.95" thickBot="1" x14ac:dyDescent="0.35">
      <c r="A147" s="274"/>
      <c r="B147" s="275"/>
      <c r="C147" s="138" t="s">
        <v>245</v>
      </c>
      <c r="D147" s="139" t="s">
        <v>246</v>
      </c>
      <c r="E147" s="140" t="s">
        <v>245</v>
      </c>
      <c r="F147" s="141" t="s">
        <v>247</v>
      </c>
      <c r="G147" s="142" t="s">
        <v>245</v>
      </c>
      <c r="H147" s="141" t="s">
        <v>248</v>
      </c>
      <c r="I147" s="62"/>
      <c r="J147" s="76" t="s">
        <v>130</v>
      </c>
      <c r="K147" s="266" t="s">
        <v>250</v>
      </c>
      <c r="L147" s="267"/>
      <c r="M147" s="53" t="s">
        <v>131</v>
      </c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</row>
    <row r="148" spans="1:54" ht="18.350000000000001" x14ac:dyDescent="0.3">
      <c r="A148" s="274" t="s">
        <v>228</v>
      </c>
      <c r="B148" s="276"/>
      <c r="C148" s="143">
        <f>SUM(C149:C154)</f>
        <v>91.236142857142852</v>
      </c>
      <c r="D148" s="143">
        <f t="shared" ref="D148:F148" si="2">SUM(D149:D154)</f>
        <v>638.65300000000002</v>
      </c>
      <c r="E148" s="143">
        <f t="shared" si="2"/>
        <v>65.100000000000009</v>
      </c>
      <c r="F148" s="143">
        <f t="shared" si="2"/>
        <v>325.50000000000006</v>
      </c>
      <c r="G148" s="143">
        <f>SUM(G149:G154)</f>
        <v>14.034166666666668</v>
      </c>
      <c r="H148" s="143">
        <f>SUM(H149:H154)</f>
        <v>168.41000000000003</v>
      </c>
      <c r="I148" s="62"/>
      <c r="J148" s="77">
        <v>11</v>
      </c>
      <c r="K148" s="78">
        <f>F101</f>
        <v>378.12</v>
      </c>
      <c r="L148" s="69">
        <f>F114</f>
        <v>964.90059540715515</v>
      </c>
      <c r="M148" s="80" t="s">
        <v>251</v>
      </c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</row>
    <row r="149" spans="1:54" ht="18" customHeight="1" x14ac:dyDescent="0.3">
      <c r="A149" s="292" t="s">
        <v>229</v>
      </c>
      <c r="B149" s="144" t="s">
        <v>230</v>
      </c>
      <c r="C149" s="145">
        <f>D149/7</f>
        <v>90.571428571428569</v>
      </c>
      <c r="D149" s="146">
        <f>F84</f>
        <v>634</v>
      </c>
      <c r="E149" s="145" t="s">
        <v>84</v>
      </c>
      <c r="F149" s="146" t="s">
        <v>84</v>
      </c>
      <c r="G149" s="145" t="s">
        <v>84</v>
      </c>
      <c r="H149" s="147"/>
      <c r="I149" s="62"/>
      <c r="J149" s="82">
        <v>12</v>
      </c>
      <c r="K149" s="83">
        <f>F103</f>
        <v>917</v>
      </c>
      <c r="L149" s="52">
        <f>F115</f>
        <v>933.72183467120965</v>
      </c>
      <c r="M149" s="84" t="s">
        <v>252</v>
      </c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</row>
    <row r="150" spans="1:54" ht="18.350000000000001" x14ac:dyDescent="0.3">
      <c r="A150" s="292"/>
      <c r="B150" s="144" t="s">
        <v>231</v>
      </c>
      <c r="C150" s="145" t="s">
        <v>84</v>
      </c>
      <c r="D150" s="146" t="s">
        <v>84</v>
      </c>
      <c r="E150" s="145">
        <f>F150/5</f>
        <v>65.100000000000009</v>
      </c>
      <c r="F150" s="146">
        <f>F85</f>
        <v>325.50000000000006</v>
      </c>
      <c r="G150" s="145" t="s">
        <v>84</v>
      </c>
      <c r="H150" s="147" t="s">
        <v>84</v>
      </c>
      <c r="I150" s="62"/>
      <c r="J150" s="82">
        <v>13</v>
      </c>
      <c r="K150" s="83">
        <f>F106</f>
        <v>417</v>
      </c>
      <c r="L150" s="52">
        <f>F116</f>
        <v>991.15639392163541</v>
      </c>
      <c r="M150" s="84" t="s">
        <v>253</v>
      </c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</row>
    <row r="151" spans="1:54" ht="18.350000000000001" x14ac:dyDescent="0.3">
      <c r="A151" s="292"/>
      <c r="B151" s="144" t="s">
        <v>232</v>
      </c>
      <c r="C151" s="145" t="s">
        <v>84</v>
      </c>
      <c r="D151" s="146" t="s">
        <v>84</v>
      </c>
      <c r="E151" s="145" t="s">
        <v>84</v>
      </c>
      <c r="F151" s="146" t="s">
        <v>84</v>
      </c>
      <c r="G151" s="145">
        <f>H151/12</f>
        <v>4.78</v>
      </c>
      <c r="H151" s="147">
        <f>F86</f>
        <v>57.36</v>
      </c>
      <c r="I151" s="62"/>
      <c r="J151" s="82">
        <v>14</v>
      </c>
      <c r="K151" s="83">
        <f t="shared" ref="K151:K156" si="3">F108</f>
        <v>217</v>
      </c>
      <c r="L151" s="52"/>
      <c r="M151" s="84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</row>
    <row r="152" spans="1:54" ht="18.350000000000001" x14ac:dyDescent="0.3">
      <c r="A152" s="292"/>
      <c r="B152" s="144" t="s">
        <v>233</v>
      </c>
      <c r="C152" s="145" t="s">
        <v>84</v>
      </c>
      <c r="D152" s="146" t="s">
        <v>84</v>
      </c>
      <c r="E152" s="145" t="s">
        <v>84</v>
      </c>
      <c r="F152" s="146" t="s">
        <v>84</v>
      </c>
      <c r="G152" s="145">
        <f>H152/12</f>
        <v>3.4041666666666668</v>
      </c>
      <c r="H152" s="147">
        <f>F87</f>
        <v>40.85</v>
      </c>
      <c r="I152" s="62"/>
      <c r="J152" s="82">
        <v>15</v>
      </c>
      <c r="K152" s="83">
        <f t="shared" si="3"/>
        <v>317</v>
      </c>
      <c r="L152" s="52"/>
      <c r="M152" s="84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</row>
    <row r="153" spans="1:54" ht="18.350000000000001" x14ac:dyDescent="0.3">
      <c r="A153" s="292"/>
      <c r="B153" s="148" t="s">
        <v>254</v>
      </c>
      <c r="C153" s="149">
        <f>D153/7</f>
        <v>0.66471428571428581</v>
      </c>
      <c r="D153" s="150">
        <f>F88</f>
        <v>4.6530000000000005</v>
      </c>
      <c r="E153" s="149" t="s">
        <v>84</v>
      </c>
      <c r="F153" s="150" t="s">
        <v>84</v>
      </c>
      <c r="G153" s="149" t="s">
        <v>84</v>
      </c>
      <c r="H153" s="150"/>
      <c r="I153" s="133" t="s">
        <v>255</v>
      </c>
      <c r="J153" s="82">
        <v>16</v>
      </c>
      <c r="K153" s="83">
        <f t="shared" si="3"/>
        <v>462.64400000000001</v>
      </c>
      <c r="L153" s="52"/>
      <c r="M153" s="84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</row>
    <row r="154" spans="1:54" ht="17.149999999999999" customHeight="1" x14ac:dyDescent="0.3">
      <c r="A154" s="292"/>
      <c r="B154" s="144" t="s">
        <v>234</v>
      </c>
      <c r="C154" s="145" t="s">
        <v>84</v>
      </c>
      <c r="D154" s="146" t="s">
        <v>84</v>
      </c>
      <c r="E154" s="145" t="s">
        <v>84</v>
      </c>
      <c r="F154" s="146" t="s">
        <v>84</v>
      </c>
      <c r="G154" s="145">
        <f>H154/12</f>
        <v>5.8500000000000005</v>
      </c>
      <c r="H154" s="147">
        <f>F89</f>
        <v>70.2</v>
      </c>
      <c r="I154" s="62"/>
      <c r="J154" s="82">
        <v>17</v>
      </c>
      <c r="K154" s="83">
        <f t="shared" si="3"/>
        <v>157.29896000000002</v>
      </c>
      <c r="L154" s="52"/>
      <c r="M154" s="84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</row>
    <row r="155" spans="1:54" ht="36.85" customHeight="1" x14ac:dyDescent="0.3">
      <c r="A155" s="286" t="s">
        <v>235</v>
      </c>
      <c r="B155" s="287"/>
      <c r="C155" s="145">
        <f>D155/7</f>
        <v>72.912000000000006</v>
      </c>
      <c r="D155" s="146">
        <f>F91</f>
        <v>510.38400000000001</v>
      </c>
      <c r="E155" s="151">
        <f>F155/5</f>
        <v>98.778400000000005</v>
      </c>
      <c r="F155" s="146">
        <f>F94</f>
        <v>493.892</v>
      </c>
      <c r="G155" s="152">
        <f>H155/12</f>
        <v>43.68933333333333</v>
      </c>
      <c r="H155" s="147">
        <f>F97</f>
        <v>524.27199999999993</v>
      </c>
      <c r="I155" s="62"/>
      <c r="J155" s="82">
        <v>18</v>
      </c>
      <c r="K155" s="83">
        <f t="shared" si="3"/>
        <v>2.7758639999999999</v>
      </c>
      <c r="L155" s="52"/>
      <c r="M155" s="84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</row>
    <row r="156" spans="1:54" ht="35.15" customHeight="1" x14ac:dyDescent="0.3">
      <c r="A156" s="288" t="s">
        <v>241</v>
      </c>
      <c r="B156" s="289"/>
      <c r="C156" s="293">
        <f>D156/7</f>
        <v>24.79</v>
      </c>
      <c r="D156" s="280">
        <v>173.53</v>
      </c>
      <c r="E156" s="293">
        <f>F156/5</f>
        <v>33.584656000000003</v>
      </c>
      <c r="F156" s="280">
        <f>F95</f>
        <v>167.92328000000001</v>
      </c>
      <c r="G156" s="295">
        <f>H156/12</f>
        <v>14.854373333333333</v>
      </c>
      <c r="H156" s="297">
        <f>F98</f>
        <v>178.25247999999999</v>
      </c>
      <c r="I156" s="62"/>
      <c r="J156" s="82">
        <v>19</v>
      </c>
      <c r="K156" s="83">
        <f t="shared" si="3"/>
        <v>20.94</v>
      </c>
      <c r="L156" s="52"/>
      <c r="M156" s="84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</row>
    <row r="157" spans="1:54" ht="18.850000000000001" customHeight="1" thickBot="1" x14ac:dyDescent="0.35">
      <c r="A157" s="282" t="s">
        <v>240</v>
      </c>
      <c r="B157" s="283"/>
      <c r="C157" s="294"/>
      <c r="D157" s="281"/>
      <c r="E157" s="294"/>
      <c r="F157" s="281"/>
      <c r="G157" s="296"/>
      <c r="H157" s="298"/>
      <c r="I157" s="62"/>
      <c r="L157" s="60"/>
      <c r="M157" s="89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</row>
    <row r="158" spans="1:54" ht="54.85" customHeight="1" thickBot="1" x14ac:dyDescent="0.35">
      <c r="A158" s="282" t="s">
        <v>239</v>
      </c>
      <c r="B158" s="283"/>
      <c r="C158" s="145">
        <f>D158/7</f>
        <v>0.43714285714285717</v>
      </c>
      <c r="D158" s="146">
        <f>F93</f>
        <v>3.06</v>
      </c>
      <c r="E158" s="151">
        <f>F158/5</f>
        <v>0.59267040000000004</v>
      </c>
      <c r="F158" s="146">
        <f>F96</f>
        <v>2.963352</v>
      </c>
      <c r="G158" s="152">
        <f>H158/12</f>
        <v>0.26213599999999998</v>
      </c>
      <c r="H158" s="147">
        <f>F99</f>
        <v>3.1456319999999995</v>
      </c>
      <c r="I158" s="62"/>
      <c r="J158" s="91" t="s">
        <v>206</v>
      </c>
      <c r="K158" s="92">
        <f>SUM(K148:K157)</f>
        <v>2889.7788240000004</v>
      </c>
      <c r="L158" s="92">
        <f>SUM(L148:L157)</f>
        <v>2889.778824</v>
      </c>
      <c r="M158" s="63" t="s">
        <v>207</v>
      </c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</row>
    <row r="159" spans="1:54" ht="38.049999999999997" customHeight="1" x14ac:dyDescent="0.3">
      <c r="A159" s="282" t="s">
        <v>236</v>
      </c>
      <c r="B159" s="283"/>
      <c r="C159" s="145">
        <f>D159/7</f>
        <v>137.84294220102217</v>
      </c>
      <c r="D159" s="146">
        <f>E172</f>
        <v>964.90059540715515</v>
      </c>
      <c r="E159" s="151">
        <f>F159/5</f>
        <v>186.74436693424192</v>
      </c>
      <c r="F159" s="146">
        <f>E173</f>
        <v>933.72183467120965</v>
      </c>
      <c r="G159" s="152">
        <f>H159/12</f>
        <v>82.596366160136284</v>
      </c>
      <c r="H159" s="147">
        <f>E174</f>
        <v>991.15639392163541</v>
      </c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</row>
    <row r="160" spans="1:54" ht="18.850000000000001" customHeight="1" thickBot="1" x14ac:dyDescent="0.35">
      <c r="A160" s="284" t="s">
        <v>237</v>
      </c>
      <c r="B160" s="285"/>
      <c r="C160" s="153">
        <f>D160/7</f>
        <v>528.93400283929589</v>
      </c>
      <c r="D160" s="154">
        <f>E208</f>
        <v>3702.5380198750709</v>
      </c>
      <c r="E160" s="155">
        <f>F160/5</f>
        <v>716.5796371799031</v>
      </c>
      <c r="F160" s="154">
        <f>E209</f>
        <v>3582.8981858995157</v>
      </c>
      <c r="G160" s="156">
        <f>H160/12</f>
        <v>316.94061281243518</v>
      </c>
      <c r="H160" s="157">
        <f>E210</f>
        <v>3803.2873537492219</v>
      </c>
      <c r="I160" s="62"/>
      <c r="J160" s="247" t="s">
        <v>256</v>
      </c>
      <c r="K160" s="247"/>
      <c r="L160" s="247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</row>
    <row r="161" spans="1:54" ht="21.1" customHeight="1" thickBot="1" x14ac:dyDescent="0.35">
      <c r="A161" s="290" t="s">
        <v>238</v>
      </c>
      <c r="B161" s="291"/>
      <c r="C161" s="158">
        <f>SUM(C148,C155:C160)</f>
        <v>856.15223075460381</v>
      </c>
      <c r="D161" s="158">
        <f>SUM(D148,D155:D160)</f>
        <v>5993.0656152822257</v>
      </c>
      <c r="E161" s="158">
        <f t="shared" ref="E161:G161" si="4">SUM(E148,E155:E160)</f>
        <v>1101.379730514145</v>
      </c>
      <c r="F161" s="158">
        <f>SUM(F148,F155:F160)</f>
        <v>5506.898652570726</v>
      </c>
      <c r="G161" s="158">
        <f t="shared" si="4"/>
        <v>472.37698830590477</v>
      </c>
      <c r="H161" s="158">
        <f>SUM(H148,H155:H160)</f>
        <v>5668.5238596708568</v>
      </c>
      <c r="I161" s="62"/>
      <c r="J161" s="243" t="s">
        <v>257</v>
      </c>
      <c r="K161" s="243"/>
      <c r="L161" s="243"/>
      <c r="M161" s="243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</row>
    <row r="162" spans="1:54" ht="18.350000000000001" x14ac:dyDescent="0.3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</row>
    <row r="163" spans="1:54" ht="18.350000000000001" x14ac:dyDescent="0.3">
      <c r="A163" s="62"/>
      <c r="B163" s="62"/>
      <c r="C163" s="62"/>
      <c r="D163" s="62"/>
      <c r="E163" s="62"/>
      <c r="F163" s="62"/>
      <c r="G163" s="62"/>
      <c r="H163" s="62"/>
      <c r="I163" s="62"/>
      <c r="J163" s="62" t="s">
        <v>258</v>
      </c>
      <c r="K163" s="62">
        <f>F91</f>
        <v>510.38400000000001</v>
      </c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</row>
    <row r="164" spans="1:54" ht="18.350000000000001" x14ac:dyDescent="0.3">
      <c r="A164" s="62"/>
      <c r="B164" s="62"/>
      <c r="C164" s="62"/>
      <c r="D164" s="62"/>
      <c r="E164" s="62"/>
      <c r="F164" s="62"/>
      <c r="G164" s="62"/>
      <c r="H164" s="62"/>
      <c r="I164" s="62"/>
      <c r="J164" s="62" t="s">
        <v>259</v>
      </c>
      <c r="K164" s="62">
        <f>F94</f>
        <v>493.892</v>
      </c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</row>
    <row r="165" spans="1:54" ht="18.350000000000001" x14ac:dyDescent="0.3">
      <c r="A165" s="62"/>
      <c r="B165" s="62"/>
      <c r="C165" s="62"/>
      <c r="D165" s="62"/>
      <c r="E165" s="62"/>
      <c r="F165" s="62"/>
      <c r="G165" s="62"/>
      <c r="H165" s="62"/>
      <c r="I165" s="62"/>
      <c r="J165" s="62" t="s">
        <v>260</v>
      </c>
      <c r="K165" s="62">
        <f>F97</f>
        <v>524.27199999999993</v>
      </c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</row>
    <row r="166" spans="1:54" ht="18.350000000000001" x14ac:dyDescent="0.3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</row>
    <row r="167" spans="1:54" ht="18.350000000000001" x14ac:dyDescent="0.3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</row>
    <row r="168" spans="1:54" ht="18.350000000000001" x14ac:dyDescent="0.3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</row>
    <row r="169" spans="1:54" ht="18.350000000000001" x14ac:dyDescent="0.3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</row>
    <row r="170" spans="1:54" ht="19.05" thickBot="1" x14ac:dyDescent="0.35">
      <c r="A170" s="62"/>
      <c r="B170" s="62" t="s">
        <v>273</v>
      </c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</row>
    <row r="171" spans="1:54" ht="18.850000000000001" customHeight="1" x14ac:dyDescent="0.3">
      <c r="A171" s="62"/>
      <c r="B171" s="231" t="s">
        <v>264</v>
      </c>
      <c r="C171" s="232"/>
      <c r="D171" s="68" t="s">
        <v>265</v>
      </c>
      <c r="E171" s="69" t="s">
        <v>5</v>
      </c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</row>
    <row r="172" spans="1:54" ht="18.350000000000001" x14ac:dyDescent="0.3">
      <c r="A172" s="62"/>
      <c r="B172" s="83" t="s">
        <v>266</v>
      </c>
      <c r="C172" s="46" t="s">
        <v>267</v>
      </c>
      <c r="D172" s="46"/>
      <c r="E172" s="52">
        <f>K163*K173</f>
        <v>964.90059540715515</v>
      </c>
      <c r="F172" s="62"/>
      <c r="G172" s="62"/>
      <c r="H172" s="62"/>
      <c r="I172" s="62"/>
      <c r="J172" s="62" t="s">
        <v>262</v>
      </c>
      <c r="K172" s="62">
        <f>K163+K164+K165</f>
        <v>1528.548</v>
      </c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</row>
    <row r="173" spans="1:54" ht="18.350000000000001" x14ac:dyDescent="0.3">
      <c r="A173" s="62"/>
      <c r="B173" s="83" t="s">
        <v>268</v>
      </c>
      <c r="C173" s="46" t="s">
        <v>269</v>
      </c>
      <c r="D173" s="46"/>
      <c r="E173" s="52">
        <f>K164*K173</f>
        <v>933.72183467120965</v>
      </c>
      <c r="F173" s="62"/>
      <c r="G173" s="62"/>
      <c r="H173" s="62"/>
      <c r="I173" s="62"/>
      <c r="J173" s="62" t="s">
        <v>261</v>
      </c>
      <c r="K173" s="134">
        <f>K158/K172</f>
        <v>1.89053848750579</v>
      </c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</row>
    <row r="174" spans="1:54" ht="18.350000000000001" x14ac:dyDescent="0.3">
      <c r="A174" s="62"/>
      <c r="B174" s="83" t="s">
        <v>270</v>
      </c>
      <c r="C174" s="46" t="s">
        <v>271</v>
      </c>
      <c r="D174" s="46"/>
      <c r="E174" s="52">
        <f>K165*K173</f>
        <v>991.15639392163541</v>
      </c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</row>
    <row r="175" spans="1:54" ht="19.05" thickBot="1" x14ac:dyDescent="0.35">
      <c r="A175" s="62"/>
      <c r="B175" s="225" t="s">
        <v>272</v>
      </c>
      <c r="C175" s="226"/>
      <c r="D175" s="227"/>
      <c r="E175" s="60">
        <f>SUM(E172:E174)</f>
        <v>2889.778824</v>
      </c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</row>
    <row r="176" spans="1:54" ht="18.350000000000001" x14ac:dyDescent="0.3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</row>
    <row r="177" spans="1:54" ht="18.350000000000001" x14ac:dyDescent="0.3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</row>
    <row r="178" spans="1:54" ht="18.350000000000001" x14ac:dyDescent="0.3">
      <c r="A178" s="62"/>
      <c r="B178" s="62" t="s">
        <v>274</v>
      </c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</row>
    <row r="179" spans="1:54" ht="19.05" thickBot="1" x14ac:dyDescent="0.35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</row>
    <row r="180" spans="1:54" ht="19.05" thickBot="1" x14ac:dyDescent="0.35">
      <c r="A180" s="62"/>
      <c r="B180" s="76" t="s">
        <v>130</v>
      </c>
      <c r="C180" s="233" t="s">
        <v>275</v>
      </c>
      <c r="D180" s="234"/>
      <c r="E180" s="53" t="s">
        <v>131</v>
      </c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</row>
    <row r="181" spans="1:54" ht="18.350000000000001" x14ac:dyDescent="0.3">
      <c r="A181" s="62"/>
      <c r="B181" s="77">
        <v>21</v>
      </c>
      <c r="C181" s="78">
        <f>F118</f>
        <v>5002.875</v>
      </c>
      <c r="D181" s="69">
        <f>F136</f>
        <v>3702.5380198750709</v>
      </c>
      <c r="E181" s="80" t="s">
        <v>279</v>
      </c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</row>
    <row r="182" spans="1:54" ht="18.350000000000001" x14ac:dyDescent="0.3">
      <c r="A182" s="62"/>
      <c r="B182" s="82">
        <v>22</v>
      </c>
      <c r="C182" s="83">
        <f>F119</f>
        <v>1700.9775000000002</v>
      </c>
      <c r="D182" s="52">
        <f>F137</f>
        <v>3582.8981858995157</v>
      </c>
      <c r="E182" s="84" t="s">
        <v>280</v>
      </c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</row>
    <row r="183" spans="1:54" ht="18.350000000000001" x14ac:dyDescent="0.3">
      <c r="A183" s="62"/>
      <c r="B183" s="82">
        <v>23</v>
      </c>
      <c r="C183" s="83">
        <f>F120</f>
        <v>30.017250000000001</v>
      </c>
      <c r="D183" s="52">
        <f>F138</f>
        <v>3803.2873537492219</v>
      </c>
      <c r="E183" s="84" t="s">
        <v>281</v>
      </c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</row>
    <row r="184" spans="1:54" ht="18.350000000000001" x14ac:dyDescent="0.3">
      <c r="A184" s="62"/>
      <c r="B184" s="82">
        <v>24</v>
      </c>
      <c r="C184" s="83">
        <f>F122</f>
        <v>341.7</v>
      </c>
      <c r="D184" s="52"/>
      <c r="E184" s="84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</row>
    <row r="185" spans="1:54" ht="18.350000000000001" x14ac:dyDescent="0.3">
      <c r="A185" s="62"/>
      <c r="B185" s="82">
        <v>25</v>
      </c>
      <c r="C185" s="83">
        <f>F125</f>
        <v>517</v>
      </c>
      <c r="D185" s="52"/>
      <c r="E185" s="84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</row>
    <row r="186" spans="1:54" ht="18.350000000000001" x14ac:dyDescent="0.3">
      <c r="A186" s="62"/>
      <c r="B186" s="82">
        <v>26</v>
      </c>
      <c r="C186" s="83">
        <f>F128</f>
        <v>141.69999999999999</v>
      </c>
      <c r="D186" s="52"/>
      <c r="E186" s="84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</row>
    <row r="187" spans="1:54" ht="18.350000000000001" x14ac:dyDescent="0.3">
      <c r="A187" s="62"/>
      <c r="B187" s="82">
        <v>27</v>
      </c>
      <c r="C187" s="83">
        <f>F130</f>
        <v>517</v>
      </c>
      <c r="D187" s="52"/>
      <c r="E187" s="84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</row>
    <row r="188" spans="1:54" ht="19.05" thickBot="1" x14ac:dyDescent="0.35">
      <c r="A188" s="62" t="s">
        <v>346</v>
      </c>
      <c r="B188" s="87">
        <v>28</v>
      </c>
      <c r="C188" s="88">
        <f>F132</f>
        <v>2517</v>
      </c>
      <c r="D188" s="52"/>
      <c r="E188" s="84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</row>
    <row r="189" spans="1:54" ht="18.350000000000001" x14ac:dyDescent="0.3">
      <c r="A189" s="62"/>
      <c r="B189" s="82">
        <v>29</v>
      </c>
      <c r="C189" s="83">
        <f>F134</f>
        <v>190.85380952380953</v>
      </c>
      <c r="D189" s="52"/>
      <c r="E189" s="84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</row>
    <row r="190" spans="1:54" ht="19.05" thickBot="1" x14ac:dyDescent="0.35">
      <c r="A190" s="62"/>
      <c r="B190" s="87">
        <v>30</v>
      </c>
      <c r="C190" s="88">
        <f>F135</f>
        <v>129.60000000000002</v>
      </c>
      <c r="D190" s="60"/>
      <c r="E190" s="89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</row>
    <row r="191" spans="1:54" ht="19.05" thickBot="1" x14ac:dyDescent="0.35">
      <c r="A191" s="62"/>
      <c r="B191" s="91" t="s">
        <v>206</v>
      </c>
      <c r="C191" s="92">
        <f>SUM(C181:C190)</f>
        <v>11088.723559523809</v>
      </c>
      <c r="D191" s="92">
        <f>SUM(D181:D190)</f>
        <v>11088.723559523809</v>
      </c>
      <c r="E191" s="63" t="s">
        <v>207</v>
      </c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</row>
    <row r="192" spans="1:54" ht="18.350000000000001" x14ac:dyDescent="0.3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</row>
    <row r="193" spans="1:54" ht="18.350000000000001" x14ac:dyDescent="0.3">
      <c r="A193" s="62"/>
      <c r="B193" s="62" t="s">
        <v>256</v>
      </c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</row>
    <row r="194" spans="1:54" ht="18.350000000000001" x14ac:dyDescent="0.3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</row>
    <row r="195" spans="1:54" ht="18.350000000000001" x14ac:dyDescent="0.3">
      <c r="A195" s="62"/>
      <c r="B195" s="62" t="s">
        <v>276</v>
      </c>
      <c r="C195" s="62">
        <f>K163</f>
        <v>510.38400000000001</v>
      </c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</row>
    <row r="196" spans="1:54" ht="18.350000000000001" x14ac:dyDescent="0.3">
      <c r="A196" s="62"/>
      <c r="B196" s="62" t="s">
        <v>259</v>
      </c>
      <c r="C196" s="62">
        <f>K164</f>
        <v>493.892</v>
      </c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</row>
    <row r="197" spans="1:54" ht="18.350000000000001" x14ac:dyDescent="0.3">
      <c r="A197" s="62"/>
      <c r="B197" s="62" t="s">
        <v>277</v>
      </c>
      <c r="C197" s="62">
        <f>K165</f>
        <v>524.27199999999993</v>
      </c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</row>
    <row r="198" spans="1:54" ht="18.350000000000001" x14ac:dyDescent="0.3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</row>
    <row r="199" spans="1:54" ht="18.350000000000001" x14ac:dyDescent="0.3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</row>
    <row r="200" spans="1:54" ht="18.350000000000001" x14ac:dyDescent="0.3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</row>
    <row r="201" spans="1:54" ht="18.350000000000001" x14ac:dyDescent="0.3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</row>
    <row r="202" spans="1:54" ht="18.350000000000001" x14ac:dyDescent="0.3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</row>
    <row r="203" spans="1:54" ht="18.350000000000001" x14ac:dyDescent="0.3">
      <c r="A203" s="62"/>
      <c r="B203" s="62" t="s">
        <v>278</v>
      </c>
      <c r="C203" s="62">
        <f>SUM(C195:C197)</f>
        <v>1528.548</v>
      </c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</row>
    <row r="204" spans="1:54" ht="18.350000000000001" x14ac:dyDescent="0.3">
      <c r="A204" s="62"/>
      <c r="B204" s="62" t="s">
        <v>261</v>
      </c>
      <c r="C204" s="134">
        <f>C191/C203</f>
        <v>7.2544163215834958</v>
      </c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</row>
    <row r="205" spans="1:54" ht="18.350000000000001" x14ac:dyDescent="0.3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</row>
    <row r="206" spans="1:54" ht="19.05" thickBot="1" x14ac:dyDescent="0.35">
      <c r="A206" s="62"/>
      <c r="B206" s="6" t="s">
        <v>263</v>
      </c>
      <c r="C206" s="6"/>
      <c r="D206" s="6"/>
      <c r="E206" s="6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</row>
    <row r="207" spans="1:54" ht="18.850000000000001" customHeight="1" x14ac:dyDescent="0.3">
      <c r="A207" s="62"/>
      <c r="B207" s="231" t="s">
        <v>264</v>
      </c>
      <c r="C207" s="232"/>
      <c r="D207" s="68" t="s">
        <v>265</v>
      </c>
      <c r="E207" s="69" t="s">
        <v>5</v>
      </c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</row>
    <row r="208" spans="1:54" ht="18.350000000000001" x14ac:dyDescent="0.3">
      <c r="A208" s="62"/>
      <c r="B208" s="83" t="s">
        <v>266</v>
      </c>
      <c r="C208" s="46" t="s">
        <v>267</v>
      </c>
      <c r="D208" s="46"/>
      <c r="E208" s="52">
        <f>C195*C204</f>
        <v>3702.5380198750709</v>
      </c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</row>
    <row r="209" spans="1:54" ht="18.350000000000001" x14ac:dyDescent="0.3">
      <c r="A209" s="62"/>
      <c r="B209" s="83" t="s">
        <v>268</v>
      </c>
      <c r="C209" s="46" t="s">
        <v>269</v>
      </c>
      <c r="D209" s="46"/>
      <c r="E209" s="52">
        <f>C196*C204</f>
        <v>3582.8981858995157</v>
      </c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</row>
    <row r="210" spans="1:54" ht="18.350000000000001" x14ac:dyDescent="0.3">
      <c r="A210" s="62"/>
      <c r="B210" s="83" t="s">
        <v>270</v>
      </c>
      <c r="C210" s="46" t="s">
        <v>271</v>
      </c>
      <c r="D210" s="46"/>
      <c r="E210" s="52">
        <f>C197*C204</f>
        <v>3803.2873537492219</v>
      </c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</row>
    <row r="211" spans="1:54" ht="19.05" thickBot="1" x14ac:dyDescent="0.35">
      <c r="A211" s="62"/>
      <c r="B211" s="225" t="s">
        <v>272</v>
      </c>
      <c r="C211" s="226"/>
      <c r="D211" s="227"/>
      <c r="E211" s="60">
        <f>SUM(E208:E210)</f>
        <v>11088.723559523809</v>
      </c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</row>
    <row r="212" spans="1:54" ht="18.350000000000001" x14ac:dyDescent="0.3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</row>
    <row r="213" spans="1:54" ht="18.350000000000001" x14ac:dyDescent="0.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</row>
    <row r="214" spans="1:54" ht="18.350000000000001" x14ac:dyDescent="0.3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</row>
    <row r="215" spans="1:54" ht="18.350000000000001" x14ac:dyDescent="0.3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</row>
    <row r="216" spans="1:54" ht="18.350000000000001" x14ac:dyDescent="0.3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</row>
    <row r="217" spans="1:54" ht="18.350000000000001" x14ac:dyDescent="0.3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</row>
    <row r="218" spans="1:54" ht="18.350000000000001" x14ac:dyDescent="0.3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</row>
    <row r="219" spans="1:54" ht="18.350000000000001" x14ac:dyDescent="0.3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</row>
    <row r="220" spans="1:54" ht="18.350000000000001" x14ac:dyDescent="0.3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</row>
    <row r="221" spans="1:54" ht="18.350000000000001" x14ac:dyDescent="0.3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</row>
    <row r="222" spans="1:54" ht="18.350000000000001" x14ac:dyDescent="0.3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</row>
    <row r="223" spans="1:54" ht="18.350000000000001" x14ac:dyDescent="0.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</row>
    <row r="224" spans="1:54" ht="18.350000000000001" x14ac:dyDescent="0.3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</row>
    <row r="225" spans="1:54" ht="18.350000000000001" x14ac:dyDescent="0.3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</row>
    <row r="226" spans="1:54" ht="18.350000000000001" x14ac:dyDescent="0.3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</row>
    <row r="227" spans="1:54" ht="18.350000000000001" x14ac:dyDescent="0.3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</row>
    <row r="228" spans="1:54" ht="18.350000000000001" x14ac:dyDescent="0.3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</row>
    <row r="229" spans="1:54" ht="18.350000000000001" x14ac:dyDescent="0.3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</row>
    <row r="230" spans="1:54" ht="18.350000000000001" x14ac:dyDescent="0.3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</row>
    <row r="231" spans="1:54" ht="18.350000000000001" x14ac:dyDescent="0.3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</row>
    <row r="232" spans="1:54" ht="18.350000000000001" x14ac:dyDescent="0.3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</row>
    <row r="233" spans="1:54" ht="18.350000000000001" x14ac:dyDescent="0.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</row>
    <row r="234" spans="1:54" ht="18.350000000000001" x14ac:dyDescent="0.3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</row>
    <row r="235" spans="1:54" ht="18.350000000000001" x14ac:dyDescent="0.3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</row>
    <row r="236" spans="1:54" ht="18.350000000000001" x14ac:dyDescent="0.3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</row>
    <row r="237" spans="1:54" ht="18.350000000000001" x14ac:dyDescent="0.3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</row>
    <row r="238" spans="1:54" ht="18.350000000000001" x14ac:dyDescent="0.3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</row>
    <row r="239" spans="1:54" ht="18.350000000000001" x14ac:dyDescent="0.3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</row>
    <row r="240" spans="1:54" ht="18.350000000000001" x14ac:dyDescent="0.3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</row>
    <row r="241" spans="1:54" ht="18.350000000000001" x14ac:dyDescent="0.3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</row>
    <row r="242" spans="1:54" ht="18.350000000000001" x14ac:dyDescent="0.3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</row>
    <row r="243" spans="1:54" ht="18.350000000000001" x14ac:dyDescent="0.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</row>
    <row r="244" spans="1:54" ht="18.350000000000001" x14ac:dyDescent="0.3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</row>
    <row r="245" spans="1:54" ht="18.350000000000001" x14ac:dyDescent="0.3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</row>
    <row r="246" spans="1:54" ht="18.350000000000001" x14ac:dyDescent="0.3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</row>
    <row r="247" spans="1:54" ht="18.350000000000001" x14ac:dyDescent="0.3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</row>
    <row r="248" spans="1:54" ht="18.350000000000001" x14ac:dyDescent="0.3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</row>
    <row r="249" spans="1:54" ht="18.350000000000001" x14ac:dyDescent="0.3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</row>
    <row r="250" spans="1:54" ht="18.350000000000001" x14ac:dyDescent="0.3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</row>
    <row r="251" spans="1:54" ht="18.350000000000001" x14ac:dyDescent="0.3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</row>
    <row r="252" spans="1:54" ht="18.350000000000001" x14ac:dyDescent="0.3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</row>
    <row r="253" spans="1:54" ht="18.350000000000001" x14ac:dyDescent="0.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</row>
    <row r="254" spans="1:54" ht="18.350000000000001" x14ac:dyDescent="0.3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</row>
    <row r="255" spans="1:54" ht="18.350000000000001" x14ac:dyDescent="0.3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</row>
    <row r="256" spans="1:54" ht="18.350000000000001" x14ac:dyDescent="0.3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</row>
    <row r="257" spans="1:54" ht="18.350000000000001" x14ac:dyDescent="0.3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</row>
    <row r="258" spans="1:54" ht="18.350000000000001" x14ac:dyDescent="0.3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</row>
    <row r="259" spans="1:54" ht="18.350000000000001" x14ac:dyDescent="0.3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</row>
    <row r="260" spans="1:54" ht="18.350000000000001" x14ac:dyDescent="0.3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</row>
    <row r="261" spans="1:54" ht="18.350000000000001" x14ac:dyDescent="0.3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</row>
    <row r="262" spans="1:54" ht="18.350000000000001" x14ac:dyDescent="0.3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</row>
    <row r="263" spans="1:54" ht="18.350000000000001" x14ac:dyDescent="0.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</row>
    <row r="264" spans="1:54" ht="18.350000000000001" x14ac:dyDescent="0.3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</row>
    <row r="265" spans="1:54" ht="18.350000000000001" x14ac:dyDescent="0.3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</row>
    <row r="266" spans="1:54" ht="18.350000000000001" x14ac:dyDescent="0.3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</row>
    <row r="267" spans="1:54" ht="18.350000000000001" x14ac:dyDescent="0.3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</row>
    <row r="268" spans="1:54" ht="18.350000000000001" x14ac:dyDescent="0.3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</row>
    <row r="269" spans="1:54" ht="18.350000000000001" x14ac:dyDescent="0.3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</row>
    <row r="270" spans="1:54" ht="18.350000000000001" x14ac:dyDescent="0.3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</row>
    <row r="271" spans="1:54" ht="18.350000000000001" x14ac:dyDescent="0.3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</row>
    <row r="272" spans="1:54" ht="18.350000000000001" x14ac:dyDescent="0.3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</row>
    <row r="273" spans="1:54" ht="18.350000000000001" x14ac:dyDescent="0.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</row>
    <row r="274" spans="1:54" ht="18.350000000000001" x14ac:dyDescent="0.3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</row>
    <row r="275" spans="1:54" ht="18.350000000000001" x14ac:dyDescent="0.3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</row>
    <row r="276" spans="1:54" ht="18.350000000000001" x14ac:dyDescent="0.3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</row>
    <row r="277" spans="1:54" ht="18.350000000000001" x14ac:dyDescent="0.3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</row>
    <row r="278" spans="1:54" ht="18.350000000000001" x14ac:dyDescent="0.3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</row>
    <row r="279" spans="1:54" ht="18.350000000000001" x14ac:dyDescent="0.3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</row>
    <row r="280" spans="1:54" ht="18.350000000000001" x14ac:dyDescent="0.3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</row>
    <row r="281" spans="1:54" ht="18.350000000000001" x14ac:dyDescent="0.3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</row>
    <row r="282" spans="1:54" ht="18.350000000000001" x14ac:dyDescent="0.3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</row>
    <row r="283" spans="1:54" ht="18.350000000000001" x14ac:dyDescent="0.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</row>
    <row r="284" spans="1:54" ht="18.350000000000001" x14ac:dyDescent="0.3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</row>
    <row r="285" spans="1:54" ht="18.350000000000001" x14ac:dyDescent="0.3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</row>
    <row r="286" spans="1:54" ht="18.350000000000001" x14ac:dyDescent="0.3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</row>
    <row r="287" spans="1:54" ht="18.350000000000001" x14ac:dyDescent="0.3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</row>
    <row r="288" spans="1:54" ht="18.350000000000001" x14ac:dyDescent="0.3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</row>
    <row r="289" spans="1:54" ht="18.350000000000001" x14ac:dyDescent="0.3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</row>
    <row r="290" spans="1:54" ht="18.350000000000001" x14ac:dyDescent="0.3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</row>
    <row r="291" spans="1:54" ht="18.350000000000001" x14ac:dyDescent="0.3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</row>
    <row r="292" spans="1:54" ht="18.350000000000001" x14ac:dyDescent="0.3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</row>
    <row r="293" spans="1:54" ht="18.350000000000001" x14ac:dyDescent="0.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</row>
    <row r="294" spans="1:54" ht="18.350000000000001" x14ac:dyDescent="0.3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</row>
    <row r="295" spans="1:54" ht="18.350000000000001" x14ac:dyDescent="0.3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</row>
    <row r="296" spans="1:54" ht="18.350000000000001" x14ac:dyDescent="0.3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</row>
    <row r="297" spans="1:54" ht="18.350000000000001" x14ac:dyDescent="0.3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</row>
    <row r="298" spans="1:54" ht="18.350000000000001" x14ac:dyDescent="0.3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</row>
    <row r="299" spans="1:54" ht="18.350000000000001" x14ac:dyDescent="0.3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</row>
    <row r="300" spans="1:54" ht="18.350000000000001" x14ac:dyDescent="0.3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</row>
    <row r="301" spans="1:54" ht="18.350000000000001" x14ac:dyDescent="0.3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</row>
    <row r="302" spans="1:54" ht="18.350000000000001" x14ac:dyDescent="0.3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</row>
    <row r="303" spans="1:54" ht="18.350000000000001" x14ac:dyDescent="0.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</row>
    <row r="304" spans="1:54" ht="18.350000000000001" x14ac:dyDescent="0.3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</row>
    <row r="305" spans="1:54" ht="18.350000000000001" x14ac:dyDescent="0.3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</row>
    <row r="306" spans="1:54" ht="18.350000000000001" x14ac:dyDescent="0.3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</row>
    <row r="307" spans="1:54" ht="18.350000000000001" x14ac:dyDescent="0.3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</row>
    <row r="308" spans="1:54" ht="18.350000000000001" x14ac:dyDescent="0.3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</row>
    <row r="309" spans="1:54" ht="18.350000000000001" x14ac:dyDescent="0.3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</row>
    <row r="310" spans="1:54" ht="18.350000000000001" x14ac:dyDescent="0.3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</row>
    <row r="311" spans="1:54" ht="18.350000000000001" x14ac:dyDescent="0.3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</row>
    <row r="312" spans="1:54" ht="18.350000000000001" x14ac:dyDescent="0.3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</row>
    <row r="313" spans="1:54" ht="18.350000000000001" x14ac:dyDescent="0.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</row>
    <row r="314" spans="1:54" ht="18.350000000000001" x14ac:dyDescent="0.3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</row>
    <row r="315" spans="1:54" ht="18.350000000000001" x14ac:dyDescent="0.3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</row>
    <row r="316" spans="1:54" ht="18.350000000000001" x14ac:dyDescent="0.3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</row>
    <row r="317" spans="1:54" ht="18.350000000000001" x14ac:dyDescent="0.3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</row>
    <row r="318" spans="1:54" ht="18.350000000000001" x14ac:dyDescent="0.3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</row>
    <row r="319" spans="1:54" ht="18.350000000000001" x14ac:dyDescent="0.3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</row>
    <row r="320" spans="1:54" ht="18.350000000000001" x14ac:dyDescent="0.3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</row>
    <row r="321" spans="1:54" ht="18.350000000000001" x14ac:dyDescent="0.3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</row>
    <row r="322" spans="1:54" ht="18.350000000000001" x14ac:dyDescent="0.3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</row>
    <row r="323" spans="1:54" ht="18.350000000000001" x14ac:dyDescent="0.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</row>
    <row r="324" spans="1:54" ht="18.350000000000001" x14ac:dyDescent="0.3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</row>
    <row r="325" spans="1:54" ht="18.350000000000001" x14ac:dyDescent="0.3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</row>
    <row r="326" spans="1:54" ht="18.350000000000001" x14ac:dyDescent="0.3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</row>
    <row r="327" spans="1:54" ht="18.350000000000001" x14ac:dyDescent="0.3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</row>
    <row r="328" spans="1:54" ht="18.350000000000001" x14ac:dyDescent="0.3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</row>
    <row r="329" spans="1:54" ht="18.350000000000001" x14ac:dyDescent="0.3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</row>
    <row r="330" spans="1:54" ht="18.350000000000001" x14ac:dyDescent="0.3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</row>
    <row r="331" spans="1:54" ht="18.350000000000001" x14ac:dyDescent="0.3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</row>
    <row r="332" spans="1:54" ht="18.350000000000001" x14ac:dyDescent="0.3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</row>
    <row r="333" spans="1:54" ht="18.350000000000001" x14ac:dyDescent="0.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</row>
    <row r="334" spans="1:54" ht="18.350000000000001" x14ac:dyDescent="0.3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</row>
    <row r="335" spans="1:54" ht="18.350000000000001" x14ac:dyDescent="0.3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</row>
    <row r="336" spans="1:54" ht="18.350000000000001" x14ac:dyDescent="0.3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</row>
    <row r="337" spans="1:54" ht="18.350000000000001" x14ac:dyDescent="0.3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</row>
    <row r="338" spans="1:54" ht="18.350000000000001" x14ac:dyDescent="0.3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</row>
    <row r="339" spans="1:54" ht="18.350000000000001" x14ac:dyDescent="0.3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</row>
    <row r="340" spans="1:54" ht="18.350000000000001" x14ac:dyDescent="0.3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</row>
    <row r="341" spans="1:54" ht="18.350000000000001" x14ac:dyDescent="0.3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</row>
    <row r="342" spans="1:54" ht="18.350000000000001" x14ac:dyDescent="0.3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</row>
    <row r="343" spans="1:54" ht="18.350000000000001" x14ac:dyDescent="0.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</row>
    <row r="344" spans="1:54" ht="18.350000000000001" x14ac:dyDescent="0.3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</row>
    <row r="345" spans="1:54" ht="18.350000000000001" x14ac:dyDescent="0.3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</row>
    <row r="346" spans="1:54" ht="18.350000000000001" x14ac:dyDescent="0.3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</row>
    <row r="347" spans="1:54" ht="18.350000000000001" x14ac:dyDescent="0.3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</row>
    <row r="348" spans="1:54" ht="18.350000000000001" x14ac:dyDescent="0.3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</row>
    <row r="349" spans="1:54" ht="18.350000000000001" x14ac:dyDescent="0.3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</row>
    <row r="350" spans="1:54" ht="18.350000000000001" x14ac:dyDescent="0.3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</row>
    <row r="351" spans="1:54" ht="18.350000000000001" x14ac:dyDescent="0.3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</row>
    <row r="352" spans="1:54" ht="18.350000000000001" x14ac:dyDescent="0.3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</row>
    <row r="353" spans="1:54" ht="18.350000000000001" x14ac:dyDescent="0.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</row>
    <row r="354" spans="1:54" ht="18.350000000000001" x14ac:dyDescent="0.3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</row>
    <row r="355" spans="1:54" ht="18.350000000000001" x14ac:dyDescent="0.3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</row>
    <row r="356" spans="1:54" ht="18.350000000000001" x14ac:dyDescent="0.3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</row>
    <row r="357" spans="1:54" ht="18.350000000000001" x14ac:dyDescent="0.3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</row>
    <row r="358" spans="1:54" ht="18.350000000000001" x14ac:dyDescent="0.3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</row>
    <row r="359" spans="1:54" ht="18.350000000000001" x14ac:dyDescent="0.3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</row>
    <row r="360" spans="1:54" ht="18.350000000000001" x14ac:dyDescent="0.3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</row>
    <row r="361" spans="1:54" ht="18.350000000000001" x14ac:dyDescent="0.3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</row>
    <row r="362" spans="1:54" ht="18.350000000000001" x14ac:dyDescent="0.3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</row>
    <row r="363" spans="1:54" ht="18.350000000000001" x14ac:dyDescent="0.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</row>
    <row r="364" spans="1:54" ht="18.350000000000001" x14ac:dyDescent="0.3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</row>
    <row r="365" spans="1:54" ht="18.350000000000001" x14ac:dyDescent="0.3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</row>
    <row r="366" spans="1:54" ht="18.350000000000001" x14ac:dyDescent="0.3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</row>
    <row r="367" spans="1:54" ht="18.350000000000001" x14ac:dyDescent="0.3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</row>
    <row r="368" spans="1:54" ht="18.350000000000001" x14ac:dyDescent="0.3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</row>
    <row r="369" spans="1:54" ht="18.350000000000001" x14ac:dyDescent="0.3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</row>
    <row r="370" spans="1:54" ht="18.350000000000001" x14ac:dyDescent="0.3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</row>
    <row r="371" spans="1:54" ht="18.350000000000001" x14ac:dyDescent="0.3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</row>
    <row r="372" spans="1:54" ht="18.350000000000001" x14ac:dyDescent="0.3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</row>
    <row r="373" spans="1:54" ht="18.350000000000001" x14ac:dyDescent="0.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</row>
    <row r="374" spans="1:54" ht="18.350000000000001" x14ac:dyDescent="0.3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</row>
    <row r="375" spans="1:54" ht="18.350000000000001" x14ac:dyDescent="0.3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</row>
    <row r="376" spans="1:54" ht="18.350000000000001" x14ac:dyDescent="0.3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</row>
    <row r="377" spans="1:54" ht="18.350000000000001" x14ac:dyDescent="0.3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</row>
    <row r="378" spans="1:54" ht="18.350000000000001" x14ac:dyDescent="0.3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</row>
    <row r="379" spans="1:54" ht="18.350000000000001" x14ac:dyDescent="0.3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</row>
    <row r="380" spans="1:54" ht="18.350000000000001" x14ac:dyDescent="0.3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</row>
    <row r="381" spans="1:54" ht="18.350000000000001" x14ac:dyDescent="0.3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</row>
    <row r="382" spans="1:54" ht="18.350000000000001" x14ac:dyDescent="0.3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</row>
    <row r="383" spans="1:54" ht="18.350000000000001" x14ac:dyDescent="0.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</row>
    <row r="384" spans="1:54" ht="18.350000000000001" x14ac:dyDescent="0.3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</row>
    <row r="385" spans="1:54" ht="18.350000000000001" x14ac:dyDescent="0.3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</row>
    <row r="386" spans="1:54" ht="18.350000000000001" x14ac:dyDescent="0.3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</row>
    <row r="387" spans="1:54" ht="18.350000000000001" x14ac:dyDescent="0.3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</row>
    <row r="388" spans="1:54" ht="18.350000000000001" x14ac:dyDescent="0.3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</row>
    <row r="389" spans="1:54" ht="18.350000000000001" x14ac:dyDescent="0.3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</row>
    <row r="390" spans="1:54" ht="18.350000000000001" x14ac:dyDescent="0.3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</row>
    <row r="391" spans="1:54" ht="18.350000000000001" x14ac:dyDescent="0.3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</row>
    <row r="392" spans="1:54" ht="18.350000000000001" x14ac:dyDescent="0.3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</row>
    <row r="393" spans="1:54" ht="18.350000000000001" x14ac:dyDescent="0.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</row>
    <row r="394" spans="1:54" ht="18.350000000000001" x14ac:dyDescent="0.3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</row>
    <row r="395" spans="1:54" ht="18.350000000000001" x14ac:dyDescent="0.3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</row>
    <row r="396" spans="1:54" ht="18.350000000000001" x14ac:dyDescent="0.3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</row>
    <row r="397" spans="1:54" ht="18.350000000000001" x14ac:dyDescent="0.3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</row>
    <row r="398" spans="1:54" ht="18.350000000000001" x14ac:dyDescent="0.3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</row>
    <row r="399" spans="1:54" ht="18.350000000000001" x14ac:dyDescent="0.3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</row>
    <row r="400" spans="1:54" ht="18.350000000000001" x14ac:dyDescent="0.3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</row>
    <row r="401" spans="1:54" ht="18.350000000000001" x14ac:dyDescent="0.3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</row>
    <row r="402" spans="1:54" ht="18.350000000000001" x14ac:dyDescent="0.3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</row>
    <row r="403" spans="1:54" ht="18.350000000000001" x14ac:dyDescent="0.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</row>
    <row r="404" spans="1:54" ht="18.350000000000001" x14ac:dyDescent="0.3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</row>
    <row r="405" spans="1:54" ht="18.350000000000001" x14ac:dyDescent="0.3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</row>
    <row r="406" spans="1:54" ht="18.350000000000001" x14ac:dyDescent="0.3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</row>
    <row r="407" spans="1:54" ht="18.350000000000001" x14ac:dyDescent="0.3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</row>
    <row r="408" spans="1:54" ht="18.350000000000001" x14ac:dyDescent="0.3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</row>
    <row r="409" spans="1:54" ht="18.350000000000001" x14ac:dyDescent="0.3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</row>
    <row r="410" spans="1:54" ht="18.350000000000001" x14ac:dyDescent="0.3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</row>
    <row r="411" spans="1:54" ht="18.350000000000001" x14ac:dyDescent="0.3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</row>
    <row r="412" spans="1:54" ht="18.350000000000001" x14ac:dyDescent="0.3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</row>
    <row r="413" spans="1:54" ht="18.350000000000001" x14ac:dyDescent="0.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</row>
    <row r="414" spans="1:54" ht="18.350000000000001" x14ac:dyDescent="0.3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</row>
    <row r="415" spans="1:54" ht="18.350000000000001" x14ac:dyDescent="0.3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</row>
    <row r="416" spans="1:54" ht="18.350000000000001" x14ac:dyDescent="0.3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</row>
    <row r="417" spans="1:54" ht="18.350000000000001" x14ac:dyDescent="0.3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</row>
    <row r="418" spans="1:54" ht="18.350000000000001" x14ac:dyDescent="0.3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</row>
    <row r="419" spans="1:54" ht="18.350000000000001" x14ac:dyDescent="0.3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</row>
    <row r="420" spans="1:54" ht="18.350000000000001" x14ac:dyDescent="0.3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</row>
    <row r="421" spans="1:54" ht="18.350000000000001" x14ac:dyDescent="0.3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</row>
    <row r="422" spans="1:54" ht="18.350000000000001" x14ac:dyDescent="0.3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</row>
    <row r="423" spans="1:54" ht="18.350000000000001" x14ac:dyDescent="0.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</row>
    <row r="424" spans="1:54" ht="18.350000000000001" x14ac:dyDescent="0.3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</row>
    <row r="425" spans="1:54" ht="18.350000000000001" x14ac:dyDescent="0.3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</row>
    <row r="426" spans="1:54" ht="18.350000000000001" x14ac:dyDescent="0.3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</row>
    <row r="427" spans="1:54" ht="18.350000000000001" x14ac:dyDescent="0.3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</row>
    <row r="428" spans="1:54" ht="18.350000000000001" x14ac:dyDescent="0.3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</row>
    <row r="429" spans="1:54" ht="18.350000000000001" x14ac:dyDescent="0.3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</row>
    <row r="430" spans="1:54" ht="18.350000000000001" x14ac:dyDescent="0.3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</row>
    <row r="431" spans="1:54" ht="18.350000000000001" x14ac:dyDescent="0.3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</row>
    <row r="432" spans="1:54" ht="18.350000000000001" x14ac:dyDescent="0.3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</row>
    <row r="433" spans="1:54" ht="18.350000000000001" x14ac:dyDescent="0.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</row>
    <row r="434" spans="1:54" ht="18.350000000000001" x14ac:dyDescent="0.3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</row>
    <row r="435" spans="1:54" ht="18.350000000000001" x14ac:dyDescent="0.3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</row>
    <row r="436" spans="1:54" ht="18.350000000000001" x14ac:dyDescent="0.3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</row>
    <row r="437" spans="1:54" ht="18.350000000000001" x14ac:dyDescent="0.3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</row>
    <row r="438" spans="1:54" ht="18.350000000000001" x14ac:dyDescent="0.3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</row>
    <row r="439" spans="1:54" ht="18.350000000000001" x14ac:dyDescent="0.3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</row>
    <row r="440" spans="1:54" ht="18.350000000000001" x14ac:dyDescent="0.3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</row>
    <row r="441" spans="1:54" ht="18.350000000000001" x14ac:dyDescent="0.3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</row>
    <row r="442" spans="1:54" ht="18.350000000000001" x14ac:dyDescent="0.3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</row>
    <row r="443" spans="1:54" ht="18.350000000000001" x14ac:dyDescent="0.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</row>
    <row r="444" spans="1:54" ht="18.350000000000001" x14ac:dyDescent="0.3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</row>
    <row r="445" spans="1:54" ht="18.350000000000001" x14ac:dyDescent="0.3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</row>
    <row r="446" spans="1:54" ht="18.350000000000001" x14ac:dyDescent="0.3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</row>
    <row r="447" spans="1:54" ht="18.350000000000001" x14ac:dyDescent="0.3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</row>
    <row r="448" spans="1:54" ht="18.350000000000001" x14ac:dyDescent="0.3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</row>
    <row r="449" spans="1:54" ht="18.350000000000001" x14ac:dyDescent="0.3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</row>
    <row r="450" spans="1:54" ht="18.350000000000001" x14ac:dyDescent="0.3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</row>
    <row r="451" spans="1:54" ht="18.350000000000001" x14ac:dyDescent="0.3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</row>
    <row r="452" spans="1:54" ht="18.350000000000001" x14ac:dyDescent="0.3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</row>
    <row r="453" spans="1:54" ht="18.350000000000001" x14ac:dyDescent="0.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</row>
    <row r="454" spans="1:54" ht="18.350000000000001" x14ac:dyDescent="0.3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</row>
    <row r="455" spans="1:54" ht="18.350000000000001" x14ac:dyDescent="0.3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</row>
    <row r="456" spans="1:54" ht="18.350000000000001" x14ac:dyDescent="0.3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</row>
    <row r="457" spans="1:54" ht="18.350000000000001" x14ac:dyDescent="0.3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</row>
    <row r="458" spans="1:54" ht="18.350000000000001" x14ac:dyDescent="0.3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</row>
    <row r="459" spans="1:54" ht="18.350000000000001" x14ac:dyDescent="0.3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</row>
    <row r="460" spans="1:54" ht="18.350000000000001" x14ac:dyDescent="0.3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</row>
    <row r="461" spans="1:54" ht="18.350000000000001" x14ac:dyDescent="0.3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</row>
    <row r="462" spans="1:54" ht="18.350000000000001" x14ac:dyDescent="0.3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</row>
    <row r="463" spans="1:54" ht="18.350000000000001" x14ac:dyDescent="0.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</row>
    <row r="464" spans="1:54" ht="18.350000000000001" x14ac:dyDescent="0.3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</row>
    <row r="465" spans="1:54" ht="18.350000000000001" x14ac:dyDescent="0.3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</row>
    <row r="466" spans="1:54" ht="18.350000000000001" x14ac:dyDescent="0.3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</row>
    <row r="467" spans="1:54" ht="18.350000000000001" x14ac:dyDescent="0.3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</row>
    <row r="468" spans="1:54" ht="18.350000000000001" x14ac:dyDescent="0.3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</row>
    <row r="469" spans="1:54" ht="18.350000000000001" x14ac:dyDescent="0.3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</row>
    <row r="470" spans="1:54" ht="18.350000000000001" x14ac:dyDescent="0.3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</row>
    <row r="471" spans="1:54" ht="18.350000000000001" x14ac:dyDescent="0.3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</row>
    <row r="472" spans="1:54" ht="18.350000000000001" x14ac:dyDescent="0.3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</row>
    <row r="473" spans="1:54" ht="18.350000000000001" x14ac:dyDescent="0.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</row>
    <row r="474" spans="1:54" ht="18.350000000000001" x14ac:dyDescent="0.3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</row>
    <row r="475" spans="1:54" ht="18.350000000000001" x14ac:dyDescent="0.3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</row>
    <row r="476" spans="1:54" ht="18.350000000000001" x14ac:dyDescent="0.3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</row>
    <row r="477" spans="1:54" ht="18.350000000000001" x14ac:dyDescent="0.3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</row>
    <row r="478" spans="1:54" ht="18.350000000000001" x14ac:dyDescent="0.3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</row>
    <row r="479" spans="1:54" ht="18.350000000000001" x14ac:dyDescent="0.3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</row>
    <row r="480" spans="1:54" ht="18.350000000000001" x14ac:dyDescent="0.3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</row>
    <row r="481" spans="1:54" ht="18.350000000000001" x14ac:dyDescent="0.3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</row>
    <row r="482" spans="1:54" ht="18.350000000000001" x14ac:dyDescent="0.3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</row>
    <row r="483" spans="1:54" ht="18.350000000000001" x14ac:dyDescent="0.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</row>
    <row r="484" spans="1:54" ht="18.350000000000001" x14ac:dyDescent="0.3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</row>
    <row r="485" spans="1:54" ht="18.350000000000001" x14ac:dyDescent="0.3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</row>
    <row r="486" spans="1:54" ht="18.350000000000001" x14ac:dyDescent="0.3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</row>
    <row r="487" spans="1:54" ht="18.350000000000001" x14ac:dyDescent="0.3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</row>
    <row r="488" spans="1:54" ht="18.350000000000001" x14ac:dyDescent="0.3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</row>
    <row r="489" spans="1:54" ht="18.350000000000001" x14ac:dyDescent="0.3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</row>
    <row r="490" spans="1:54" ht="18.350000000000001" x14ac:dyDescent="0.3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</row>
    <row r="491" spans="1:54" ht="18.350000000000001" x14ac:dyDescent="0.3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</row>
    <row r="492" spans="1:54" ht="18.350000000000001" x14ac:dyDescent="0.3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</row>
    <row r="493" spans="1:54" ht="18.350000000000001" x14ac:dyDescent="0.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</row>
    <row r="494" spans="1:54" ht="18.350000000000001" x14ac:dyDescent="0.3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</row>
    <row r="495" spans="1:54" ht="18.350000000000001" x14ac:dyDescent="0.3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</row>
    <row r="496" spans="1:54" ht="18.350000000000001" x14ac:dyDescent="0.3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</row>
    <row r="497" spans="1:54" ht="18.350000000000001" x14ac:dyDescent="0.3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</row>
    <row r="498" spans="1:54" ht="18.350000000000001" x14ac:dyDescent="0.3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</row>
    <row r="499" spans="1:54" ht="18.350000000000001" x14ac:dyDescent="0.3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</row>
    <row r="500" spans="1:54" ht="18.350000000000001" x14ac:dyDescent="0.3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</row>
    <row r="501" spans="1:54" ht="18.350000000000001" x14ac:dyDescent="0.3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</row>
    <row r="502" spans="1:54" ht="18.350000000000001" x14ac:dyDescent="0.3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</row>
    <row r="503" spans="1:54" ht="18.350000000000001" x14ac:dyDescent="0.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</row>
    <row r="504" spans="1:54" ht="18.350000000000001" x14ac:dyDescent="0.3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</row>
    <row r="505" spans="1:54" ht="18.350000000000001" x14ac:dyDescent="0.3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</row>
    <row r="506" spans="1:54" ht="18.350000000000001" x14ac:dyDescent="0.3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</row>
    <row r="507" spans="1:54" ht="18.350000000000001" x14ac:dyDescent="0.3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</row>
    <row r="508" spans="1:54" ht="18.350000000000001" x14ac:dyDescent="0.3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</row>
    <row r="509" spans="1:54" ht="18.350000000000001" x14ac:dyDescent="0.3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</row>
    <row r="510" spans="1:54" ht="18.350000000000001" x14ac:dyDescent="0.3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</row>
    <row r="511" spans="1:54" ht="18.350000000000001" x14ac:dyDescent="0.3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</row>
    <row r="512" spans="1:54" ht="18.350000000000001" x14ac:dyDescent="0.3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</row>
    <row r="513" spans="1:54" ht="18.350000000000001" x14ac:dyDescent="0.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</row>
    <row r="514" spans="1:54" ht="18.350000000000001" x14ac:dyDescent="0.3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</row>
    <row r="515" spans="1:54" ht="18.350000000000001" x14ac:dyDescent="0.3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</row>
    <row r="516" spans="1:54" ht="18.350000000000001" x14ac:dyDescent="0.3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</row>
    <row r="517" spans="1:54" ht="18.350000000000001" x14ac:dyDescent="0.3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</row>
    <row r="518" spans="1:54" ht="18.350000000000001" x14ac:dyDescent="0.3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</row>
    <row r="519" spans="1:54" ht="18.350000000000001" x14ac:dyDescent="0.3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</row>
    <row r="520" spans="1:54" ht="18.350000000000001" x14ac:dyDescent="0.3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</row>
    <row r="521" spans="1:54" ht="18.350000000000001" x14ac:dyDescent="0.3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</row>
    <row r="522" spans="1:54" ht="18.350000000000001" x14ac:dyDescent="0.3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</row>
    <row r="523" spans="1:54" ht="18.350000000000001" x14ac:dyDescent="0.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</row>
    <row r="524" spans="1:54" ht="18.350000000000001" x14ac:dyDescent="0.3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</row>
    <row r="525" spans="1:54" ht="18.350000000000001" x14ac:dyDescent="0.3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</row>
    <row r="526" spans="1:54" ht="18.350000000000001" x14ac:dyDescent="0.3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</row>
    <row r="527" spans="1:54" ht="18.350000000000001" x14ac:dyDescent="0.3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</row>
    <row r="528" spans="1:54" ht="18.350000000000001" x14ac:dyDescent="0.3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</row>
    <row r="529" spans="1:54" ht="18.350000000000001" x14ac:dyDescent="0.3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</row>
    <row r="530" spans="1:54" ht="18.350000000000001" x14ac:dyDescent="0.3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</row>
    <row r="531" spans="1:54" ht="18.350000000000001" x14ac:dyDescent="0.3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</row>
    <row r="532" spans="1:54" ht="18.350000000000001" x14ac:dyDescent="0.3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</row>
    <row r="533" spans="1:54" ht="18.350000000000001" x14ac:dyDescent="0.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</row>
    <row r="534" spans="1:54" ht="18.350000000000001" x14ac:dyDescent="0.3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</row>
    <row r="535" spans="1:54" ht="18.350000000000001" x14ac:dyDescent="0.3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</row>
    <row r="536" spans="1:54" ht="18.350000000000001" x14ac:dyDescent="0.3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</row>
    <row r="537" spans="1:54" ht="18.350000000000001" x14ac:dyDescent="0.3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</row>
    <row r="538" spans="1:54" ht="18.350000000000001" x14ac:dyDescent="0.3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</row>
    <row r="539" spans="1:54" ht="18.350000000000001" x14ac:dyDescent="0.3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</row>
    <row r="540" spans="1:54" ht="18.350000000000001" x14ac:dyDescent="0.3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</row>
    <row r="541" spans="1:54" ht="18.350000000000001" x14ac:dyDescent="0.3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</row>
    <row r="542" spans="1:54" ht="18.350000000000001" x14ac:dyDescent="0.3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</row>
    <row r="543" spans="1:54" ht="18.350000000000001" x14ac:dyDescent="0.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</row>
    <row r="544" spans="1:54" ht="18.350000000000001" x14ac:dyDescent="0.3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</row>
    <row r="545" spans="1:54" ht="18.350000000000001" x14ac:dyDescent="0.3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</row>
    <row r="546" spans="1:54" ht="18.350000000000001" x14ac:dyDescent="0.3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</row>
    <row r="547" spans="1:54" ht="18.350000000000001" x14ac:dyDescent="0.3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</row>
    <row r="548" spans="1:54" ht="18.350000000000001" x14ac:dyDescent="0.3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</row>
    <row r="549" spans="1:54" ht="18.350000000000001" x14ac:dyDescent="0.3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</row>
    <row r="550" spans="1:54" ht="18.350000000000001" x14ac:dyDescent="0.3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</row>
    <row r="551" spans="1:54" ht="18.350000000000001" x14ac:dyDescent="0.3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</row>
    <row r="552" spans="1:54" ht="18.350000000000001" x14ac:dyDescent="0.3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</row>
    <row r="553" spans="1:54" ht="18.350000000000001" x14ac:dyDescent="0.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</row>
    <row r="554" spans="1:54" ht="18.350000000000001" x14ac:dyDescent="0.3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</row>
    <row r="555" spans="1:54" ht="18.350000000000001" x14ac:dyDescent="0.3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</row>
    <row r="556" spans="1:54" ht="18.350000000000001" x14ac:dyDescent="0.3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</row>
    <row r="557" spans="1:54" ht="18.350000000000001" x14ac:dyDescent="0.3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</row>
    <row r="558" spans="1:54" ht="18.350000000000001" x14ac:dyDescent="0.3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</row>
    <row r="559" spans="1:54" ht="18.350000000000001" x14ac:dyDescent="0.3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</row>
    <row r="560" spans="1:54" ht="18.350000000000001" x14ac:dyDescent="0.3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</row>
    <row r="561" spans="1:54" ht="18.350000000000001" x14ac:dyDescent="0.3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</row>
    <row r="562" spans="1:54" ht="18.350000000000001" x14ac:dyDescent="0.3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</row>
    <row r="563" spans="1:54" ht="18.350000000000001" x14ac:dyDescent="0.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</row>
    <row r="564" spans="1:54" ht="18.350000000000001" x14ac:dyDescent="0.3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</row>
    <row r="565" spans="1:54" ht="18.350000000000001" x14ac:dyDescent="0.3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</row>
    <row r="566" spans="1:54" ht="18.350000000000001" x14ac:dyDescent="0.3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</row>
    <row r="567" spans="1:54" ht="18.350000000000001" x14ac:dyDescent="0.3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</row>
    <row r="568" spans="1:54" ht="18.350000000000001" x14ac:dyDescent="0.3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</row>
    <row r="569" spans="1:54" ht="18.350000000000001" x14ac:dyDescent="0.3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</row>
    <row r="570" spans="1:54" ht="18.350000000000001" x14ac:dyDescent="0.3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</row>
    <row r="571" spans="1:54" ht="18.350000000000001" x14ac:dyDescent="0.3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</row>
    <row r="572" spans="1:54" ht="18.350000000000001" x14ac:dyDescent="0.3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</row>
    <row r="573" spans="1:54" ht="18.350000000000001" x14ac:dyDescent="0.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</row>
    <row r="574" spans="1:54" ht="18.350000000000001" x14ac:dyDescent="0.3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</row>
    <row r="575" spans="1:54" ht="18.350000000000001" x14ac:dyDescent="0.3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</row>
    <row r="576" spans="1:54" ht="18.350000000000001" x14ac:dyDescent="0.3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</row>
    <row r="577" spans="1:54" ht="18.350000000000001" x14ac:dyDescent="0.3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</row>
    <row r="578" spans="1:54" ht="18.350000000000001" x14ac:dyDescent="0.3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</row>
    <row r="579" spans="1:54" ht="18.350000000000001" x14ac:dyDescent="0.3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</row>
    <row r="580" spans="1:54" ht="18.350000000000001" x14ac:dyDescent="0.3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</row>
    <row r="581" spans="1:54" ht="18.350000000000001" x14ac:dyDescent="0.3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</row>
    <row r="582" spans="1:54" ht="18.350000000000001" x14ac:dyDescent="0.3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</row>
    <row r="583" spans="1:54" ht="18.350000000000001" x14ac:dyDescent="0.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</row>
    <row r="584" spans="1:54" ht="18.350000000000001" x14ac:dyDescent="0.3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</row>
    <row r="585" spans="1:54" ht="18.350000000000001" x14ac:dyDescent="0.3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</row>
    <row r="586" spans="1:54" ht="18.350000000000001" x14ac:dyDescent="0.3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</row>
    <row r="587" spans="1:54" ht="18.350000000000001" x14ac:dyDescent="0.3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</row>
    <row r="588" spans="1:54" ht="18.350000000000001" x14ac:dyDescent="0.3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</row>
    <row r="589" spans="1:54" ht="18.350000000000001" x14ac:dyDescent="0.3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</row>
    <row r="590" spans="1:54" ht="18.350000000000001" x14ac:dyDescent="0.3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</row>
    <row r="591" spans="1:54" ht="18.350000000000001" x14ac:dyDescent="0.3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</row>
    <row r="592" spans="1:54" ht="18.350000000000001" x14ac:dyDescent="0.3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</row>
    <row r="593" spans="1:54" ht="18.350000000000001" x14ac:dyDescent="0.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</row>
    <row r="594" spans="1:54" ht="18.350000000000001" x14ac:dyDescent="0.3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</row>
    <row r="595" spans="1:54" ht="18.350000000000001" x14ac:dyDescent="0.3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</row>
    <row r="596" spans="1:54" ht="18.350000000000001" x14ac:dyDescent="0.3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</row>
    <row r="597" spans="1:54" ht="18.350000000000001" x14ac:dyDescent="0.3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</row>
    <row r="598" spans="1:54" ht="18.350000000000001" x14ac:dyDescent="0.3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</row>
    <row r="599" spans="1:54" ht="18.350000000000001" x14ac:dyDescent="0.3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</row>
    <row r="600" spans="1:54" ht="18.350000000000001" x14ac:dyDescent="0.3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</row>
    <row r="601" spans="1:54" ht="18.350000000000001" x14ac:dyDescent="0.3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</row>
    <row r="602" spans="1:54" ht="18.350000000000001" x14ac:dyDescent="0.3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</row>
    <row r="603" spans="1:54" ht="18.350000000000001" x14ac:dyDescent="0.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</row>
    <row r="604" spans="1:54" ht="18.350000000000001" x14ac:dyDescent="0.3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</row>
    <row r="605" spans="1:54" ht="18.350000000000001" x14ac:dyDescent="0.3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</row>
    <row r="606" spans="1:54" ht="18.350000000000001" x14ac:dyDescent="0.3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</row>
    <row r="607" spans="1:54" ht="18.350000000000001" x14ac:dyDescent="0.3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</row>
    <row r="608" spans="1:54" ht="18.350000000000001" x14ac:dyDescent="0.3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</row>
    <row r="609" spans="1:54" ht="18.350000000000001" x14ac:dyDescent="0.3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</row>
    <row r="610" spans="1:54" ht="18.350000000000001" x14ac:dyDescent="0.3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</row>
    <row r="611" spans="1:54" ht="18.350000000000001" x14ac:dyDescent="0.3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</row>
    <row r="612" spans="1:54" ht="18.350000000000001" x14ac:dyDescent="0.3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</row>
    <row r="613" spans="1:54" ht="18.350000000000001" x14ac:dyDescent="0.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</row>
    <row r="614" spans="1:54" ht="18.350000000000001" x14ac:dyDescent="0.3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</row>
    <row r="615" spans="1:54" ht="18.350000000000001" x14ac:dyDescent="0.3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</row>
    <row r="616" spans="1:54" ht="18.350000000000001" x14ac:dyDescent="0.3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</row>
    <row r="617" spans="1:54" ht="18.350000000000001" x14ac:dyDescent="0.3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</row>
    <row r="618" spans="1:54" ht="18.350000000000001" x14ac:dyDescent="0.3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</row>
    <row r="619" spans="1:54" ht="18.350000000000001" x14ac:dyDescent="0.3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</row>
    <row r="620" spans="1:54" ht="18.350000000000001" x14ac:dyDescent="0.3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</row>
    <row r="621" spans="1:54" ht="18.350000000000001" x14ac:dyDescent="0.3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</row>
    <row r="622" spans="1:54" ht="18.350000000000001" x14ac:dyDescent="0.3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</row>
    <row r="623" spans="1:54" ht="18.350000000000001" x14ac:dyDescent="0.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</row>
    <row r="624" spans="1:54" ht="18.350000000000001" x14ac:dyDescent="0.3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</row>
    <row r="625" spans="1:54" ht="18.350000000000001" x14ac:dyDescent="0.3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</row>
    <row r="626" spans="1:54" ht="18.350000000000001" x14ac:dyDescent="0.3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</row>
    <row r="627" spans="1:54" ht="18.350000000000001" x14ac:dyDescent="0.3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</row>
    <row r="628" spans="1:54" ht="18.350000000000001" x14ac:dyDescent="0.3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</row>
    <row r="629" spans="1:54" ht="18.350000000000001" x14ac:dyDescent="0.3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</row>
    <row r="630" spans="1:54" ht="18.350000000000001" x14ac:dyDescent="0.3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</row>
    <row r="631" spans="1:54" ht="18.350000000000001" x14ac:dyDescent="0.3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</row>
    <row r="632" spans="1:54" ht="18.350000000000001" x14ac:dyDescent="0.3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</row>
    <row r="633" spans="1:54" ht="18.350000000000001" x14ac:dyDescent="0.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</row>
    <row r="634" spans="1:54" ht="18.350000000000001" x14ac:dyDescent="0.3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</row>
    <row r="635" spans="1:54" ht="18.350000000000001" x14ac:dyDescent="0.3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</row>
    <row r="636" spans="1:54" ht="18.350000000000001" x14ac:dyDescent="0.3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</row>
    <row r="637" spans="1:54" ht="18.350000000000001" x14ac:dyDescent="0.3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</row>
    <row r="638" spans="1:54" ht="18.350000000000001" x14ac:dyDescent="0.3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</row>
    <row r="639" spans="1:54" ht="18.350000000000001" x14ac:dyDescent="0.3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</row>
    <row r="640" spans="1:54" ht="18.350000000000001" x14ac:dyDescent="0.3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</row>
    <row r="641" spans="1:54" ht="18.350000000000001" x14ac:dyDescent="0.3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</row>
    <row r="642" spans="1:54" ht="18.350000000000001" x14ac:dyDescent="0.3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</row>
    <row r="643" spans="1:54" ht="18.350000000000001" x14ac:dyDescent="0.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</row>
    <row r="644" spans="1:54" ht="18.350000000000001" x14ac:dyDescent="0.3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</row>
    <row r="645" spans="1:54" ht="18.350000000000001" x14ac:dyDescent="0.3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</row>
    <row r="646" spans="1:54" ht="18.350000000000001" x14ac:dyDescent="0.3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</row>
    <row r="647" spans="1:54" ht="18.350000000000001" x14ac:dyDescent="0.3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</row>
    <row r="648" spans="1:54" ht="18.350000000000001" x14ac:dyDescent="0.3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</row>
    <row r="649" spans="1:54" ht="18.350000000000001" x14ac:dyDescent="0.3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</row>
    <row r="650" spans="1:54" ht="18.350000000000001" x14ac:dyDescent="0.3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</row>
    <row r="651" spans="1:54" ht="18.350000000000001" x14ac:dyDescent="0.3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</row>
    <row r="652" spans="1:54" ht="18.350000000000001" x14ac:dyDescent="0.3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</row>
    <row r="653" spans="1:54" ht="18.350000000000001" x14ac:dyDescent="0.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</row>
    <row r="654" spans="1:54" ht="18.350000000000001" x14ac:dyDescent="0.3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</row>
    <row r="655" spans="1:54" ht="18.350000000000001" x14ac:dyDescent="0.3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</row>
    <row r="656" spans="1:54" ht="18.350000000000001" x14ac:dyDescent="0.3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</row>
    <row r="657" spans="1:54" ht="18.350000000000001" x14ac:dyDescent="0.3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</row>
    <row r="658" spans="1:54" ht="18.350000000000001" x14ac:dyDescent="0.3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</row>
    <row r="659" spans="1:54" ht="18.350000000000001" x14ac:dyDescent="0.3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</row>
    <row r="660" spans="1:54" ht="18.350000000000001" x14ac:dyDescent="0.3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</row>
    <row r="661" spans="1:54" ht="18.350000000000001" x14ac:dyDescent="0.3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</row>
    <row r="662" spans="1:54" ht="18.350000000000001" x14ac:dyDescent="0.3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</row>
    <row r="663" spans="1:54" ht="18.350000000000001" x14ac:dyDescent="0.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</row>
    <row r="664" spans="1:54" ht="18.350000000000001" x14ac:dyDescent="0.3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</row>
    <row r="665" spans="1:54" ht="18.350000000000001" x14ac:dyDescent="0.3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</row>
    <row r="666" spans="1:54" ht="18.350000000000001" x14ac:dyDescent="0.3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</row>
    <row r="667" spans="1:54" ht="18.350000000000001" x14ac:dyDescent="0.3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</row>
    <row r="668" spans="1:54" ht="18.350000000000001" x14ac:dyDescent="0.3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</row>
    <row r="669" spans="1:54" ht="18.350000000000001" x14ac:dyDescent="0.3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</row>
    <row r="670" spans="1:54" ht="18.350000000000001" x14ac:dyDescent="0.3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</row>
    <row r="671" spans="1:54" ht="18.350000000000001" x14ac:dyDescent="0.3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</row>
    <row r="672" spans="1:54" ht="18.350000000000001" x14ac:dyDescent="0.3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</row>
    <row r="673" spans="1:54" ht="18.350000000000001" x14ac:dyDescent="0.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</row>
    <row r="674" spans="1:54" ht="18.350000000000001" x14ac:dyDescent="0.3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</row>
    <row r="675" spans="1:54" ht="18.350000000000001" x14ac:dyDescent="0.3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</row>
    <row r="676" spans="1:54" ht="18.350000000000001" x14ac:dyDescent="0.3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</row>
    <row r="677" spans="1:54" ht="18.350000000000001" x14ac:dyDescent="0.3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</row>
    <row r="678" spans="1:54" ht="18.350000000000001" x14ac:dyDescent="0.3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</row>
    <row r="679" spans="1:54" ht="18.350000000000001" x14ac:dyDescent="0.3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</row>
    <row r="680" spans="1:54" ht="18.350000000000001" x14ac:dyDescent="0.3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</row>
    <row r="681" spans="1:54" ht="18.350000000000001" x14ac:dyDescent="0.3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</row>
    <row r="682" spans="1:54" ht="18.350000000000001" x14ac:dyDescent="0.3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</row>
    <row r="683" spans="1:54" ht="18.350000000000001" x14ac:dyDescent="0.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</row>
    <row r="684" spans="1:54" ht="18.350000000000001" x14ac:dyDescent="0.3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</row>
    <row r="685" spans="1:54" ht="18.350000000000001" x14ac:dyDescent="0.3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</row>
    <row r="686" spans="1:54" ht="18.350000000000001" x14ac:dyDescent="0.3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</row>
    <row r="687" spans="1:54" ht="18.350000000000001" x14ac:dyDescent="0.3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</row>
    <row r="688" spans="1:54" ht="18.350000000000001" x14ac:dyDescent="0.3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</row>
    <row r="689" spans="1:54" ht="18.350000000000001" x14ac:dyDescent="0.3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</row>
    <row r="690" spans="1:54" ht="18.350000000000001" x14ac:dyDescent="0.3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</row>
    <row r="691" spans="1:54" ht="18.350000000000001" x14ac:dyDescent="0.3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</row>
    <row r="692" spans="1:54" ht="18.350000000000001" x14ac:dyDescent="0.3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</row>
    <row r="693" spans="1:54" ht="18.350000000000001" x14ac:dyDescent="0.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</row>
    <row r="694" spans="1:54" ht="18.350000000000001" x14ac:dyDescent="0.3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</row>
    <row r="695" spans="1:54" ht="18.350000000000001" x14ac:dyDescent="0.3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</row>
    <row r="696" spans="1:54" ht="18.350000000000001" x14ac:dyDescent="0.3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</row>
    <row r="697" spans="1:54" ht="18.350000000000001" x14ac:dyDescent="0.3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</row>
    <row r="698" spans="1:54" ht="18.350000000000001" x14ac:dyDescent="0.3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</row>
    <row r="699" spans="1:54" ht="18.350000000000001" x14ac:dyDescent="0.3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</row>
    <row r="700" spans="1:54" ht="18.350000000000001" x14ac:dyDescent="0.3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</row>
    <row r="701" spans="1:54" ht="18.350000000000001" x14ac:dyDescent="0.3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</row>
    <row r="702" spans="1:54" ht="18.350000000000001" x14ac:dyDescent="0.3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</row>
    <row r="703" spans="1:54" ht="18.350000000000001" x14ac:dyDescent="0.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</row>
    <row r="704" spans="1:54" ht="18.350000000000001" x14ac:dyDescent="0.3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</row>
    <row r="705" spans="1:54" ht="18.350000000000001" x14ac:dyDescent="0.3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</row>
    <row r="706" spans="1:54" ht="18.350000000000001" x14ac:dyDescent="0.3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</row>
    <row r="707" spans="1:54" ht="18.350000000000001" x14ac:dyDescent="0.3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</row>
    <row r="708" spans="1:54" ht="18.350000000000001" x14ac:dyDescent="0.3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</row>
    <row r="709" spans="1:54" ht="18.350000000000001" x14ac:dyDescent="0.3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</row>
    <row r="710" spans="1:54" ht="18.350000000000001" x14ac:dyDescent="0.3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</row>
    <row r="711" spans="1:54" ht="18.350000000000001" x14ac:dyDescent="0.3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</row>
    <row r="712" spans="1:54" ht="18.350000000000001" x14ac:dyDescent="0.3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</row>
    <row r="713" spans="1:54" ht="18.350000000000001" x14ac:dyDescent="0.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</row>
    <row r="714" spans="1:54" ht="18.350000000000001" x14ac:dyDescent="0.3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</row>
    <row r="715" spans="1:54" ht="18.350000000000001" x14ac:dyDescent="0.3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</row>
    <row r="716" spans="1:54" ht="18.350000000000001" x14ac:dyDescent="0.3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</row>
    <row r="717" spans="1:54" ht="18.350000000000001" x14ac:dyDescent="0.3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</row>
    <row r="718" spans="1:54" ht="18.350000000000001" x14ac:dyDescent="0.3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</row>
    <row r="719" spans="1:54" ht="18.350000000000001" x14ac:dyDescent="0.3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</row>
    <row r="720" spans="1:54" ht="18.350000000000001" x14ac:dyDescent="0.3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</row>
    <row r="721" spans="1:54" ht="18.350000000000001" x14ac:dyDescent="0.3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</row>
    <row r="722" spans="1:54" ht="18.350000000000001" x14ac:dyDescent="0.3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</row>
    <row r="723" spans="1:54" ht="18.350000000000001" x14ac:dyDescent="0.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</row>
    <row r="724" spans="1:54" ht="18.350000000000001" x14ac:dyDescent="0.3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</row>
    <row r="725" spans="1:54" ht="18.350000000000001" x14ac:dyDescent="0.3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</row>
    <row r="726" spans="1:54" ht="18.350000000000001" x14ac:dyDescent="0.3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</row>
    <row r="727" spans="1:54" ht="18.350000000000001" x14ac:dyDescent="0.3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</row>
    <row r="728" spans="1:54" ht="18.350000000000001" x14ac:dyDescent="0.3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</row>
    <row r="729" spans="1:54" ht="18.350000000000001" x14ac:dyDescent="0.3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</row>
    <row r="730" spans="1:54" ht="18.350000000000001" x14ac:dyDescent="0.3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</row>
    <row r="731" spans="1:54" ht="18.350000000000001" x14ac:dyDescent="0.3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</row>
    <row r="732" spans="1:54" ht="18.350000000000001" x14ac:dyDescent="0.3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</row>
    <row r="733" spans="1:54" ht="18.350000000000001" x14ac:dyDescent="0.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</row>
    <row r="734" spans="1:54" ht="18.350000000000001" x14ac:dyDescent="0.3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</row>
    <row r="735" spans="1:54" ht="18.350000000000001" x14ac:dyDescent="0.3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</row>
    <row r="736" spans="1:54" ht="18.350000000000001" x14ac:dyDescent="0.3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</row>
    <row r="737" spans="1:54" ht="18.350000000000001" x14ac:dyDescent="0.3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</row>
    <row r="738" spans="1:54" ht="18.350000000000001" x14ac:dyDescent="0.3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</row>
    <row r="739" spans="1:54" ht="18.350000000000001" x14ac:dyDescent="0.3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</row>
    <row r="740" spans="1:54" ht="18.350000000000001" x14ac:dyDescent="0.3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</row>
    <row r="741" spans="1:54" ht="18.350000000000001" x14ac:dyDescent="0.3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</row>
    <row r="742" spans="1:54" ht="18.350000000000001" x14ac:dyDescent="0.3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</row>
    <row r="743" spans="1:54" ht="18.350000000000001" x14ac:dyDescent="0.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</row>
    <row r="744" spans="1:54" ht="18.350000000000001" x14ac:dyDescent="0.3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</row>
    <row r="745" spans="1:54" ht="18.350000000000001" x14ac:dyDescent="0.3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</row>
    <row r="746" spans="1:54" ht="18.350000000000001" x14ac:dyDescent="0.3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</row>
    <row r="747" spans="1:54" ht="18.350000000000001" x14ac:dyDescent="0.3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</row>
    <row r="748" spans="1:54" ht="18.350000000000001" x14ac:dyDescent="0.3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</row>
    <row r="749" spans="1:54" ht="18.350000000000001" x14ac:dyDescent="0.3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</row>
    <row r="750" spans="1:54" ht="18.350000000000001" x14ac:dyDescent="0.3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</row>
    <row r="751" spans="1:54" ht="18.350000000000001" x14ac:dyDescent="0.3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</row>
    <row r="752" spans="1:54" ht="18.350000000000001" x14ac:dyDescent="0.3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</row>
    <row r="753" spans="1:54" ht="18.350000000000001" x14ac:dyDescent="0.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</row>
    <row r="754" spans="1:54" ht="18.350000000000001" x14ac:dyDescent="0.3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</row>
    <row r="755" spans="1:54" ht="18.350000000000001" x14ac:dyDescent="0.3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</row>
    <row r="756" spans="1:54" ht="18.350000000000001" x14ac:dyDescent="0.3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</row>
    <row r="757" spans="1:54" ht="18.350000000000001" x14ac:dyDescent="0.3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</row>
    <row r="758" spans="1:54" ht="18.350000000000001" x14ac:dyDescent="0.3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</row>
    <row r="759" spans="1:54" ht="18.350000000000001" x14ac:dyDescent="0.3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</row>
    <row r="760" spans="1:54" ht="18.350000000000001" x14ac:dyDescent="0.3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</row>
    <row r="761" spans="1:54" ht="18.350000000000001" x14ac:dyDescent="0.3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</row>
    <row r="762" spans="1:54" ht="18.350000000000001" x14ac:dyDescent="0.3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</row>
    <row r="763" spans="1:54" ht="18.350000000000001" x14ac:dyDescent="0.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</row>
    <row r="764" spans="1:54" ht="18.350000000000001" x14ac:dyDescent="0.3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</row>
    <row r="765" spans="1:54" ht="18.350000000000001" x14ac:dyDescent="0.3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</row>
    <row r="766" spans="1:54" ht="18.350000000000001" x14ac:dyDescent="0.3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</row>
    <row r="767" spans="1:54" ht="18.350000000000001" x14ac:dyDescent="0.3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</row>
    <row r="768" spans="1:54" ht="18.350000000000001" x14ac:dyDescent="0.3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</row>
    <row r="769" spans="1:54" ht="18.350000000000001" x14ac:dyDescent="0.3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</row>
    <row r="770" spans="1:54" ht="18.350000000000001" x14ac:dyDescent="0.3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</row>
    <row r="771" spans="1:54" ht="18.350000000000001" x14ac:dyDescent="0.3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</row>
    <row r="772" spans="1:54" ht="18.350000000000001" x14ac:dyDescent="0.3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</row>
    <row r="773" spans="1:54" ht="18.350000000000001" x14ac:dyDescent="0.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</row>
    <row r="774" spans="1:54" ht="18.350000000000001" x14ac:dyDescent="0.3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</row>
    <row r="775" spans="1:54" ht="18.350000000000001" x14ac:dyDescent="0.3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</row>
    <row r="776" spans="1:54" ht="18.350000000000001" x14ac:dyDescent="0.3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</row>
    <row r="777" spans="1:54" ht="18.350000000000001" x14ac:dyDescent="0.3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</row>
    <row r="778" spans="1:54" ht="18.350000000000001" x14ac:dyDescent="0.3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</row>
    <row r="779" spans="1:54" ht="18.350000000000001" x14ac:dyDescent="0.3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</row>
    <row r="780" spans="1:54" ht="18.350000000000001" x14ac:dyDescent="0.3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</row>
    <row r="781" spans="1:54" ht="18.350000000000001" x14ac:dyDescent="0.3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</row>
    <row r="782" spans="1:54" ht="18.350000000000001" x14ac:dyDescent="0.3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</row>
    <row r="783" spans="1:54" ht="18.350000000000001" x14ac:dyDescent="0.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</row>
    <row r="784" spans="1:54" ht="18.350000000000001" x14ac:dyDescent="0.3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</row>
    <row r="785" spans="1:54" ht="18.350000000000001" x14ac:dyDescent="0.3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</row>
    <row r="786" spans="1:54" ht="18.350000000000001" x14ac:dyDescent="0.3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</row>
    <row r="787" spans="1:54" ht="18.350000000000001" x14ac:dyDescent="0.3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</row>
    <row r="788" spans="1:54" ht="18.350000000000001" x14ac:dyDescent="0.3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</row>
    <row r="789" spans="1:54" ht="18.350000000000001" x14ac:dyDescent="0.3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</row>
    <row r="790" spans="1:54" ht="18.350000000000001" x14ac:dyDescent="0.3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</row>
    <row r="791" spans="1:54" ht="18.350000000000001" x14ac:dyDescent="0.3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</row>
    <row r="792" spans="1:54" ht="18.350000000000001" x14ac:dyDescent="0.3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</row>
    <row r="793" spans="1:54" ht="18.350000000000001" x14ac:dyDescent="0.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</row>
    <row r="794" spans="1:54" ht="18.350000000000001" x14ac:dyDescent="0.3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</row>
    <row r="795" spans="1:54" ht="18.350000000000001" x14ac:dyDescent="0.3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</row>
    <row r="796" spans="1:54" ht="18.350000000000001" x14ac:dyDescent="0.3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</row>
    <row r="797" spans="1:54" ht="18.350000000000001" x14ac:dyDescent="0.3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</row>
    <row r="798" spans="1:54" ht="18.350000000000001" x14ac:dyDescent="0.3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</row>
    <row r="799" spans="1:54" ht="18.350000000000001" x14ac:dyDescent="0.3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</row>
    <row r="800" spans="1:54" ht="18.350000000000001" x14ac:dyDescent="0.3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</row>
    <row r="801" spans="1:54" ht="18.350000000000001" x14ac:dyDescent="0.3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</row>
    <row r="802" spans="1:54" ht="18.350000000000001" x14ac:dyDescent="0.3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</row>
    <row r="803" spans="1:54" ht="18.350000000000001" x14ac:dyDescent="0.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</row>
    <row r="804" spans="1:54" ht="18.350000000000001" x14ac:dyDescent="0.3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</row>
    <row r="805" spans="1:54" ht="18.350000000000001" x14ac:dyDescent="0.3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</row>
    <row r="806" spans="1:54" ht="18.350000000000001" x14ac:dyDescent="0.3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</row>
    <row r="807" spans="1:54" ht="18.350000000000001" x14ac:dyDescent="0.3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</row>
    <row r="808" spans="1:54" ht="18.350000000000001" x14ac:dyDescent="0.3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</row>
    <row r="809" spans="1:54" ht="18.350000000000001" x14ac:dyDescent="0.3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</row>
    <row r="810" spans="1:54" ht="18.350000000000001" x14ac:dyDescent="0.3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</row>
    <row r="811" spans="1:54" ht="18.350000000000001" x14ac:dyDescent="0.3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</row>
    <row r="812" spans="1:54" ht="18.350000000000001" x14ac:dyDescent="0.3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</row>
    <row r="813" spans="1:54" ht="18.350000000000001" x14ac:dyDescent="0.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</row>
    <row r="814" spans="1:54" ht="18.350000000000001" x14ac:dyDescent="0.3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</row>
    <row r="815" spans="1:54" ht="18.350000000000001" x14ac:dyDescent="0.3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</row>
    <row r="816" spans="1:54" ht="18.350000000000001" x14ac:dyDescent="0.3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</row>
    <row r="817" spans="1:54" ht="18.350000000000001" x14ac:dyDescent="0.3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</row>
    <row r="818" spans="1:54" ht="18.350000000000001" x14ac:dyDescent="0.3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</row>
    <row r="819" spans="1:54" ht="18.350000000000001" x14ac:dyDescent="0.3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</row>
    <row r="820" spans="1:54" ht="18.350000000000001" x14ac:dyDescent="0.3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</row>
    <row r="821" spans="1:54" ht="18.350000000000001" x14ac:dyDescent="0.3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</row>
    <row r="822" spans="1:54" ht="18.350000000000001" x14ac:dyDescent="0.3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</row>
    <row r="823" spans="1:54" ht="18.350000000000001" x14ac:dyDescent="0.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</row>
    <row r="824" spans="1:54" ht="18.350000000000001" x14ac:dyDescent="0.3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</row>
    <row r="825" spans="1:54" ht="18.350000000000001" x14ac:dyDescent="0.3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</row>
    <row r="826" spans="1:54" ht="18.350000000000001" x14ac:dyDescent="0.3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</row>
    <row r="827" spans="1:54" ht="18.350000000000001" x14ac:dyDescent="0.3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</row>
    <row r="828" spans="1:54" ht="18.350000000000001" x14ac:dyDescent="0.3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</row>
    <row r="829" spans="1:54" ht="18.350000000000001" x14ac:dyDescent="0.3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</row>
    <row r="830" spans="1:54" ht="18.350000000000001" x14ac:dyDescent="0.3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</row>
    <row r="831" spans="1:54" ht="18.350000000000001" x14ac:dyDescent="0.3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</row>
    <row r="832" spans="1:54" ht="18.350000000000001" x14ac:dyDescent="0.3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</row>
    <row r="833" spans="1:54" ht="18.350000000000001" x14ac:dyDescent="0.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</row>
    <row r="834" spans="1:54" ht="18.350000000000001" x14ac:dyDescent="0.3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</row>
    <row r="835" spans="1:54" ht="18.350000000000001" x14ac:dyDescent="0.3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</row>
    <row r="836" spans="1:54" ht="18.350000000000001" x14ac:dyDescent="0.3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</row>
    <row r="837" spans="1:54" ht="18.350000000000001" x14ac:dyDescent="0.3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</row>
    <row r="838" spans="1:54" ht="18.350000000000001" x14ac:dyDescent="0.3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</row>
    <row r="839" spans="1:54" ht="18.350000000000001" x14ac:dyDescent="0.3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</row>
    <row r="840" spans="1:54" ht="18.350000000000001" x14ac:dyDescent="0.3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</row>
    <row r="841" spans="1:54" ht="18.350000000000001" x14ac:dyDescent="0.3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</row>
    <row r="842" spans="1:54" ht="18.350000000000001" x14ac:dyDescent="0.3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</row>
    <row r="843" spans="1:54" ht="18.350000000000001" x14ac:dyDescent="0.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</row>
    <row r="844" spans="1:54" ht="18.350000000000001" x14ac:dyDescent="0.3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</row>
    <row r="845" spans="1:54" ht="18.350000000000001" x14ac:dyDescent="0.3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</row>
    <row r="846" spans="1:54" ht="18.350000000000001" x14ac:dyDescent="0.3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</row>
    <row r="847" spans="1:54" ht="18.350000000000001" x14ac:dyDescent="0.3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</row>
    <row r="848" spans="1:54" ht="18.350000000000001" x14ac:dyDescent="0.3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</row>
    <row r="849" spans="1:54" ht="18.350000000000001" x14ac:dyDescent="0.3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</row>
    <row r="850" spans="1:54" ht="18.350000000000001" x14ac:dyDescent="0.3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</row>
    <row r="851" spans="1:54" ht="18.350000000000001" x14ac:dyDescent="0.3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</row>
    <row r="852" spans="1:54" ht="18.350000000000001" x14ac:dyDescent="0.3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</row>
    <row r="853" spans="1:54" ht="18.350000000000001" x14ac:dyDescent="0.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</row>
    <row r="854" spans="1:54" ht="18.350000000000001" x14ac:dyDescent="0.3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</row>
    <row r="855" spans="1:54" ht="18.350000000000001" x14ac:dyDescent="0.3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</row>
    <row r="856" spans="1:54" ht="18.350000000000001" x14ac:dyDescent="0.3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</row>
    <row r="857" spans="1:54" ht="18.350000000000001" x14ac:dyDescent="0.3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</row>
    <row r="858" spans="1:54" ht="18.350000000000001" x14ac:dyDescent="0.3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</row>
    <row r="859" spans="1:54" ht="18.350000000000001" x14ac:dyDescent="0.3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</row>
    <row r="860" spans="1:54" ht="18.350000000000001" x14ac:dyDescent="0.3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</row>
    <row r="861" spans="1:54" ht="18.350000000000001" x14ac:dyDescent="0.3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</row>
    <row r="862" spans="1:54" ht="18.350000000000001" x14ac:dyDescent="0.3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</row>
    <row r="863" spans="1:54" ht="18.350000000000001" x14ac:dyDescent="0.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</row>
    <row r="864" spans="1:54" ht="18.350000000000001" x14ac:dyDescent="0.3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</row>
    <row r="865" spans="1:54" ht="18.350000000000001" x14ac:dyDescent="0.3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</row>
    <row r="866" spans="1:54" ht="18.350000000000001" x14ac:dyDescent="0.3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</row>
    <row r="867" spans="1:54" ht="18.350000000000001" x14ac:dyDescent="0.3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</row>
    <row r="868" spans="1:54" ht="18.350000000000001" x14ac:dyDescent="0.3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</row>
    <row r="869" spans="1:54" ht="18.350000000000001" x14ac:dyDescent="0.3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</row>
    <row r="870" spans="1:54" ht="18.350000000000001" x14ac:dyDescent="0.3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</row>
    <row r="871" spans="1:54" ht="18.350000000000001" x14ac:dyDescent="0.3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</row>
    <row r="872" spans="1:54" ht="18.350000000000001" x14ac:dyDescent="0.3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</row>
    <row r="873" spans="1:54" ht="18.350000000000001" x14ac:dyDescent="0.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</row>
    <row r="874" spans="1:54" ht="18.350000000000001" x14ac:dyDescent="0.3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</row>
    <row r="875" spans="1:54" ht="18.350000000000001" x14ac:dyDescent="0.3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</row>
    <row r="876" spans="1:54" ht="18.350000000000001" x14ac:dyDescent="0.3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</row>
    <row r="877" spans="1:54" ht="18.350000000000001" x14ac:dyDescent="0.3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</row>
    <row r="878" spans="1:54" ht="18.350000000000001" x14ac:dyDescent="0.3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</row>
    <row r="879" spans="1:54" ht="18.350000000000001" x14ac:dyDescent="0.3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</row>
    <row r="880" spans="1:54" ht="18.350000000000001" x14ac:dyDescent="0.3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</row>
    <row r="881" spans="1:54" ht="18.350000000000001" x14ac:dyDescent="0.3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</row>
    <row r="882" spans="1:54" ht="18.350000000000001" x14ac:dyDescent="0.3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</row>
    <row r="883" spans="1:54" ht="18.350000000000001" x14ac:dyDescent="0.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</row>
    <row r="884" spans="1:54" ht="18.350000000000001" x14ac:dyDescent="0.3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</row>
    <row r="885" spans="1:54" ht="18.350000000000001" x14ac:dyDescent="0.3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</row>
    <row r="886" spans="1:54" ht="18.350000000000001" x14ac:dyDescent="0.3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</row>
    <row r="887" spans="1:54" ht="18.350000000000001" x14ac:dyDescent="0.3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</row>
    <row r="888" spans="1:54" ht="18.350000000000001" x14ac:dyDescent="0.3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</row>
    <row r="889" spans="1:54" ht="18.350000000000001" x14ac:dyDescent="0.3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</row>
    <row r="890" spans="1:54" ht="18.350000000000001" x14ac:dyDescent="0.3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</row>
    <row r="891" spans="1:54" ht="18.350000000000001" x14ac:dyDescent="0.3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</row>
    <row r="892" spans="1:54" ht="18.350000000000001" x14ac:dyDescent="0.3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</row>
    <row r="893" spans="1:54" ht="18.350000000000001" x14ac:dyDescent="0.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</row>
    <row r="894" spans="1:54" ht="18.350000000000001" x14ac:dyDescent="0.3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</row>
    <row r="895" spans="1:54" ht="18.350000000000001" x14ac:dyDescent="0.3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</row>
    <row r="896" spans="1:54" ht="18.350000000000001" x14ac:dyDescent="0.3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</row>
    <row r="897" spans="1:54" ht="18.350000000000001" x14ac:dyDescent="0.3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</row>
    <row r="898" spans="1:54" ht="18.350000000000001" x14ac:dyDescent="0.3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</row>
    <row r="899" spans="1:54" ht="18.350000000000001" x14ac:dyDescent="0.3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</row>
    <row r="900" spans="1:54" ht="18.350000000000001" x14ac:dyDescent="0.3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</row>
    <row r="901" spans="1:54" ht="18.350000000000001" x14ac:dyDescent="0.3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</row>
    <row r="902" spans="1:54" ht="18.350000000000001" x14ac:dyDescent="0.3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</row>
    <row r="903" spans="1:54" ht="18.350000000000001" x14ac:dyDescent="0.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</row>
    <row r="904" spans="1:54" ht="18.350000000000001" x14ac:dyDescent="0.3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</row>
    <row r="905" spans="1:54" ht="18.350000000000001" x14ac:dyDescent="0.3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</row>
    <row r="906" spans="1:54" ht="18.350000000000001" x14ac:dyDescent="0.3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</row>
    <row r="907" spans="1:54" ht="18.350000000000001" x14ac:dyDescent="0.3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</row>
    <row r="908" spans="1:54" ht="18.350000000000001" x14ac:dyDescent="0.3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</row>
    <row r="909" spans="1:54" ht="18.350000000000001" x14ac:dyDescent="0.3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</row>
    <row r="910" spans="1:54" ht="18.350000000000001" x14ac:dyDescent="0.3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</row>
    <row r="911" spans="1:54" ht="18.350000000000001" x14ac:dyDescent="0.3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</row>
    <row r="912" spans="1:54" ht="18.350000000000001" x14ac:dyDescent="0.3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</row>
    <row r="913" spans="1:54" ht="18.350000000000001" x14ac:dyDescent="0.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</row>
    <row r="914" spans="1:54" ht="18.350000000000001" x14ac:dyDescent="0.3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</row>
    <row r="915" spans="1:54" ht="18.350000000000001" x14ac:dyDescent="0.3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</row>
    <row r="916" spans="1:54" ht="18.350000000000001" x14ac:dyDescent="0.3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</row>
    <row r="917" spans="1:54" ht="18.350000000000001" x14ac:dyDescent="0.3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</row>
    <row r="918" spans="1:54" ht="18.350000000000001" x14ac:dyDescent="0.3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</row>
    <row r="919" spans="1:54" ht="18.350000000000001" x14ac:dyDescent="0.3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</row>
    <row r="920" spans="1:54" ht="18.350000000000001" x14ac:dyDescent="0.3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</row>
    <row r="921" spans="1:54" ht="18.350000000000001" x14ac:dyDescent="0.3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</row>
    <row r="922" spans="1:54" ht="18.350000000000001" x14ac:dyDescent="0.3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</row>
    <row r="923" spans="1:54" ht="18.350000000000001" x14ac:dyDescent="0.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</row>
    <row r="924" spans="1:54" ht="18.350000000000001" x14ac:dyDescent="0.3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</row>
    <row r="925" spans="1:54" ht="18.350000000000001" x14ac:dyDescent="0.3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</row>
    <row r="926" spans="1:54" ht="18.350000000000001" x14ac:dyDescent="0.3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</row>
    <row r="927" spans="1:54" ht="18.350000000000001" x14ac:dyDescent="0.3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</row>
    <row r="928" spans="1:54" ht="18.350000000000001" x14ac:dyDescent="0.3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</row>
    <row r="929" spans="1:54" ht="18.350000000000001" x14ac:dyDescent="0.3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</row>
    <row r="930" spans="1:54" ht="18.350000000000001" x14ac:dyDescent="0.3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</row>
    <row r="931" spans="1:54" ht="18.350000000000001" x14ac:dyDescent="0.3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</row>
    <row r="932" spans="1:54" ht="18.350000000000001" x14ac:dyDescent="0.3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</row>
    <row r="933" spans="1:54" ht="18.350000000000001" x14ac:dyDescent="0.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</row>
    <row r="934" spans="1:54" ht="18.350000000000001" x14ac:dyDescent="0.3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</row>
    <row r="935" spans="1:54" ht="18.350000000000001" x14ac:dyDescent="0.3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</row>
    <row r="936" spans="1:54" ht="18.350000000000001" x14ac:dyDescent="0.3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</row>
    <row r="937" spans="1:54" ht="18.350000000000001" x14ac:dyDescent="0.3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</row>
    <row r="938" spans="1:54" ht="18.350000000000001" x14ac:dyDescent="0.3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</row>
    <row r="939" spans="1:54" ht="18.350000000000001" x14ac:dyDescent="0.3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</row>
    <row r="940" spans="1:54" ht="18.350000000000001" x14ac:dyDescent="0.3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</row>
    <row r="941" spans="1:54" ht="18.350000000000001" x14ac:dyDescent="0.3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</row>
    <row r="942" spans="1:54" ht="18.350000000000001" x14ac:dyDescent="0.3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</row>
    <row r="943" spans="1:54" ht="18.350000000000001" x14ac:dyDescent="0.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</row>
    <row r="944" spans="1:54" ht="18.350000000000001" x14ac:dyDescent="0.3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</row>
    <row r="945" spans="1:54" ht="18.350000000000001" x14ac:dyDescent="0.3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</row>
    <row r="946" spans="1:54" ht="18.350000000000001" x14ac:dyDescent="0.3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</row>
    <row r="947" spans="1:54" ht="18.350000000000001" x14ac:dyDescent="0.3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</row>
    <row r="948" spans="1:54" ht="18.350000000000001" x14ac:dyDescent="0.3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</row>
    <row r="949" spans="1:54" ht="18.350000000000001" x14ac:dyDescent="0.3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</row>
    <row r="950" spans="1:54" ht="18.350000000000001" x14ac:dyDescent="0.3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</row>
    <row r="951" spans="1:54" ht="18.350000000000001" x14ac:dyDescent="0.3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</row>
    <row r="952" spans="1:54" ht="18.350000000000001" x14ac:dyDescent="0.3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</row>
    <row r="953" spans="1:54" ht="18.350000000000001" x14ac:dyDescent="0.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</row>
    <row r="954" spans="1:54" ht="18.350000000000001" x14ac:dyDescent="0.3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</row>
    <row r="955" spans="1:54" ht="18.350000000000001" x14ac:dyDescent="0.3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</row>
    <row r="956" spans="1:54" ht="18.350000000000001" x14ac:dyDescent="0.3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</row>
    <row r="957" spans="1:54" ht="18.350000000000001" x14ac:dyDescent="0.3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</row>
    <row r="958" spans="1:54" ht="18.350000000000001" x14ac:dyDescent="0.3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</row>
    <row r="959" spans="1:54" ht="18.350000000000001" x14ac:dyDescent="0.3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</row>
    <row r="960" spans="1:54" ht="18.350000000000001" x14ac:dyDescent="0.3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</row>
    <row r="961" spans="1:54" ht="18.350000000000001" x14ac:dyDescent="0.3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</row>
    <row r="962" spans="1:54" ht="18.350000000000001" x14ac:dyDescent="0.3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</row>
    <row r="963" spans="1:54" ht="18.350000000000001" x14ac:dyDescent="0.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</row>
    <row r="964" spans="1:54" ht="18.350000000000001" x14ac:dyDescent="0.3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</row>
    <row r="965" spans="1:54" ht="18.350000000000001" x14ac:dyDescent="0.3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</row>
    <row r="966" spans="1:54" ht="18.350000000000001" x14ac:dyDescent="0.3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</row>
    <row r="967" spans="1:54" ht="18.350000000000001" x14ac:dyDescent="0.3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</row>
    <row r="968" spans="1:54" ht="18.350000000000001" x14ac:dyDescent="0.3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</row>
    <row r="969" spans="1:54" ht="18.350000000000001" x14ac:dyDescent="0.3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</row>
    <row r="970" spans="1:54" ht="18.350000000000001" x14ac:dyDescent="0.3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</row>
    <row r="971" spans="1:54" ht="18.350000000000001" x14ac:dyDescent="0.3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</row>
    <row r="972" spans="1:54" ht="18.350000000000001" x14ac:dyDescent="0.3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</row>
    <row r="973" spans="1:54" ht="18.350000000000001" x14ac:dyDescent="0.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</row>
    <row r="974" spans="1:54" ht="18.350000000000001" x14ac:dyDescent="0.3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</row>
    <row r="975" spans="1:54" ht="18.350000000000001" x14ac:dyDescent="0.3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</row>
    <row r="976" spans="1:54" ht="18.350000000000001" x14ac:dyDescent="0.3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</row>
    <row r="977" spans="1:54" ht="18.350000000000001" x14ac:dyDescent="0.3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</row>
    <row r="978" spans="1:54" ht="18.350000000000001" x14ac:dyDescent="0.3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</row>
    <row r="979" spans="1:54" ht="18.350000000000001" x14ac:dyDescent="0.3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</row>
    <row r="980" spans="1:54" ht="18.350000000000001" x14ac:dyDescent="0.3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</row>
    <row r="981" spans="1:54" ht="18.350000000000001" x14ac:dyDescent="0.3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</row>
    <row r="982" spans="1:54" ht="18.350000000000001" x14ac:dyDescent="0.3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</row>
    <row r="983" spans="1:54" ht="18.350000000000001" x14ac:dyDescent="0.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</row>
    <row r="984" spans="1:54" ht="18.350000000000001" x14ac:dyDescent="0.3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</row>
    <row r="985" spans="1:54" ht="18.350000000000001" x14ac:dyDescent="0.3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</row>
    <row r="986" spans="1:54" ht="18.350000000000001" x14ac:dyDescent="0.3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</row>
    <row r="987" spans="1:54" ht="18.350000000000001" x14ac:dyDescent="0.3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</row>
    <row r="988" spans="1:54" ht="18.350000000000001" x14ac:dyDescent="0.3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</row>
    <row r="989" spans="1:54" ht="18.350000000000001" x14ac:dyDescent="0.3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</row>
    <row r="990" spans="1:54" ht="18.350000000000001" x14ac:dyDescent="0.3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</row>
    <row r="991" spans="1:54" ht="18.350000000000001" x14ac:dyDescent="0.3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</row>
    <row r="992" spans="1:54" ht="18.350000000000001" x14ac:dyDescent="0.3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</row>
    <row r="993" spans="1:54" ht="18.350000000000001" x14ac:dyDescent="0.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</row>
    <row r="994" spans="1:54" ht="18.350000000000001" x14ac:dyDescent="0.3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</row>
    <row r="995" spans="1:54" ht="18.350000000000001" x14ac:dyDescent="0.3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</row>
    <row r="996" spans="1:54" ht="18.350000000000001" x14ac:dyDescent="0.3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</row>
    <row r="997" spans="1:54" ht="18.350000000000001" x14ac:dyDescent="0.3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</row>
    <row r="998" spans="1:54" ht="18.350000000000001" x14ac:dyDescent="0.3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</row>
    <row r="999" spans="1:54" ht="18.350000000000001" x14ac:dyDescent="0.3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</row>
    <row r="1000" spans="1:54" ht="18.350000000000001" x14ac:dyDescent="0.3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</row>
    <row r="1001" spans="1:54" ht="18.350000000000001" x14ac:dyDescent="0.3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</row>
    <row r="1002" spans="1:54" ht="18.350000000000001" x14ac:dyDescent="0.3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</row>
    <row r="1003" spans="1:54" ht="18.350000000000001" x14ac:dyDescent="0.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</row>
    <row r="1004" spans="1:54" ht="18.350000000000001" x14ac:dyDescent="0.3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</row>
    <row r="1005" spans="1:54" ht="18.350000000000001" x14ac:dyDescent="0.3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</row>
    <row r="1006" spans="1:54" ht="18.350000000000001" x14ac:dyDescent="0.3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</row>
    <row r="1007" spans="1:54" ht="18.350000000000001" x14ac:dyDescent="0.3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</row>
    <row r="1008" spans="1:54" ht="18.350000000000001" x14ac:dyDescent="0.3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</row>
    <row r="1009" spans="1:54" ht="18.350000000000001" x14ac:dyDescent="0.3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</row>
    <row r="1010" spans="1:54" ht="18.350000000000001" x14ac:dyDescent="0.3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</row>
    <row r="1011" spans="1:54" ht="18.350000000000001" x14ac:dyDescent="0.3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</row>
    <row r="1012" spans="1:54" ht="18.350000000000001" x14ac:dyDescent="0.3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</row>
    <row r="1013" spans="1:54" ht="18.350000000000001" x14ac:dyDescent="0.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</row>
    <row r="1014" spans="1:54" ht="18.350000000000001" x14ac:dyDescent="0.3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</row>
    <row r="1015" spans="1:54" ht="18.350000000000001" x14ac:dyDescent="0.3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</row>
    <row r="1016" spans="1:54" ht="18.350000000000001" x14ac:dyDescent="0.3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</row>
    <row r="1017" spans="1:54" ht="18.350000000000001" x14ac:dyDescent="0.3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</row>
    <row r="1018" spans="1:54" ht="18.350000000000001" x14ac:dyDescent="0.3">
      <c r="A1018" s="62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  <c r="AD1018" s="62"/>
      <c r="AE1018" s="62"/>
      <c r="AF1018" s="62"/>
      <c r="AG1018" s="62"/>
      <c r="AH1018" s="62"/>
      <c r="AI1018" s="62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  <c r="BA1018" s="62"/>
      <c r="BB1018" s="62"/>
    </row>
    <row r="1019" spans="1:54" ht="18.350000000000001" x14ac:dyDescent="0.3">
      <c r="A1019" s="62"/>
      <c r="B1019" s="62"/>
      <c r="C1019" s="62"/>
      <c r="D1019" s="6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  <c r="AD1019" s="62"/>
      <c r="AE1019" s="62"/>
      <c r="AF1019" s="62"/>
      <c r="AG1019" s="62"/>
      <c r="AH1019" s="62"/>
      <c r="AI1019" s="62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  <c r="BA1019" s="62"/>
      <c r="BB1019" s="62"/>
    </row>
    <row r="1020" spans="1:54" ht="18.350000000000001" x14ac:dyDescent="0.3">
      <c r="A1020" s="62"/>
      <c r="B1020" s="62"/>
      <c r="C1020" s="62"/>
      <c r="D1020" s="62"/>
      <c r="E1020" s="62"/>
      <c r="F1020" s="62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  <c r="AD1020" s="62"/>
      <c r="AE1020" s="62"/>
      <c r="AF1020" s="62"/>
      <c r="AG1020" s="62"/>
      <c r="AH1020" s="62"/>
      <c r="AI1020" s="62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  <c r="BA1020" s="62"/>
      <c r="BB1020" s="62"/>
    </row>
    <row r="1021" spans="1:54" ht="18.350000000000001" x14ac:dyDescent="0.3">
      <c r="A1021" s="62"/>
      <c r="B1021" s="62"/>
      <c r="C1021" s="62"/>
      <c r="D1021" s="62"/>
      <c r="E1021" s="62"/>
      <c r="F1021" s="62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  <c r="AD1021" s="62"/>
      <c r="AE1021" s="62"/>
      <c r="AF1021" s="62"/>
      <c r="AG1021" s="62"/>
      <c r="AH1021" s="62"/>
      <c r="AI1021" s="62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  <c r="BA1021" s="62"/>
      <c r="BB1021" s="62"/>
    </row>
    <row r="1022" spans="1:54" ht="18.350000000000001" x14ac:dyDescent="0.3">
      <c r="A1022" s="62"/>
      <c r="B1022" s="62"/>
      <c r="C1022" s="62"/>
      <c r="D1022" s="62"/>
      <c r="E1022" s="62"/>
      <c r="F1022" s="62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  <c r="AD1022" s="62"/>
      <c r="AE1022" s="62"/>
      <c r="AF1022" s="62"/>
      <c r="AG1022" s="62"/>
      <c r="AH1022" s="62"/>
      <c r="AI1022" s="62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  <c r="BA1022" s="62"/>
      <c r="BB1022" s="62"/>
    </row>
    <row r="1023" spans="1:54" ht="18.350000000000001" x14ac:dyDescent="0.3">
      <c r="A1023" s="62"/>
      <c r="B1023" s="62"/>
      <c r="C1023" s="62"/>
      <c r="D1023" s="62"/>
      <c r="E1023" s="62"/>
      <c r="F1023" s="62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  <c r="AD1023" s="62"/>
      <c r="AE1023" s="62"/>
      <c r="AF1023" s="62"/>
      <c r="AG1023" s="62"/>
      <c r="AH1023" s="62"/>
      <c r="AI1023" s="62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  <c r="BA1023" s="62"/>
      <c r="BB1023" s="62"/>
    </row>
    <row r="1024" spans="1:54" ht="18.350000000000001" x14ac:dyDescent="0.3">
      <c r="A1024" s="62"/>
      <c r="B1024" s="62"/>
      <c r="C1024" s="62"/>
      <c r="D1024" s="62"/>
      <c r="E1024" s="62"/>
      <c r="F1024" s="62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  <c r="Q1024" s="62"/>
      <c r="R1024" s="62"/>
      <c r="S1024" s="62"/>
      <c r="T1024" s="62"/>
      <c r="U1024" s="62"/>
      <c r="V1024" s="62"/>
      <c r="W1024" s="62"/>
      <c r="X1024" s="62"/>
      <c r="Y1024" s="62"/>
      <c r="Z1024" s="62"/>
      <c r="AA1024" s="62"/>
      <c r="AB1024" s="62"/>
      <c r="AC1024" s="62"/>
      <c r="AD1024" s="62"/>
      <c r="AE1024" s="62"/>
      <c r="AF1024" s="62"/>
      <c r="AG1024" s="62"/>
      <c r="AH1024" s="62"/>
      <c r="AI1024" s="62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  <c r="BA1024" s="62"/>
      <c r="BB1024" s="62"/>
    </row>
    <row r="1025" spans="1:54" ht="18.350000000000001" x14ac:dyDescent="0.3">
      <c r="A1025" s="62"/>
      <c r="B1025" s="62"/>
      <c r="C1025" s="62"/>
      <c r="D1025" s="62"/>
      <c r="E1025" s="62"/>
      <c r="F1025" s="62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  <c r="Q1025" s="62"/>
      <c r="R1025" s="62"/>
      <c r="S1025" s="62"/>
      <c r="T1025" s="62"/>
      <c r="U1025" s="62"/>
      <c r="V1025" s="62"/>
      <c r="W1025" s="62"/>
      <c r="X1025" s="62"/>
      <c r="Y1025" s="62"/>
      <c r="Z1025" s="62"/>
      <c r="AA1025" s="62"/>
      <c r="AB1025" s="62"/>
      <c r="AC1025" s="62"/>
      <c r="AD1025" s="62"/>
      <c r="AE1025" s="62"/>
      <c r="AF1025" s="62"/>
      <c r="AG1025" s="62"/>
      <c r="AH1025" s="62"/>
      <c r="AI1025" s="62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  <c r="BA1025" s="62"/>
      <c r="BB1025" s="62"/>
    </row>
    <row r="1026" spans="1:54" ht="18.350000000000001" x14ac:dyDescent="0.3">
      <c r="A1026" s="62"/>
      <c r="B1026" s="62"/>
      <c r="C1026" s="62"/>
      <c r="D1026" s="62"/>
      <c r="E1026" s="62"/>
      <c r="F1026" s="62"/>
      <c r="G1026" s="62"/>
      <c r="H1026" s="62"/>
      <c r="I1026" s="62"/>
      <c r="J1026" s="62"/>
      <c r="K1026" s="62"/>
      <c r="L1026" s="62"/>
      <c r="M1026" s="62"/>
      <c r="N1026" s="62"/>
      <c r="O1026" s="62"/>
      <c r="P1026" s="62"/>
      <c r="Q1026" s="62"/>
      <c r="R1026" s="62"/>
      <c r="S1026" s="62"/>
      <c r="T1026" s="62"/>
      <c r="U1026" s="62"/>
      <c r="V1026" s="62"/>
      <c r="W1026" s="62"/>
      <c r="X1026" s="62"/>
      <c r="Y1026" s="62"/>
      <c r="Z1026" s="62"/>
      <c r="AA1026" s="62"/>
      <c r="AB1026" s="62"/>
      <c r="AC1026" s="62"/>
      <c r="AD1026" s="62"/>
      <c r="AE1026" s="62"/>
      <c r="AF1026" s="62"/>
      <c r="AG1026" s="62"/>
      <c r="AH1026" s="62"/>
      <c r="AI1026" s="62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  <c r="BA1026" s="62"/>
      <c r="BB1026" s="62"/>
    </row>
    <row r="1027" spans="1:54" ht="18.350000000000001" x14ac:dyDescent="0.3">
      <c r="A1027" s="62"/>
      <c r="B1027" s="62"/>
      <c r="C1027" s="62"/>
      <c r="D1027" s="62"/>
      <c r="E1027" s="62"/>
      <c r="F1027" s="62"/>
      <c r="G1027" s="62"/>
      <c r="H1027" s="62"/>
      <c r="I1027" s="62"/>
      <c r="J1027" s="62"/>
      <c r="K1027" s="62"/>
      <c r="L1027" s="62"/>
      <c r="M1027" s="62"/>
      <c r="N1027" s="62"/>
      <c r="O1027" s="62"/>
      <c r="P1027" s="62"/>
      <c r="Q1027" s="62"/>
      <c r="R1027" s="62"/>
      <c r="S1027" s="62"/>
      <c r="T1027" s="62"/>
      <c r="U1027" s="62"/>
      <c r="V1027" s="62"/>
      <c r="W1027" s="62"/>
      <c r="X1027" s="62"/>
      <c r="Y1027" s="62"/>
      <c r="Z1027" s="62"/>
      <c r="AA1027" s="62"/>
      <c r="AB1027" s="62"/>
      <c r="AC1027" s="62"/>
      <c r="AD1027" s="62"/>
      <c r="AE1027" s="62"/>
      <c r="AF1027" s="62"/>
      <c r="AG1027" s="62"/>
      <c r="AH1027" s="62"/>
      <c r="AI1027" s="62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  <c r="BA1027" s="62"/>
      <c r="BB1027" s="62"/>
    </row>
    <row r="1028" spans="1:54" ht="18.350000000000001" x14ac:dyDescent="0.3">
      <c r="A1028" s="62"/>
      <c r="B1028" s="62"/>
      <c r="C1028" s="62"/>
      <c r="D1028" s="62"/>
      <c r="E1028" s="62"/>
      <c r="F1028" s="62"/>
      <c r="G1028" s="62"/>
      <c r="H1028" s="62"/>
      <c r="I1028" s="62"/>
      <c r="J1028" s="62"/>
      <c r="K1028" s="62"/>
      <c r="L1028" s="62"/>
      <c r="M1028" s="62"/>
      <c r="N1028" s="62"/>
      <c r="O1028" s="62"/>
      <c r="P1028" s="62"/>
      <c r="Q1028" s="62"/>
      <c r="R1028" s="62"/>
      <c r="S1028" s="62"/>
      <c r="T1028" s="62"/>
      <c r="U1028" s="62"/>
      <c r="V1028" s="62"/>
      <c r="W1028" s="62"/>
      <c r="X1028" s="62"/>
      <c r="Y1028" s="62"/>
      <c r="Z1028" s="62"/>
      <c r="AA1028" s="62"/>
      <c r="AB1028" s="62"/>
      <c r="AC1028" s="62"/>
      <c r="AD1028" s="62"/>
      <c r="AE1028" s="62"/>
      <c r="AF1028" s="62"/>
      <c r="AG1028" s="62"/>
      <c r="AH1028" s="62"/>
      <c r="AI1028" s="62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  <c r="BA1028" s="62"/>
      <c r="BB1028" s="62"/>
    </row>
    <row r="1029" spans="1:54" ht="18.350000000000001" x14ac:dyDescent="0.3">
      <c r="A1029" s="62"/>
      <c r="B1029" s="62"/>
      <c r="C1029" s="62"/>
      <c r="D1029" s="62"/>
      <c r="E1029" s="62"/>
      <c r="F1029" s="62"/>
      <c r="G1029" s="62"/>
      <c r="H1029" s="62"/>
      <c r="I1029" s="62"/>
      <c r="J1029" s="62"/>
      <c r="K1029" s="62"/>
      <c r="L1029" s="62"/>
      <c r="M1029" s="62"/>
      <c r="N1029" s="62"/>
      <c r="O1029" s="62"/>
      <c r="P1029" s="62"/>
      <c r="Q1029" s="62"/>
      <c r="R1029" s="62"/>
      <c r="S1029" s="62"/>
      <c r="T1029" s="62"/>
      <c r="U1029" s="62"/>
      <c r="V1029" s="62"/>
      <c r="W1029" s="62"/>
      <c r="X1029" s="62"/>
      <c r="Y1029" s="62"/>
      <c r="Z1029" s="62"/>
      <c r="AA1029" s="62"/>
      <c r="AB1029" s="62"/>
      <c r="AC1029" s="62"/>
      <c r="AD1029" s="62"/>
      <c r="AE1029" s="62"/>
      <c r="AF1029" s="62"/>
      <c r="AG1029" s="62"/>
      <c r="AH1029" s="62"/>
      <c r="AI1029" s="62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  <c r="BA1029" s="62"/>
      <c r="BB1029" s="62"/>
    </row>
    <row r="1030" spans="1:54" ht="18.350000000000001" x14ac:dyDescent="0.3">
      <c r="A1030" s="62"/>
      <c r="B1030" s="62"/>
      <c r="C1030" s="62"/>
      <c r="D1030" s="62"/>
      <c r="E1030" s="62"/>
      <c r="F1030" s="62"/>
      <c r="G1030" s="62"/>
      <c r="H1030" s="62"/>
      <c r="I1030" s="62"/>
      <c r="J1030" s="62"/>
      <c r="K1030" s="62"/>
      <c r="L1030" s="62"/>
      <c r="M1030" s="62"/>
      <c r="N1030" s="62"/>
      <c r="O1030" s="62"/>
      <c r="P1030" s="62"/>
      <c r="Q1030" s="62"/>
      <c r="R1030" s="62"/>
      <c r="S1030" s="62"/>
      <c r="T1030" s="62"/>
      <c r="U1030" s="62"/>
      <c r="V1030" s="62"/>
      <c r="W1030" s="62"/>
      <c r="X1030" s="62"/>
      <c r="Y1030" s="62"/>
      <c r="Z1030" s="62"/>
      <c r="AA1030" s="62"/>
      <c r="AB1030" s="62"/>
      <c r="AC1030" s="62"/>
      <c r="AD1030" s="62"/>
      <c r="AE1030" s="62"/>
      <c r="AF1030" s="62"/>
      <c r="AG1030" s="62"/>
      <c r="AH1030" s="62"/>
      <c r="AI1030" s="62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  <c r="BA1030" s="62"/>
      <c r="BB1030" s="62"/>
    </row>
    <row r="1031" spans="1:54" ht="18.350000000000001" x14ac:dyDescent="0.3">
      <c r="A1031" s="62"/>
      <c r="B1031" s="62"/>
      <c r="C1031" s="62"/>
      <c r="D1031" s="62"/>
      <c r="E1031" s="62"/>
      <c r="F1031" s="62"/>
      <c r="G1031" s="62"/>
      <c r="H1031" s="62"/>
      <c r="I1031" s="62"/>
      <c r="J1031" s="62"/>
      <c r="K1031" s="62"/>
      <c r="L1031" s="62"/>
      <c r="M1031" s="62"/>
      <c r="N1031" s="62"/>
      <c r="O1031" s="62"/>
      <c r="P1031" s="62"/>
      <c r="Q1031" s="62"/>
      <c r="R1031" s="62"/>
      <c r="S1031" s="62"/>
      <c r="T1031" s="62"/>
      <c r="U1031" s="62"/>
      <c r="V1031" s="62"/>
      <c r="W1031" s="62"/>
      <c r="X1031" s="62"/>
      <c r="Y1031" s="62"/>
      <c r="Z1031" s="62"/>
      <c r="AA1031" s="62"/>
      <c r="AB1031" s="62"/>
      <c r="AC1031" s="62"/>
      <c r="AD1031" s="62"/>
      <c r="AE1031" s="62"/>
      <c r="AF1031" s="62"/>
      <c r="AG1031" s="62"/>
      <c r="AH1031" s="62"/>
      <c r="AI1031" s="62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  <c r="BA1031" s="62"/>
      <c r="BB1031" s="62"/>
    </row>
    <row r="1032" spans="1:54" ht="18.350000000000001" x14ac:dyDescent="0.3">
      <c r="A1032" s="62"/>
      <c r="B1032" s="62"/>
      <c r="C1032" s="62"/>
      <c r="D1032" s="62"/>
      <c r="E1032" s="62"/>
      <c r="F1032" s="62"/>
      <c r="G1032" s="62"/>
      <c r="H1032" s="62"/>
      <c r="I1032" s="62"/>
      <c r="J1032" s="62"/>
      <c r="K1032" s="62"/>
      <c r="L1032" s="62"/>
      <c r="M1032" s="62"/>
      <c r="N1032" s="62"/>
      <c r="O1032" s="62"/>
      <c r="P1032" s="62"/>
      <c r="Q1032" s="62"/>
      <c r="R1032" s="62"/>
      <c r="S1032" s="62"/>
      <c r="T1032" s="62"/>
      <c r="U1032" s="62"/>
      <c r="V1032" s="62"/>
      <c r="W1032" s="62"/>
      <c r="X1032" s="62"/>
      <c r="Y1032" s="62"/>
      <c r="Z1032" s="62"/>
      <c r="AA1032" s="62"/>
      <c r="AB1032" s="62"/>
      <c r="AC1032" s="62"/>
      <c r="AD1032" s="62"/>
      <c r="AE1032" s="62"/>
      <c r="AF1032" s="62"/>
      <c r="AG1032" s="62"/>
      <c r="AH1032" s="62"/>
      <c r="AI1032" s="62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  <c r="BA1032" s="62"/>
      <c r="BB1032" s="62"/>
    </row>
    <row r="1033" spans="1:54" ht="18.350000000000001" x14ac:dyDescent="0.3">
      <c r="A1033" s="62"/>
      <c r="B1033" s="62"/>
      <c r="C1033" s="62"/>
      <c r="D1033" s="62"/>
      <c r="E1033" s="62"/>
      <c r="F1033" s="62"/>
      <c r="G1033" s="62"/>
      <c r="H1033" s="62"/>
      <c r="I1033" s="62"/>
      <c r="J1033" s="62"/>
      <c r="K1033" s="62"/>
      <c r="L1033" s="62"/>
      <c r="M1033" s="62"/>
      <c r="N1033" s="62"/>
      <c r="O1033" s="62"/>
      <c r="P1033" s="62"/>
      <c r="Q1033" s="62"/>
      <c r="R1033" s="62"/>
      <c r="S1033" s="62"/>
      <c r="T1033" s="62"/>
      <c r="U1033" s="62"/>
      <c r="V1033" s="62"/>
      <c r="W1033" s="62"/>
      <c r="X1033" s="62"/>
      <c r="Y1033" s="62"/>
      <c r="Z1033" s="62"/>
      <c r="AA1033" s="62"/>
      <c r="AB1033" s="62"/>
      <c r="AC1033" s="62"/>
      <c r="AD1033" s="62"/>
      <c r="AE1033" s="62"/>
      <c r="AF1033" s="62"/>
      <c r="AG1033" s="62"/>
      <c r="AH1033" s="62"/>
      <c r="AI1033" s="62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  <c r="BA1033" s="62"/>
      <c r="BB1033" s="62"/>
    </row>
    <row r="1034" spans="1:54" ht="18.350000000000001" x14ac:dyDescent="0.3">
      <c r="A1034" s="62"/>
      <c r="B1034" s="62"/>
      <c r="C1034" s="62"/>
      <c r="D1034" s="62"/>
      <c r="E1034" s="62"/>
      <c r="F1034" s="62"/>
      <c r="G1034" s="62"/>
      <c r="H1034" s="62"/>
      <c r="I1034" s="62"/>
      <c r="J1034" s="62"/>
      <c r="K1034" s="62"/>
      <c r="L1034" s="62"/>
      <c r="M1034" s="62"/>
      <c r="N1034" s="62"/>
      <c r="O1034" s="62"/>
      <c r="P1034" s="62"/>
      <c r="Q1034" s="62"/>
      <c r="R1034" s="62"/>
      <c r="S1034" s="62"/>
      <c r="T1034" s="62"/>
      <c r="U1034" s="62"/>
      <c r="V1034" s="62"/>
      <c r="W1034" s="62"/>
      <c r="X1034" s="62"/>
      <c r="Y1034" s="62"/>
      <c r="Z1034" s="62"/>
      <c r="AA1034" s="62"/>
      <c r="AB1034" s="62"/>
      <c r="AC1034" s="62"/>
      <c r="AD1034" s="62"/>
      <c r="AE1034" s="62"/>
      <c r="AF1034" s="62"/>
      <c r="AG1034" s="62"/>
      <c r="AH1034" s="62"/>
      <c r="AI1034" s="62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  <c r="BA1034" s="62"/>
      <c r="BB1034" s="62"/>
    </row>
    <row r="1035" spans="1:54" ht="18.350000000000001" x14ac:dyDescent="0.3">
      <c r="A1035" s="62"/>
      <c r="B1035" s="62"/>
      <c r="C1035" s="62"/>
      <c r="D1035" s="62"/>
      <c r="E1035" s="62"/>
      <c r="F1035" s="62"/>
      <c r="G1035" s="62"/>
      <c r="H1035" s="62"/>
      <c r="I1035" s="62"/>
      <c r="J1035" s="62"/>
      <c r="K1035" s="62"/>
      <c r="L1035" s="62"/>
      <c r="M1035" s="62"/>
      <c r="N1035" s="62"/>
      <c r="O1035" s="62"/>
      <c r="P1035" s="62"/>
      <c r="Q1035" s="62"/>
      <c r="R1035" s="62"/>
      <c r="S1035" s="62"/>
      <c r="T1035" s="62"/>
      <c r="U1035" s="62"/>
      <c r="V1035" s="62"/>
      <c r="W1035" s="62"/>
      <c r="X1035" s="62"/>
      <c r="Y1035" s="62"/>
      <c r="Z1035" s="62"/>
      <c r="AA1035" s="62"/>
      <c r="AB1035" s="62"/>
      <c r="AC1035" s="62"/>
      <c r="AD1035" s="62"/>
      <c r="AE1035" s="62"/>
      <c r="AF1035" s="62"/>
      <c r="AG1035" s="62"/>
      <c r="AH1035" s="62"/>
      <c r="AI1035" s="62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  <c r="BA1035" s="62"/>
      <c r="BB1035" s="62"/>
    </row>
    <row r="1036" spans="1:54" ht="18.350000000000001" x14ac:dyDescent="0.3">
      <c r="A1036" s="62"/>
      <c r="B1036" s="62"/>
      <c r="C1036" s="62"/>
      <c r="D1036" s="62"/>
      <c r="E1036" s="62"/>
      <c r="F1036" s="62"/>
      <c r="G1036" s="62"/>
      <c r="H1036" s="62"/>
      <c r="I1036" s="62"/>
      <c r="J1036" s="62"/>
      <c r="K1036" s="62"/>
      <c r="L1036" s="62"/>
      <c r="M1036" s="62"/>
      <c r="N1036" s="62"/>
      <c r="O1036" s="62"/>
      <c r="P1036" s="62"/>
      <c r="Q1036" s="62"/>
      <c r="R1036" s="62"/>
      <c r="S1036" s="62"/>
      <c r="T1036" s="62"/>
      <c r="U1036" s="62"/>
      <c r="V1036" s="62"/>
      <c r="W1036" s="62"/>
      <c r="X1036" s="62"/>
      <c r="Y1036" s="62"/>
      <c r="Z1036" s="62"/>
      <c r="AA1036" s="62"/>
      <c r="AB1036" s="62"/>
      <c r="AC1036" s="62"/>
      <c r="AD1036" s="62"/>
      <c r="AE1036" s="62"/>
      <c r="AF1036" s="62"/>
      <c r="AG1036" s="62"/>
      <c r="AH1036" s="62"/>
      <c r="AI1036" s="62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  <c r="BA1036" s="62"/>
      <c r="BB1036" s="62"/>
    </row>
    <row r="1037" spans="1:54" ht="18.350000000000001" x14ac:dyDescent="0.3">
      <c r="A1037" s="62"/>
      <c r="B1037" s="62"/>
      <c r="C1037" s="62"/>
      <c r="D1037" s="62"/>
      <c r="E1037" s="62"/>
      <c r="F1037" s="62"/>
      <c r="G1037" s="62"/>
      <c r="H1037" s="62"/>
      <c r="I1037" s="62"/>
      <c r="J1037" s="62"/>
      <c r="K1037" s="62"/>
      <c r="L1037" s="62"/>
      <c r="M1037" s="62"/>
      <c r="N1037" s="62"/>
      <c r="O1037" s="62"/>
      <c r="P1037" s="62"/>
      <c r="Q1037" s="62"/>
      <c r="R1037" s="62"/>
      <c r="S1037" s="62"/>
      <c r="T1037" s="62"/>
      <c r="U1037" s="62"/>
      <c r="V1037" s="62"/>
      <c r="W1037" s="62"/>
      <c r="X1037" s="62"/>
      <c r="Y1037" s="62"/>
      <c r="Z1037" s="62"/>
      <c r="AA1037" s="62"/>
      <c r="AB1037" s="62"/>
      <c r="AC1037" s="62"/>
      <c r="AD1037" s="62"/>
      <c r="AE1037" s="62"/>
      <c r="AF1037" s="62"/>
      <c r="AG1037" s="62"/>
      <c r="AH1037" s="62"/>
      <c r="AI1037" s="62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  <c r="BA1037" s="62"/>
      <c r="BB1037" s="62"/>
    </row>
    <row r="1038" spans="1:54" ht="18.350000000000001" x14ac:dyDescent="0.3">
      <c r="A1038" s="62"/>
      <c r="B1038" s="62"/>
      <c r="C1038" s="62"/>
      <c r="D1038" s="62"/>
      <c r="E1038" s="62"/>
      <c r="F1038" s="62"/>
      <c r="G1038" s="62"/>
      <c r="H1038" s="62"/>
      <c r="I1038" s="62"/>
      <c r="J1038" s="62"/>
      <c r="K1038" s="62"/>
      <c r="L1038" s="62"/>
      <c r="M1038" s="62"/>
      <c r="N1038" s="62"/>
      <c r="O1038" s="62"/>
      <c r="P1038" s="62"/>
      <c r="Q1038" s="62"/>
      <c r="R1038" s="62"/>
      <c r="S1038" s="62"/>
      <c r="T1038" s="62"/>
      <c r="U1038" s="62"/>
      <c r="V1038" s="62"/>
      <c r="W1038" s="62"/>
      <c r="X1038" s="62"/>
      <c r="Y1038" s="62"/>
      <c r="Z1038" s="62"/>
      <c r="AA1038" s="62"/>
      <c r="AB1038" s="62"/>
      <c r="AC1038" s="62"/>
      <c r="AD1038" s="62"/>
      <c r="AE1038" s="62"/>
      <c r="AF1038" s="62"/>
      <c r="AG1038" s="62"/>
      <c r="AH1038" s="62"/>
      <c r="AI1038" s="62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  <c r="BA1038" s="62"/>
      <c r="BB1038" s="62"/>
    </row>
    <row r="1039" spans="1:54" ht="18.350000000000001" x14ac:dyDescent="0.3">
      <c r="A1039" s="62"/>
      <c r="B1039" s="62"/>
      <c r="C1039" s="62"/>
      <c r="D1039" s="62"/>
      <c r="E1039" s="62"/>
      <c r="F1039" s="62"/>
      <c r="G1039" s="62"/>
      <c r="H1039" s="62"/>
      <c r="I1039" s="62"/>
      <c r="J1039" s="62"/>
      <c r="K1039" s="62"/>
      <c r="L1039" s="62"/>
      <c r="M1039" s="62"/>
      <c r="N1039" s="62"/>
      <c r="O1039" s="62"/>
      <c r="P1039" s="62"/>
      <c r="Q1039" s="62"/>
      <c r="R1039" s="62"/>
      <c r="S1039" s="62"/>
      <c r="T1039" s="62"/>
      <c r="U1039" s="62"/>
      <c r="V1039" s="62"/>
      <c r="W1039" s="62"/>
      <c r="X1039" s="62"/>
      <c r="Y1039" s="62"/>
      <c r="Z1039" s="62"/>
      <c r="AA1039" s="62"/>
      <c r="AB1039" s="62"/>
      <c r="AC1039" s="62"/>
      <c r="AD1039" s="62"/>
      <c r="AE1039" s="62"/>
      <c r="AF1039" s="62"/>
      <c r="AG1039" s="62"/>
      <c r="AH1039" s="62"/>
      <c r="AI1039" s="62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  <c r="BA1039" s="62"/>
      <c r="BB1039" s="62"/>
    </row>
    <row r="1040" spans="1:54" ht="18.350000000000001" x14ac:dyDescent="0.3">
      <c r="A1040" s="62"/>
      <c r="B1040" s="62"/>
      <c r="C1040" s="62"/>
      <c r="D1040" s="62"/>
      <c r="E1040" s="62"/>
      <c r="F1040" s="62"/>
      <c r="G1040" s="62"/>
      <c r="H1040" s="62"/>
      <c r="I1040" s="62"/>
      <c r="J1040" s="62"/>
      <c r="K1040" s="62"/>
      <c r="L1040" s="62"/>
      <c r="M1040" s="62"/>
      <c r="N1040" s="62"/>
      <c r="O1040" s="62"/>
      <c r="P1040" s="62"/>
      <c r="Q1040" s="62"/>
      <c r="R1040" s="62"/>
      <c r="S1040" s="62"/>
      <c r="T1040" s="62"/>
      <c r="U1040" s="62"/>
      <c r="V1040" s="62"/>
      <c r="W1040" s="62"/>
      <c r="X1040" s="62"/>
      <c r="Y1040" s="62"/>
      <c r="Z1040" s="62"/>
      <c r="AA1040" s="62"/>
      <c r="AB1040" s="62"/>
      <c r="AC1040" s="62"/>
      <c r="AD1040" s="62"/>
      <c r="AE1040" s="62"/>
      <c r="AF1040" s="62"/>
      <c r="AG1040" s="62"/>
      <c r="AH1040" s="62"/>
      <c r="AI1040" s="62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  <c r="BA1040" s="62"/>
      <c r="BB1040" s="62"/>
    </row>
    <row r="1041" spans="1:54" ht="18.350000000000001" x14ac:dyDescent="0.3">
      <c r="A1041" s="62"/>
      <c r="B1041" s="62"/>
      <c r="C1041" s="62"/>
      <c r="D1041" s="62"/>
      <c r="E1041" s="62"/>
      <c r="F1041" s="62"/>
      <c r="G1041" s="62"/>
      <c r="H1041" s="62"/>
      <c r="I1041" s="62"/>
      <c r="J1041" s="62"/>
      <c r="K1041" s="62"/>
      <c r="L1041" s="62"/>
      <c r="M1041" s="62"/>
      <c r="N1041" s="62"/>
      <c r="O1041" s="62"/>
      <c r="P1041" s="62"/>
      <c r="Q1041" s="62"/>
      <c r="R1041" s="62"/>
      <c r="S1041" s="62"/>
      <c r="T1041" s="62"/>
      <c r="U1041" s="62"/>
      <c r="V1041" s="62"/>
      <c r="W1041" s="62"/>
      <c r="X1041" s="62"/>
      <c r="Y1041" s="62"/>
      <c r="Z1041" s="62"/>
      <c r="AA1041" s="62"/>
      <c r="AB1041" s="62"/>
      <c r="AC1041" s="62"/>
      <c r="AD1041" s="62"/>
      <c r="AE1041" s="62"/>
      <c r="AF1041" s="62"/>
      <c r="AG1041" s="62"/>
      <c r="AH1041" s="62"/>
      <c r="AI1041" s="62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  <c r="BA1041" s="62"/>
      <c r="BB1041" s="62"/>
    </row>
    <row r="1042" spans="1:54" ht="18.350000000000001" x14ac:dyDescent="0.3">
      <c r="A1042" s="62"/>
      <c r="B1042" s="62"/>
      <c r="C1042" s="62"/>
      <c r="D1042" s="62"/>
      <c r="E1042" s="62"/>
      <c r="F1042" s="62"/>
      <c r="G1042" s="62"/>
      <c r="H1042" s="62"/>
      <c r="I1042" s="62"/>
      <c r="J1042" s="62"/>
      <c r="K1042" s="62"/>
      <c r="L1042" s="62"/>
      <c r="M1042" s="62"/>
      <c r="N1042" s="62"/>
      <c r="O1042" s="62"/>
      <c r="P1042" s="62"/>
      <c r="Q1042" s="62"/>
      <c r="R1042" s="62"/>
      <c r="S1042" s="62"/>
      <c r="T1042" s="62"/>
      <c r="U1042" s="62"/>
      <c r="V1042" s="62"/>
      <c r="W1042" s="62"/>
      <c r="X1042" s="62"/>
      <c r="Y1042" s="62"/>
      <c r="Z1042" s="62"/>
      <c r="AA1042" s="62"/>
      <c r="AB1042" s="62"/>
      <c r="AC1042" s="62"/>
      <c r="AD1042" s="62"/>
      <c r="AE1042" s="62"/>
      <c r="AF1042" s="62"/>
      <c r="AG1042" s="62"/>
      <c r="AH1042" s="62"/>
      <c r="AI1042" s="62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  <c r="BA1042" s="62"/>
      <c r="BB1042" s="62"/>
    </row>
    <row r="1043" spans="1:54" ht="18.350000000000001" x14ac:dyDescent="0.3">
      <c r="A1043" s="62"/>
      <c r="B1043" s="62"/>
      <c r="C1043" s="62"/>
      <c r="D1043" s="62"/>
      <c r="E1043" s="62"/>
      <c r="F1043" s="62"/>
      <c r="G1043" s="62"/>
      <c r="H1043" s="62"/>
      <c r="I1043" s="62"/>
      <c r="J1043" s="62"/>
      <c r="K1043" s="62"/>
      <c r="L1043" s="62"/>
      <c r="M1043" s="62"/>
      <c r="N1043" s="62"/>
      <c r="O1043" s="62"/>
      <c r="P1043" s="62"/>
      <c r="Q1043" s="62"/>
      <c r="R1043" s="62"/>
      <c r="S1043" s="62"/>
      <c r="T1043" s="62"/>
      <c r="U1043" s="62"/>
      <c r="V1043" s="62"/>
      <c r="W1043" s="62"/>
      <c r="X1043" s="62"/>
      <c r="Y1043" s="62"/>
      <c r="Z1043" s="62"/>
      <c r="AA1043" s="62"/>
      <c r="AB1043" s="62"/>
      <c r="AC1043" s="62"/>
      <c r="AD1043" s="62"/>
      <c r="AE1043" s="62"/>
      <c r="AF1043" s="62"/>
      <c r="AG1043" s="62"/>
      <c r="AH1043" s="62"/>
      <c r="AI1043" s="62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  <c r="BA1043" s="62"/>
      <c r="BB1043" s="62"/>
    </row>
    <row r="1044" spans="1:54" ht="18.350000000000001" x14ac:dyDescent="0.3">
      <c r="A1044" s="62"/>
      <c r="B1044" s="62"/>
      <c r="C1044" s="62"/>
      <c r="D1044" s="62"/>
      <c r="E1044" s="62"/>
      <c r="F1044" s="62"/>
      <c r="G1044" s="62"/>
      <c r="H1044" s="62"/>
      <c r="I1044" s="62"/>
      <c r="J1044" s="62"/>
      <c r="K1044" s="62"/>
      <c r="L1044" s="62"/>
      <c r="M1044" s="62"/>
      <c r="N1044" s="62"/>
      <c r="O1044" s="62"/>
      <c r="P1044" s="62"/>
      <c r="Q1044" s="62"/>
      <c r="R1044" s="62"/>
      <c r="S1044" s="62"/>
      <c r="T1044" s="62"/>
      <c r="U1044" s="62"/>
      <c r="V1044" s="62"/>
      <c r="W1044" s="62"/>
      <c r="X1044" s="62"/>
      <c r="Y1044" s="62"/>
      <c r="Z1044" s="62"/>
      <c r="AA1044" s="62"/>
      <c r="AB1044" s="62"/>
      <c r="AC1044" s="62"/>
      <c r="AD1044" s="62"/>
      <c r="AE1044" s="62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  <c r="BA1044" s="62"/>
      <c r="BB1044" s="62"/>
    </row>
    <row r="1045" spans="1:54" ht="18.350000000000001" x14ac:dyDescent="0.3">
      <c r="A1045" s="62"/>
      <c r="B1045" s="62"/>
      <c r="C1045" s="62"/>
      <c r="D1045" s="62"/>
      <c r="E1045" s="62"/>
      <c r="F1045" s="62"/>
      <c r="G1045" s="62"/>
      <c r="H1045" s="62"/>
      <c r="I1045" s="62"/>
      <c r="J1045" s="62"/>
      <c r="K1045" s="62"/>
      <c r="L1045" s="62"/>
      <c r="M1045" s="62"/>
      <c r="N1045" s="62"/>
      <c r="O1045" s="62"/>
      <c r="P1045" s="62"/>
      <c r="Q1045" s="62"/>
      <c r="R1045" s="62"/>
      <c r="S1045" s="62"/>
      <c r="T1045" s="62"/>
      <c r="U1045" s="62"/>
      <c r="V1045" s="62"/>
      <c r="W1045" s="62"/>
      <c r="X1045" s="62"/>
      <c r="Y1045" s="62"/>
      <c r="Z1045" s="62"/>
      <c r="AA1045" s="62"/>
      <c r="AB1045" s="62"/>
      <c r="AC1045" s="62"/>
      <c r="AD1045" s="62"/>
      <c r="AE1045" s="62"/>
      <c r="AF1045" s="62"/>
      <c r="AG1045" s="62"/>
      <c r="AH1045" s="62"/>
      <c r="AI1045" s="62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  <c r="BA1045" s="62"/>
      <c r="BB1045" s="62"/>
    </row>
    <row r="1046" spans="1:54" ht="18.350000000000001" x14ac:dyDescent="0.3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  <c r="BA1046" s="62"/>
      <c r="BB1046" s="62"/>
    </row>
    <row r="1047" spans="1:54" ht="18.350000000000001" x14ac:dyDescent="0.3">
      <c r="A1047" s="62"/>
      <c r="B1047" s="62"/>
      <c r="C1047" s="62"/>
      <c r="D1047" s="62"/>
      <c r="E1047" s="62"/>
      <c r="F1047" s="62"/>
      <c r="G1047" s="62"/>
      <c r="H1047" s="62"/>
      <c r="I1047" s="62"/>
      <c r="J1047" s="62"/>
      <c r="K1047" s="62"/>
      <c r="L1047" s="62"/>
      <c r="M1047" s="62"/>
      <c r="N1047" s="62"/>
      <c r="O1047" s="62"/>
      <c r="P1047" s="62"/>
      <c r="Q1047" s="62"/>
      <c r="R1047" s="62"/>
      <c r="S1047" s="62"/>
      <c r="T1047" s="62"/>
      <c r="U1047" s="62"/>
      <c r="V1047" s="62"/>
      <c r="W1047" s="62"/>
      <c r="X1047" s="62"/>
      <c r="Y1047" s="62"/>
      <c r="Z1047" s="62"/>
      <c r="AA1047" s="62"/>
      <c r="AB1047" s="62"/>
      <c r="AC1047" s="62"/>
      <c r="AD1047" s="62"/>
      <c r="AE1047" s="62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  <c r="BA1047" s="62"/>
      <c r="BB1047" s="62"/>
    </row>
    <row r="1048" spans="1:54" ht="18.350000000000001" x14ac:dyDescent="0.3">
      <c r="A1048" s="62"/>
      <c r="B1048" s="62"/>
      <c r="C1048" s="62"/>
      <c r="D1048" s="62"/>
      <c r="E1048" s="62"/>
      <c r="F1048" s="62"/>
      <c r="G1048" s="62"/>
      <c r="H1048" s="62"/>
      <c r="I1048" s="62"/>
      <c r="J1048" s="62"/>
      <c r="K1048" s="62"/>
      <c r="L1048" s="62"/>
      <c r="M1048" s="62"/>
      <c r="N1048" s="62"/>
      <c r="O1048" s="62"/>
      <c r="P1048" s="62"/>
      <c r="Q1048" s="62"/>
      <c r="R1048" s="62"/>
      <c r="S1048" s="62"/>
      <c r="T1048" s="62"/>
      <c r="U1048" s="62"/>
      <c r="V1048" s="62"/>
      <c r="W1048" s="62"/>
      <c r="X1048" s="62"/>
      <c r="Y1048" s="62"/>
      <c r="Z1048" s="62"/>
      <c r="AA1048" s="62"/>
      <c r="AB1048" s="62"/>
      <c r="AC1048" s="62"/>
      <c r="AD1048" s="62"/>
      <c r="AE1048" s="62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  <c r="BA1048" s="62"/>
      <c r="BB1048" s="62"/>
    </row>
    <row r="1049" spans="1:54" ht="18.350000000000001" x14ac:dyDescent="0.3">
      <c r="A1049" s="62"/>
      <c r="B1049" s="62"/>
      <c r="C1049" s="62"/>
      <c r="D1049" s="62"/>
      <c r="E1049" s="62"/>
      <c r="F1049" s="62"/>
      <c r="G1049" s="62"/>
      <c r="H1049" s="62"/>
      <c r="I1049" s="62"/>
      <c r="J1049" s="62"/>
      <c r="K1049" s="62"/>
      <c r="L1049" s="62"/>
      <c r="M1049" s="62"/>
      <c r="N1049" s="62"/>
      <c r="O1049" s="62"/>
      <c r="P1049" s="62"/>
      <c r="Q1049" s="62"/>
      <c r="R1049" s="62"/>
      <c r="S1049" s="62"/>
      <c r="T1049" s="62"/>
      <c r="U1049" s="62"/>
      <c r="V1049" s="62"/>
      <c r="W1049" s="62"/>
      <c r="X1049" s="62"/>
      <c r="Y1049" s="62"/>
      <c r="Z1049" s="62"/>
      <c r="AA1049" s="62"/>
      <c r="AB1049" s="62"/>
      <c r="AC1049" s="62"/>
      <c r="AD1049" s="62"/>
      <c r="AE1049" s="62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  <c r="BA1049" s="62"/>
      <c r="BB1049" s="62"/>
    </row>
    <row r="1050" spans="1:54" ht="18.350000000000001" x14ac:dyDescent="0.3">
      <c r="A1050" s="62"/>
      <c r="B1050" s="62"/>
      <c r="C1050" s="62"/>
      <c r="D1050" s="62"/>
      <c r="E1050" s="62"/>
      <c r="F1050" s="62"/>
      <c r="G1050" s="62"/>
      <c r="H1050" s="62"/>
      <c r="I1050" s="62"/>
      <c r="J1050" s="62"/>
      <c r="K1050" s="62"/>
      <c r="L1050" s="62"/>
      <c r="M1050" s="62"/>
      <c r="N1050" s="62"/>
      <c r="O1050" s="62"/>
      <c r="P1050" s="62"/>
      <c r="Q1050" s="62"/>
      <c r="R1050" s="62"/>
      <c r="S1050" s="62"/>
      <c r="T1050" s="62"/>
      <c r="U1050" s="62"/>
      <c r="V1050" s="62"/>
      <c r="W1050" s="62"/>
      <c r="X1050" s="62"/>
      <c r="Y1050" s="62"/>
      <c r="Z1050" s="62"/>
      <c r="AA1050" s="62"/>
      <c r="AB1050" s="62"/>
      <c r="AC1050" s="62"/>
      <c r="AD1050" s="62"/>
      <c r="AE1050" s="62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  <c r="BA1050" s="62"/>
      <c r="BB1050" s="62"/>
    </row>
    <row r="1051" spans="1:54" ht="18.350000000000001" x14ac:dyDescent="0.3">
      <c r="A1051" s="62"/>
      <c r="B1051" s="62"/>
      <c r="C1051" s="62"/>
      <c r="D1051" s="62"/>
      <c r="E1051" s="62"/>
      <c r="F1051" s="62"/>
      <c r="G1051" s="62"/>
      <c r="H1051" s="62"/>
      <c r="I1051" s="62"/>
      <c r="J1051" s="62"/>
      <c r="K1051" s="62"/>
      <c r="L1051" s="62"/>
      <c r="M1051" s="62"/>
      <c r="N1051" s="62"/>
      <c r="O1051" s="62"/>
      <c r="P1051" s="62"/>
      <c r="Q1051" s="62"/>
      <c r="R1051" s="62"/>
      <c r="S1051" s="62"/>
      <c r="T1051" s="62"/>
      <c r="U1051" s="62"/>
      <c r="V1051" s="62"/>
      <c r="W1051" s="62"/>
      <c r="X1051" s="62"/>
      <c r="Y1051" s="62"/>
      <c r="Z1051" s="62"/>
      <c r="AA1051" s="62"/>
      <c r="AB1051" s="62"/>
      <c r="AC1051" s="62"/>
      <c r="AD1051" s="62"/>
      <c r="AE1051" s="62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  <c r="BA1051" s="62"/>
      <c r="BB1051" s="62"/>
    </row>
    <row r="1052" spans="1:54" ht="18.350000000000001" x14ac:dyDescent="0.3">
      <c r="A1052" s="62"/>
      <c r="B1052" s="62"/>
      <c r="C1052" s="62"/>
      <c r="D1052" s="62"/>
      <c r="E1052" s="62"/>
      <c r="F1052" s="62"/>
      <c r="G1052" s="62"/>
      <c r="H1052" s="62"/>
      <c r="I1052" s="62"/>
      <c r="J1052" s="62"/>
      <c r="K1052" s="62"/>
      <c r="L1052" s="62"/>
      <c r="M1052" s="62"/>
      <c r="N1052" s="62"/>
      <c r="O1052" s="62"/>
      <c r="P1052" s="62"/>
      <c r="Q1052" s="62"/>
      <c r="R1052" s="62"/>
      <c r="S1052" s="62"/>
      <c r="T1052" s="62"/>
      <c r="U1052" s="62"/>
      <c r="V1052" s="62"/>
      <c r="W1052" s="62"/>
      <c r="X1052" s="62"/>
      <c r="Y1052" s="62"/>
      <c r="Z1052" s="62"/>
      <c r="AA1052" s="62"/>
      <c r="AB1052" s="62"/>
      <c r="AC1052" s="62"/>
      <c r="AD1052" s="62"/>
      <c r="AE1052" s="62"/>
      <c r="AF1052" s="62"/>
      <c r="AG1052" s="62"/>
      <c r="AH1052" s="62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  <c r="BA1052" s="62"/>
      <c r="BB1052" s="62"/>
    </row>
    <row r="1053" spans="1:54" ht="18.350000000000001" x14ac:dyDescent="0.3">
      <c r="A1053" s="62"/>
      <c r="B1053" s="62"/>
      <c r="C1053" s="62"/>
      <c r="D1053" s="62"/>
      <c r="E1053" s="62"/>
      <c r="F1053" s="62"/>
      <c r="G1053" s="62"/>
      <c r="H1053" s="62"/>
      <c r="I1053" s="62"/>
      <c r="J1053" s="62"/>
      <c r="K1053" s="62"/>
      <c r="L1053" s="62"/>
      <c r="M1053" s="62"/>
      <c r="N1053" s="62"/>
      <c r="O1053" s="62"/>
      <c r="P1053" s="62"/>
      <c r="Q1053" s="62"/>
      <c r="R1053" s="62"/>
      <c r="S1053" s="62"/>
      <c r="T1053" s="62"/>
      <c r="U1053" s="62"/>
      <c r="V1053" s="62"/>
      <c r="W1053" s="62"/>
      <c r="X1053" s="62"/>
      <c r="Y1053" s="62"/>
      <c r="Z1053" s="62"/>
      <c r="AA1053" s="62"/>
      <c r="AB1053" s="62"/>
      <c r="AC1053" s="62"/>
      <c r="AD1053" s="62"/>
      <c r="AE1053" s="62"/>
      <c r="AF1053" s="62"/>
      <c r="AG1053" s="62"/>
      <c r="AH1053" s="62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  <c r="BA1053" s="62"/>
      <c r="BB1053" s="62"/>
    </row>
    <row r="1054" spans="1:54" ht="18.350000000000001" x14ac:dyDescent="0.3">
      <c r="A1054" s="62"/>
      <c r="B1054" s="62"/>
      <c r="C1054" s="62"/>
      <c r="D1054" s="62"/>
      <c r="E1054" s="62"/>
      <c r="F1054" s="62"/>
      <c r="G1054" s="62"/>
      <c r="H1054" s="62"/>
      <c r="I1054" s="62"/>
      <c r="J1054" s="62"/>
      <c r="K1054" s="62"/>
      <c r="L1054" s="62"/>
      <c r="M1054" s="62"/>
      <c r="N1054" s="62"/>
      <c r="O1054" s="62"/>
      <c r="P1054" s="62"/>
      <c r="Q1054" s="62"/>
      <c r="R1054" s="62"/>
      <c r="S1054" s="62"/>
      <c r="T1054" s="62"/>
      <c r="U1054" s="62"/>
      <c r="V1054" s="62"/>
      <c r="W1054" s="62"/>
      <c r="X1054" s="62"/>
      <c r="Y1054" s="62"/>
      <c r="Z1054" s="62"/>
      <c r="AA1054" s="62"/>
      <c r="AB1054" s="62"/>
      <c r="AC1054" s="62"/>
      <c r="AD1054" s="62"/>
      <c r="AE1054" s="62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  <c r="BA1054" s="62"/>
      <c r="BB1054" s="62"/>
    </row>
    <row r="1055" spans="1:54" ht="18.350000000000001" x14ac:dyDescent="0.3">
      <c r="A1055" s="62"/>
      <c r="B1055" s="62"/>
      <c r="C1055" s="62"/>
      <c r="D1055" s="62"/>
      <c r="E1055" s="62"/>
      <c r="F1055" s="62"/>
      <c r="G1055" s="62"/>
      <c r="H1055" s="62"/>
      <c r="I1055" s="62"/>
      <c r="J1055" s="62"/>
      <c r="K1055" s="62"/>
      <c r="L1055" s="62"/>
      <c r="M1055" s="62"/>
      <c r="N1055" s="62"/>
      <c r="O1055" s="62"/>
      <c r="P1055" s="62"/>
      <c r="Q1055" s="62"/>
      <c r="R1055" s="62"/>
      <c r="S1055" s="62"/>
      <c r="T1055" s="62"/>
      <c r="U1055" s="62"/>
      <c r="V1055" s="62"/>
      <c r="W1055" s="62"/>
      <c r="X1055" s="62"/>
      <c r="Y1055" s="62"/>
      <c r="Z1055" s="62"/>
      <c r="AA1055" s="62"/>
      <c r="AB1055" s="62"/>
      <c r="AC1055" s="62"/>
      <c r="AD1055" s="62"/>
      <c r="AE1055" s="62"/>
      <c r="AF1055" s="62"/>
      <c r="AG1055" s="62"/>
      <c r="AH1055" s="62"/>
      <c r="AI1055" s="62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  <c r="BA1055" s="62"/>
      <c r="BB1055" s="62"/>
    </row>
    <row r="1056" spans="1:54" ht="18.350000000000001" x14ac:dyDescent="0.3">
      <c r="A1056" s="62"/>
      <c r="B1056" s="62"/>
      <c r="C1056" s="62"/>
      <c r="D1056" s="62"/>
      <c r="E1056" s="62"/>
      <c r="F1056" s="62"/>
      <c r="G1056" s="62"/>
      <c r="H1056" s="62"/>
      <c r="I1056" s="62"/>
      <c r="J1056" s="62"/>
      <c r="K1056" s="62"/>
      <c r="L1056" s="62"/>
      <c r="M1056" s="62"/>
      <c r="N1056" s="62"/>
      <c r="O1056" s="62"/>
      <c r="P1056" s="62"/>
      <c r="Q1056" s="62"/>
      <c r="R1056" s="62"/>
      <c r="S1056" s="62"/>
      <c r="T1056" s="62"/>
      <c r="U1056" s="62"/>
      <c r="V1056" s="62"/>
      <c r="W1056" s="62"/>
      <c r="X1056" s="62"/>
      <c r="Y1056" s="62"/>
      <c r="Z1056" s="62"/>
      <c r="AA1056" s="62"/>
      <c r="AB1056" s="62"/>
      <c r="AC1056" s="62"/>
      <c r="AD1056" s="62"/>
      <c r="AE1056" s="62"/>
      <c r="AF1056" s="62"/>
      <c r="AG1056" s="62"/>
      <c r="AH1056" s="62"/>
      <c r="AI1056" s="62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  <c r="BA1056" s="62"/>
      <c r="BB1056" s="62"/>
    </row>
    <row r="1057" spans="1:54" ht="18.350000000000001" x14ac:dyDescent="0.3">
      <c r="A1057" s="62"/>
      <c r="B1057" s="62"/>
      <c r="C1057" s="62"/>
      <c r="D1057" s="62"/>
      <c r="E1057" s="62"/>
      <c r="F1057" s="62"/>
      <c r="G1057" s="62"/>
      <c r="H1057" s="62"/>
      <c r="I1057" s="62"/>
      <c r="J1057" s="62"/>
      <c r="K1057" s="62"/>
      <c r="L1057" s="62"/>
      <c r="M1057" s="62"/>
      <c r="N1057" s="62"/>
      <c r="O1057" s="62"/>
      <c r="P1057" s="62"/>
      <c r="Q1057" s="62"/>
      <c r="R1057" s="62"/>
      <c r="S1057" s="62"/>
      <c r="T1057" s="62"/>
      <c r="U1057" s="62"/>
      <c r="V1057" s="62"/>
      <c r="W1057" s="62"/>
      <c r="X1057" s="62"/>
      <c r="Y1057" s="62"/>
      <c r="Z1057" s="62"/>
      <c r="AA1057" s="62"/>
      <c r="AB1057" s="62"/>
      <c r="AC1057" s="62"/>
      <c r="AD1057" s="62"/>
      <c r="AE1057" s="62"/>
      <c r="AF1057" s="62"/>
      <c r="AG1057" s="62"/>
      <c r="AH1057" s="62"/>
      <c r="AI1057" s="62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  <c r="BA1057" s="62"/>
      <c r="BB1057" s="62"/>
    </row>
    <row r="1058" spans="1:54" ht="18.350000000000001" x14ac:dyDescent="0.3">
      <c r="A1058" s="62"/>
      <c r="B1058" s="62"/>
      <c r="C1058" s="62"/>
      <c r="D1058" s="62"/>
      <c r="E1058" s="62"/>
      <c r="F1058" s="62"/>
      <c r="G1058" s="62"/>
      <c r="H1058" s="62"/>
      <c r="I1058" s="62"/>
      <c r="J1058" s="62"/>
      <c r="K1058" s="62"/>
      <c r="L1058" s="62"/>
      <c r="M1058" s="62"/>
      <c r="N1058" s="62"/>
      <c r="O1058" s="62"/>
      <c r="P1058" s="62"/>
      <c r="Q1058" s="62"/>
      <c r="R1058" s="62"/>
      <c r="S1058" s="62"/>
      <c r="T1058" s="62"/>
      <c r="U1058" s="62"/>
      <c r="V1058" s="62"/>
      <c r="W1058" s="62"/>
      <c r="X1058" s="62"/>
      <c r="Y1058" s="62"/>
      <c r="Z1058" s="62"/>
      <c r="AA1058" s="62"/>
      <c r="AB1058" s="62"/>
      <c r="AC1058" s="62"/>
      <c r="AD1058" s="62"/>
      <c r="AE1058" s="62"/>
      <c r="AF1058" s="62"/>
      <c r="AG1058" s="62"/>
      <c r="AH1058" s="62"/>
      <c r="AI1058" s="62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  <c r="BA1058" s="62"/>
      <c r="BB1058" s="62"/>
    </row>
    <row r="1059" spans="1:54" ht="18.350000000000001" x14ac:dyDescent="0.3">
      <c r="A1059" s="62"/>
      <c r="B1059" s="62"/>
      <c r="C1059" s="62"/>
      <c r="D1059" s="62"/>
      <c r="E1059" s="62"/>
      <c r="F1059" s="62"/>
      <c r="G1059" s="62"/>
      <c r="H1059" s="62"/>
      <c r="I1059" s="62"/>
      <c r="J1059" s="62"/>
      <c r="K1059" s="62"/>
      <c r="L1059" s="62"/>
      <c r="M1059" s="62"/>
      <c r="N1059" s="62"/>
      <c r="O1059" s="62"/>
      <c r="P1059" s="62"/>
      <c r="Q1059" s="62"/>
      <c r="R1059" s="62"/>
      <c r="S1059" s="62"/>
      <c r="T1059" s="62"/>
      <c r="U1059" s="62"/>
      <c r="V1059" s="62"/>
      <c r="W1059" s="62"/>
      <c r="X1059" s="62"/>
      <c r="Y1059" s="62"/>
      <c r="Z1059" s="62"/>
      <c r="AA1059" s="62"/>
      <c r="AB1059" s="62"/>
      <c r="AC1059" s="62"/>
      <c r="AD1059" s="62"/>
      <c r="AE1059" s="62"/>
      <c r="AF1059" s="62"/>
      <c r="AG1059" s="62"/>
      <c r="AH1059" s="62"/>
      <c r="AI1059" s="62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  <c r="BA1059" s="62"/>
      <c r="BB1059" s="62"/>
    </row>
    <row r="1060" spans="1:54" ht="18.350000000000001" x14ac:dyDescent="0.3">
      <c r="A1060" s="62"/>
      <c r="B1060" s="62"/>
      <c r="C1060" s="62"/>
      <c r="D1060" s="62"/>
      <c r="E1060" s="62"/>
      <c r="F1060" s="62"/>
      <c r="G1060" s="62"/>
      <c r="H1060" s="62"/>
      <c r="I1060" s="62"/>
      <c r="J1060" s="62"/>
      <c r="K1060" s="62"/>
      <c r="L1060" s="62"/>
      <c r="M1060" s="62"/>
      <c r="N1060" s="62"/>
      <c r="O1060" s="62"/>
      <c r="P1060" s="62"/>
      <c r="Q1060" s="62"/>
      <c r="R1060" s="62"/>
      <c r="S1060" s="62"/>
      <c r="T1060" s="62"/>
      <c r="U1060" s="62"/>
      <c r="V1060" s="62"/>
      <c r="W1060" s="62"/>
      <c r="X1060" s="62"/>
      <c r="Y1060" s="62"/>
      <c r="Z1060" s="62"/>
      <c r="AA1060" s="62"/>
      <c r="AB1060" s="62"/>
      <c r="AC1060" s="62"/>
      <c r="AD1060" s="62"/>
      <c r="AE1060" s="62"/>
      <c r="AF1060" s="62"/>
      <c r="AG1060" s="62"/>
      <c r="AH1060" s="62"/>
      <c r="AI1060" s="62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  <c r="BA1060" s="62"/>
      <c r="BB1060" s="62"/>
    </row>
    <row r="1061" spans="1:54" ht="18.350000000000001" x14ac:dyDescent="0.3">
      <c r="A1061" s="62"/>
      <c r="B1061" s="62"/>
      <c r="C1061" s="62"/>
      <c r="D1061" s="62"/>
      <c r="E1061" s="62"/>
      <c r="F1061" s="62"/>
      <c r="G1061" s="62"/>
      <c r="H1061" s="62"/>
      <c r="I1061" s="62"/>
      <c r="J1061" s="62"/>
      <c r="K1061" s="62"/>
      <c r="L1061" s="62"/>
      <c r="M1061" s="62"/>
      <c r="N1061" s="62"/>
      <c r="O1061" s="62"/>
      <c r="P1061" s="62"/>
      <c r="Q1061" s="62"/>
      <c r="R1061" s="62"/>
      <c r="S1061" s="62"/>
      <c r="T1061" s="62"/>
      <c r="U1061" s="62"/>
      <c r="V1061" s="62"/>
      <c r="W1061" s="62"/>
      <c r="X1061" s="62"/>
      <c r="Y1061" s="62"/>
      <c r="Z1061" s="62"/>
      <c r="AA1061" s="62"/>
      <c r="AB1061" s="62"/>
      <c r="AC1061" s="62"/>
      <c r="AD1061" s="62"/>
      <c r="AE1061" s="62"/>
      <c r="AF1061" s="62"/>
      <c r="AG1061" s="62"/>
      <c r="AH1061" s="62"/>
      <c r="AI1061" s="62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  <c r="BA1061" s="62"/>
      <c r="BB1061" s="62"/>
    </row>
    <row r="1062" spans="1:54" ht="18.350000000000001" x14ac:dyDescent="0.3">
      <c r="A1062" s="62"/>
      <c r="B1062" s="62"/>
      <c r="C1062" s="62"/>
      <c r="D1062" s="62"/>
      <c r="E1062" s="62"/>
      <c r="F1062" s="62"/>
      <c r="G1062" s="62"/>
      <c r="H1062" s="62"/>
      <c r="I1062" s="62"/>
      <c r="J1062" s="62"/>
      <c r="K1062" s="62"/>
      <c r="L1062" s="62"/>
      <c r="M1062" s="62"/>
      <c r="N1062" s="62"/>
      <c r="O1062" s="62"/>
      <c r="P1062" s="62"/>
      <c r="Q1062" s="62"/>
      <c r="R1062" s="62"/>
      <c r="S1062" s="62"/>
      <c r="T1062" s="62"/>
      <c r="U1062" s="62"/>
      <c r="V1062" s="62"/>
      <c r="W1062" s="62"/>
      <c r="X1062" s="62"/>
      <c r="Y1062" s="62"/>
      <c r="Z1062" s="62"/>
      <c r="AA1062" s="62"/>
      <c r="AB1062" s="62"/>
      <c r="AC1062" s="62"/>
      <c r="AD1062" s="62"/>
      <c r="AE1062" s="62"/>
      <c r="AF1062" s="62"/>
      <c r="AG1062" s="62"/>
      <c r="AH1062" s="62"/>
      <c r="AI1062" s="62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  <c r="BA1062" s="62"/>
      <c r="BB1062" s="62"/>
    </row>
    <row r="1063" spans="1:54" ht="18.350000000000001" x14ac:dyDescent="0.3">
      <c r="A1063" s="62"/>
      <c r="B1063" s="62"/>
      <c r="C1063" s="62"/>
      <c r="D1063" s="62"/>
      <c r="E1063" s="62"/>
      <c r="F1063" s="62"/>
      <c r="G1063" s="62"/>
      <c r="H1063" s="62"/>
      <c r="I1063" s="62"/>
      <c r="J1063" s="62"/>
      <c r="K1063" s="62"/>
      <c r="L1063" s="62"/>
      <c r="M1063" s="62"/>
      <c r="N1063" s="62"/>
      <c r="O1063" s="62"/>
      <c r="P1063" s="62"/>
      <c r="Q1063" s="62"/>
      <c r="R1063" s="62"/>
      <c r="S1063" s="62"/>
      <c r="T1063" s="62"/>
      <c r="U1063" s="62"/>
      <c r="V1063" s="62"/>
      <c r="W1063" s="62"/>
      <c r="X1063" s="62"/>
      <c r="Y1063" s="62"/>
      <c r="Z1063" s="62"/>
      <c r="AA1063" s="62"/>
      <c r="AB1063" s="62"/>
      <c r="AC1063" s="62"/>
      <c r="AD1063" s="62"/>
      <c r="AE1063" s="62"/>
      <c r="AF1063" s="62"/>
      <c r="AG1063" s="62"/>
      <c r="AH1063" s="62"/>
      <c r="AI1063" s="62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  <c r="BA1063" s="62"/>
      <c r="BB1063" s="62"/>
    </row>
    <row r="1064" spans="1:54" ht="18.350000000000001" x14ac:dyDescent="0.3">
      <c r="A1064" s="62"/>
      <c r="B1064" s="62"/>
      <c r="C1064" s="62"/>
      <c r="D1064" s="62"/>
      <c r="E1064" s="62"/>
      <c r="F1064" s="62"/>
      <c r="G1064" s="62"/>
      <c r="H1064" s="62"/>
      <c r="I1064" s="62"/>
      <c r="J1064" s="62"/>
      <c r="K1064" s="62"/>
      <c r="L1064" s="62"/>
      <c r="M1064" s="62"/>
      <c r="N1064" s="62"/>
      <c r="O1064" s="62"/>
      <c r="P1064" s="62"/>
      <c r="Q1064" s="62"/>
      <c r="R1064" s="62"/>
      <c r="S1064" s="62"/>
      <c r="T1064" s="62"/>
      <c r="U1064" s="62"/>
      <c r="V1064" s="62"/>
      <c r="W1064" s="62"/>
      <c r="X1064" s="62"/>
      <c r="Y1064" s="62"/>
      <c r="Z1064" s="62"/>
      <c r="AA1064" s="62"/>
      <c r="AB1064" s="62"/>
      <c r="AC1064" s="62"/>
      <c r="AD1064" s="62"/>
      <c r="AE1064" s="62"/>
      <c r="AF1064" s="62"/>
      <c r="AG1064" s="62"/>
      <c r="AH1064" s="62"/>
      <c r="AI1064" s="62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  <c r="BA1064" s="62"/>
      <c r="BB1064" s="62"/>
    </row>
    <row r="1065" spans="1:54" ht="18.350000000000001" x14ac:dyDescent="0.3">
      <c r="A1065" s="62"/>
      <c r="B1065" s="62"/>
      <c r="C1065" s="62"/>
      <c r="D1065" s="62"/>
      <c r="E1065" s="62"/>
      <c r="F1065" s="62"/>
      <c r="G1065" s="62"/>
      <c r="H1065" s="62"/>
      <c r="I1065" s="62"/>
      <c r="J1065" s="62"/>
      <c r="K1065" s="62"/>
      <c r="L1065" s="62"/>
      <c r="M1065" s="62"/>
      <c r="N1065" s="62"/>
      <c r="O1065" s="62"/>
      <c r="P1065" s="62"/>
      <c r="Q1065" s="62"/>
      <c r="R1065" s="62"/>
      <c r="S1065" s="62"/>
      <c r="T1065" s="62"/>
      <c r="U1065" s="62"/>
      <c r="V1065" s="62"/>
      <c r="W1065" s="62"/>
      <c r="X1065" s="62"/>
      <c r="Y1065" s="62"/>
      <c r="Z1065" s="62"/>
      <c r="AA1065" s="62"/>
      <c r="AB1065" s="62"/>
      <c r="AC1065" s="62"/>
      <c r="AD1065" s="62"/>
      <c r="AE1065" s="62"/>
      <c r="AF1065" s="62"/>
      <c r="AG1065" s="62"/>
      <c r="AH1065" s="62"/>
      <c r="AI1065" s="62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  <c r="BA1065" s="62"/>
      <c r="BB1065" s="62"/>
    </row>
    <row r="1066" spans="1:54" ht="18.350000000000001" x14ac:dyDescent="0.3">
      <c r="A1066" s="62"/>
      <c r="B1066" s="62"/>
      <c r="C1066" s="62"/>
      <c r="D1066" s="62"/>
      <c r="E1066" s="62"/>
      <c r="F1066" s="62"/>
      <c r="G1066" s="62"/>
      <c r="H1066" s="62"/>
      <c r="I1066" s="62"/>
      <c r="J1066" s="62"/>
      <c r="K1066" s="62"/>
      <c r="L1066" s="62"/>
      <c r="M1066" s="62"/>
      <c r="N1066" s="62"/>
      <c r="O1066" s="62"/>
      <c r="P1066" s="62"/>
      <c r="Q1066" s="62"/>
      <c r="R1066" s="62"/>
      <c r="S1066" s="62"/>
      <c r="T1066" s="62"/>
      <c r="U1066" s="62"/>
      <c r="V1066" s="62"/>
      <c r="W1066" s="62"/>
      <c r="X1066" s="62"/>
      <c r="Y1066" s="62"/>
      <c r="Z1066" s="62"/>
      <c r="AA1066" s="62"/>
      <c r="AB1066" s="62"/>
      <c r="AC1066" s="62"/>
      <c r="AD1066" s="62"/>
      <c r="AE1066" s="62"/>
      <c r="AF1066" s="62"/>
      <c r="AG1066" s="62"/>
      <c r="AH1066" s="62"/>
      <c r="AI1066" s="62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  <c r="BA1066" s="62"/>
      <c r="BB1066" s="62"/>
    </row>
    <row r="1067" spans="1:54" ht="18.350000000000001" x14ac:dyDescent="0.3">
      <c r="A1067" s="62"/>
      <c r="B1067" s="62"/>
      <c r="C1067" s="62"/>
      <c r="D1067" s="62"/>
      <c r="E1067" s="62"/>
      <c r="F1067" s="62"/>
      <c r="G1067" s="62"/>
      <c r="H1067" s="62"/>
      <c r="I1067" s="62"/>
      <c r="J1067" s="62"/>
      <c r="K1067" s="62"/>
      <c r="L1067" s="62"/>
      <c r="M1067" s="62"/>
      <c r="N1067" s="62"/>
      <c r="O1067" s="62"/>
      <c r="P1067" s="62"/>
      <c r="Q1067" s="62"/>
      <c r="R1067" s="62"/>
      <c r="S1067" s="62"/>
      <c r="T1067" s="62"/>
      <c r="U1067" s="62"/>
      <c r="V1067" s="62"/>
      <c r="W1067" s="62"/>
      <c r="X1067" s="62"/>
      <c r="Y1067" s="62"/>
      <c r="Z1067" s="62"/>
      <c r="AA1067" s="62"/>
      <c r="AB1067" s="62"/>
      <c r="AC1067" s="62"/>
      <c r="AD1067" s="62"/>
      <c r="AE1067" s="62"/>
      <c r="AF1067" s="62"/>
      <c r="AG1067" s="62"/>
      <c r="AH1067" s="62"/>
      <c r="AI1067" s="62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  <c r="BA1067" s="62"/>
      <c r="BB1067" s="62"/>
    </row>
    <row r="1068" spans="1:54" ht="18.350000000000001" x14ac:dyDescent="0.3">
      <c r="A1068" s="62"/>
      <c r="B1068" s="62"/>
      <c r="C1068" s="62"/>
      <c r="D1068" s="62"/>
      <c r="E1068" s="62"/>
      <c r="F1068" s="62"/>
      <c r="G1068" s="62"/>
      <c r="H1068" s="62"/>
      <c r="I1068" s="62"/>
      <c r="J1068" s="62"/>
      <c r="K1068" s="62"/>
      <c r="L1068" s="62"/>
      <c r="M1068" s="62"/>
      <c r="N1068" s="62"/>
      <c r="O1068" s="62"/>
      <c r="P1068" s="62"/>
      <c r="Q1068" s="62"/>
      <c r="R1068" s="62"/>
      <c r="S1068" s="62"/>
      <c r="T1068" s="62"/>
      <c r="U1068" s="62"/>
      <c r="V1068" s="62"/>
      <c r="W1068" s="62"/>
      <c r="X1068" s="62"/>
      <c r="Y1068" s="62"/>
      <c r="Z1068" s="62"/>
      <c r="AA1068" s="62"/>
      <c r="AB1068" s="62"/>
      <c r="AC1068" s="62"/>
      <c r="AD1068" s="62"/>
      <c r="AE1068" s="62"/>
      <c r="AF1068" s="62"/>
      <c r="AG1068" s="62"/>
      <c r="AH1068" s="62"/>
      <c r="AI1068" s="62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  <c r="BA1068" s="62"/>
      <c r="BB1068" s="62"/>
    </row>
    <row r="1069" spans="1:54" ht="18.350000000000001" x14ac:dyDescent="0.3">
      <c r="A1069" s="62"/>
      <c r="B1069" s="62"/>
      <c r="C1069" s="62"/>
      <c r="D1069" s="62"/>
      <c r="E1069" s="62"/>
      <c r="F1069" s="62"/>
      <c r="G1069" s="62"/>
      <c r="H1069" s="62"/>
      <c r="I1069" s="62"/>
      <c r="J1069" s="62"/>
      <c r="K1069" s="62"/>
      <c r="L1069" s="62"/>
      <c r="M1069" s="62"/>
      <c r="N1069" s="62"/>
      <c r="O1069" s="62"/>
      <c r="P1069" s="62"/>
      <c r="Q1069" s="62"/>
      <c r="R1069" s="62"/>
      <c r="S1069" s="62"/>
      <c r="T1069" s="62"/>
      <c r="U1069" s="62"/>
      <c r="V1069" s="62"/>
      <c r="W1069" s="62"/>
      <c r="X1069" s="62"/>
      <c r="Y1069" s="62"/>
      <c r="Z1069" s="62"/>
      <c r="AA1069" s="62"/>
      <c r="AB1069" s="62"/>
      <c r="AC1069" s="62"/>
      <c r="AD1069" s="62"/>
      <c r="AE1069" s="62"/>
      <c r="AF1069" s="62"/>
      <c r="AG1069" s="62"/>
      <c r="AH1069" s="62"/>
      <c r="AI1069" s="62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  <c r="BA1069" s="62"/>
      <c r="BB1069" s="62"/>
    </row>
    <row r="1070" spans="1:54" ht="18.350000000000001" x14ac:dyDescent="0.3">
      <c r="A1070" s="62"/>
      <c r="B1070" s="62"/>
      <c r="C1070" s="62"/>
      <c r="D1070" s="62"/>
      <c r="E1070" s="62"/>
      <c r="F1070" s="62"/>
      <c r="G1070" s="62"/>
      <c r="H1070" s="62"/>
      <c r="I1070" s="62"/>
      <c r="J1070" s="62"/>
      <c r="K1070" s="62"/>
      <c r="L1070" s="62"/>
      <c r="M1070" s="62"/>
      <c r="N1070" s="62"/>
      <c r="O1070" s="62"/>
      <c r="P1070" s="62"/>
      <c r="Q1070" s="62"/>
      <c r="R1070" s="62"/>
      <c r="S1070" s="62"/>
      <c r="T1070" s="62"/>
      <c r="U1070" s="62"/>
      <c r="V1070" s="62"/>
      <c r="W1070" s="62"/>
      <c r="X1070" s="62"/>
      <c r="Y1070" s="62"/>
      <c r="Z1070" s="62"/>
      <c r="AA1070" s="62"/>
      <c r="AB1070" s="62"/>
      <c r="AC1070" s="62"/>
      <c r="AD1070" s="62"/>
      <c r="AE1070" s="62"/>
      <c r="AF1070" s="62"/>
      <c r="AG1070" s="62"/>
      <c r="AH1070" s="62"/>
      <c r="AI1070" s="62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  <c r="BA1070" s="62"/>
      <c r="BB1070" s="62"/>
    </row>
    <row r="1071" spans="1:54" ht="18.350000000000001" x14ac:dyDescent="0.3">
      <c r="A1071" s="62"/>
      <c r="B1071" s="62"/>
      <c r="C1071" s="62"/>
      <c r="D1071" s="62"/>
      <c r="E1071" s="62"/>
      <c r="F1071" s="62"/>
      <c r="G1071" s="62"/>
      <c r="H1071" s="62"/>
      <c r="I1071" s="62"/>
      <c r="J1071" s="62"/>
      <c r="K1071" s="62"/>
      <c r="L1071" s="62"/>
      <c r="M1071" s="62"/>
      <c r="N1071" s="62"/>
      <c r="O1071" s="62"/>
      <c r="P1071" s="62"/>
      <c r="Q1071" s="62"/>
      <c r="R1071" s="62"/>
      <c r="S1071" s="62"/>
      <c r="T1071" s="62"/>
      <c r="U1071" s="62"/>
      <c r="V1071" s="62"/>
      <c r="W1071" s="62"/>
      <c r="X1071" s="62"/>
      <c r="Y1071" s="62"/>
      <c r="Z1071" s="62"/>
      <c r="AA1071" s="62"/>
      <c r="AB1071" s="62"/>
      <c r="AC1071" s="62"/>
      <c r="AD1071" s="62"/>
      <c r="AE1071" s="62"/>
      <c r="AF1071" s="62"/>
      <c r="AG1071" s="62"/>
      <c r="AH1071" s="62"/>
      <c r="AI1071" s="62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  <c r="BA1071" s="62"/>
      <c r="BB1071" s="62"/>
    </row>
    <row r="1072" spans="1:54" ht="18.350000000000001" x14ac:dyDescent="0.3">
      <c r="A1072" s="62"/>
      <c r="B1072" s="62"/>
      <c r="C1072" s="62"/>
      <c r="D1072" s="62"/>
      <c r="E1072" s="62"/>
      <c r="F1072" s="62"/>
      <c r="G1072" s="62"/>
      <c r="H1072" s="62"/>
      <c r="I1072" s="62"/>
      <c r="J1072" s="62"/>
      <c r="K1072" s="62"/>
      <c r="L1072" s="62"/>
      <c r="M1072" s="62"/>
      <c r="N1072" s="62"/>
      <c r="O1072" s="62"/>
      <c r="P1072" s="62"/>
      <c r="Q1072" s="62"/>
      <c r="R1072" s="62"/>
      <c r="S1072" s="62"/>
      <c r="T1072" s="62"/>
      <c r="U1072" s="62"/>
      <c r="V1072" s="62"/>
      <c r="W1072" s="62"/>
      <c r="X1072" s="62"/>
      <c r="Y1072" s="62"/>
      <c r="Z1072" s="62"/>
      <c r="AA1072" s="62"/>
      <c r="AB1072" s="62"/>
      <c r="AC1072" s="62"/>
      <c r="AD1072" s="62"/>
      <c r="AE1072" s="62"/>
      <c r="AF1072" s="62"/>
      <c r="AG1072" s="62"/>
      <c r="AH1072" s="62"/>
      <c r="AI1072" s="62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  <c r="BA1072" s="62"/>
      <c r="BB1072" s="62"/>
    </row>
    <row r="1073" spans="1:54" ht="18.350000000000001" x14ac:dyDescent="0.3">
      <c r="A1073" s="62"/>
      <c r="B1073" s="62"/>
      <c r="C1073" s="62"/>
      <c r="D1073" s="62"/>
      <c r="E1073" s="62"/>
      <c r="F1073" s="62"/>
      <c r="G1073" s="62"/>
      <c r="H1073" s="62"/>
      <c r="I1073" s="62"/>
      <c r="J1073" s="62"/>
      <c r="K1073" s="62"/>
      <c r="L1073" s="62"/>
      <c r="M1073" s="62"/>
      <c r="N1073" s="62"/>
      <c r="O1073" s="62"/>
      <c r="P1073" s="62"/>
      <c r="Q1073" s="62"/>
      <c r="R1073" s="62"/>
      <c r="S1073" s="62"/>
      <c r="T1073" s="62"/>
      <c r="U1073" s="62"/>
      <c r="V1073" s="62"/>
      <c r="W1073" s="62"/>
      <c r="X1073" s="62"/>
      <c r="Y1073" s="62"/>
      <c r="Z1073" s="62"/>
      <c r="AA1073" s="62"/>
      <c r="AB1073" s="62"/>
      <c r="AC1073" s="62"/>
      <c r="AD1073" s="62"/>
      <c r="AE1073" s="62"/>
      <c r="AF1073" s="62"/>
      <c r="AG1073" s="62"/>
      <c r="AH1073" s="62"/>
      <c r="AI1073" s="62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  <c r="BA1073" s="62"/>
      <c r="BB1073" s="62"/>
    </row>
    <row r="1074" spans="1:54" ht="18.350000000000001" x14ac:dyDescent="0.3">
      <c r="A1074" s="62"/>
      <c r="B1074" s="62"/>
      <c r="C1074" s="62"/>
      <c r="D1074" s="62"/>
      <c r="E1074" s="62"/>
      <c r="F1074" s="62"/>
      <c r="G1074" s="62"/>
      <c r="H1074" s="62"/>
      <c r="I1074" s="62"/>
      <c r="J1074" s="62"/>
      <c r="K1074" s="62"/>
      <c r="L1074" s="62"/>
      <c r="M1074" s="62"/>
      <c r="N1074" s="62"/>
      <c r="O1074" s="62"/>
      <c r="P1074" s="62"/>
      <c r="Q1074" s="62"/>
      <c r="R1074" s="62"/>
      <c r="S1074" s="62"/>
      <c r="T1074" s="62"/>
      <c r="U1074" s="62"/>
      <c r="V1074" s="62"/>
      <c r="W1074" s="62"/>
      <c r="X1074" s="62"/>
      <c r="Y1074" s="62"/>
      <c r="Z1074" s="62"/>
      <c r="AA1074" s="62"/>
      <c r="AB1074" s="62"/>
      <c r="AC1074" s="62"/>
      <c r="AD1074" s="62"/>
      <c r="AE1074" s="62"/>
      <c r="AF1074" s="62"/>
      <c r="AG1074" s="62"/>
      <c r="AH1074" s="62"/>
      <c r="AI1074" s="62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  <c r="BA1074" s="62"/>
      <c r="BB1074" s="62"/>
    </row>
    <row r="1075" spans="1:54" ht="18.350000000000001" x14ac:dyDescent="0.3">
      <c r="A1075" s="62"/>
      <c r="B1075" s="62"/>
      <c r="C1075" s="62"/>
      <c r="D1075" s="62"/>
      <c r="E1075" s="62"/>
      <c r="F1075" s="62"/>
      <c r="G1075" s="62"/>
      <c r="H1075" s="62"/>
      <c r="I1075" s="62"/>
      <c r="J1075" s="62"/>
      <c r="K1075" s="62"/>
      <c r="L1075" s="62"/>
      <c r="M1075" s="62"/>
      <c r="N1075" s="62"/>
      <c r="O1075" s="62"/>
      <c r="P1075" s="62"/>
      <c r="Q1075" s="62"/>
      <c r="R1075" s="62"/>
      <c r="S1075" s="62"/>
      <c r="T1075" s="62"/>
      <c r="U1075" s="62"/>
      <c r="V1075" s="62"/>
      <c r="W1075" s="62"/>
      <c r="X1075" s="62"/>
      <c r="Y1075" s="62"/>
      <c r="Z1075" s="62"/>
      <c r="AA1075" s="62"/>
      <c r="AB1075" s="62"/>
      <c r="AC1075" s="62"/>
      <c r="AD1075" s="62"/>
      <c r="AE1075" s="62"/>
      <c r="AF1075" s="62"/>
      <c r="AG1075" s="62"/>
      <c r="AH1075" s="62"/>
      <c r="AI1075" s="62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  <c r="BA1075" s="62"/>
      <c r="BB1075" s="62"/>
    </row>
    <row r="1076" spans="1:54" ht="18.350000000000001" x14ac:dyDescent="0.3">
      <c r="A1076" s="62"/>
      <c r="B1076" s="62"/>
      <c r="C1076" s="62"/>
      <c r="D1076" s="62"/>
      <c r="E1076" s="62"/>
      <c r="F1076" s="62"/>
      <c r="G1076" s="62"/>
      <c r="H1076" s="62"/>
      <c r="I1076" s="62"/>
      <c r="J1076" s="62"/>
      <c r="K1076" s="62"/>
      <c r="L1076" s="62"/>
      <c r="M1076" s="62"/>
      <c r="N1076" s="62"/>
      <c r="O1076" s="62"/>
      <c r="P1076" s="62"/>
      <c r="Q1076" s="62"/>
      <c r="R1076" s="62"/>
      <c r="S1076" s="62"/>
      <c r="T1076" s="62"/>
      <c r="U1076" s="62"/>
      <c r="V1076" s="62"/>
      <c r="W1076" s="62"/>
      <c r="X1076" s="62"/>
      <c r="Y1076" s="62"/>
      <c r="Z1076" s="62"/>
      <c r="AA1076" s="62"/>
      <c r="AB1076" s="62"/>
      <c r="AC1076" s="62"/>
      <c r="AD1076" s="62"/>
      <c r="AE1076" s="62"/>
      <c r="AF1076" s="62"/>
      <c r="AG1076" s="62"/>
      <c r="AH1076" s="62"/>
      <c r="AI1076" s="62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  <c r="BA1076" s="62"/>
      <c r="BB1076" s="62"/>
    </row>
    <row r="1077" spans="1:54" ht="18.350000000000001" x14ac:dyDescent="0.3">
      <c r="A1077" s="62"/>
      <c r="B1077" s="62"/>
      <c r="C1077" s="62"/>
      <c r="D1077" s="62"/>
      <c r="E1077" s="62"/>
      <c r="F1077" s="62"/>
      <c r="G1077" s="62"/>
      <c r="H1077" s="62"/>
      <c r="I1077" s="62"/>
      <c r="J1077" s="62"/>
      <c r="K1077" s="62"/>
      <c r="L1077" s="62"/>
      <c r="M1077" s="62"/>
      <c r="N1077" s="62"/>
      <c r="O1077" s="62"/>
      <c r="P1077" s="62"/>
      <c r="Q1077" s="62"/>
      <c r="R1077" s="62"/>
      <c r="S1077" s="62"/>
      <c r="T1077" s="62"/>
      <c r="U1077" s="62"/>
      <c r="V1077" s="62"/>
      <c r="W1077" s="62"/>
      <c r="X1077" s="62"/>
      <c r="Y1077" s="62"/>
      <c r="Z1077" s="62"/>
      <c r="AA1077" s="62"/>
      <c r="AB1077" s="62"/>
      <c r="AC1077" s="62"/>
      <c r="AD1077" s="62"/>
      <c r="AE1077" s="62"/>
      <c r="AF1077" s="62"/>
      <c r="AG1077" s="62"/>
      <c r="AH1077" s="62"/>
      <c r="AI1077" s="62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  <c r="BA1077" s="62"/>
      <c r="BB1077" s="62"/>
    </row>
    <row r="1078" spans="1:54" ht="18.350000000000001" x14ac:dyDescent="0.3">
      <c r="A1078" s="62"/>
      <c r="B1078" s="62"/>
      <c r="C1078" s="62"/>
      <c r="D1078" s="62"/>
      <c r="E1078" s="62"/>
      <c r="F1078" s="62"/>
      <c r="G1078" s="62"/>
      <c r="H1078" s="62"/>
      <c r="I1078" s="62"/>
      <c r="J1078" s="62"/>
      <c r="K1078" s="62"/>
      <c r="L1078" s="62"/>
      <c r="M1078" s="62"/>
      <c r="N1078" s="62"/>
      <c r="O1078" s="62"/>
      <c r="P1078" s="62"/>
      <c r="Q1078" s="62"/>
      <c r="R1078" s="62"/>
      <c r="S1078" s="62"/>
      <c r="T1078" s="62"/>
      <c r="U1078" s="62"/>
      <c r="V1078" s="62"/>
      <c r="W1078" s="62"/>
      <c r="X1078" s="62"/>
      <c r="Y1078" s="62"/>
      <c r="Z1078" s="62"/>
      <c r="AA1078" s="62"/>
      <c r="AB1078" s="62"/>
      <c r="AC1078" s="62"/>
      <c r="AD1078" s="62"/>
      <c r="AE1078" s="62"/>
      <c r="AF1078" s="62"/>
      <c r="AG1078" s="62"/>
      <c r="AH1078" s="62"/>
      <c r="AI1078" s="62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  <c r="BA1078" s="62"/>
      <c r="BB1078" s="62"/>
    </row>
    <row r="1079" spans="1:54" ht="18.350000000000001" x14ac:dyDescent="0.3">
      <c r="A1079" s="62"/>
      <c r="B1079" s="62"/>
      <c r="C1079" s="62"/>
      <c r="D1079" s="62"/>
      <c r="E1079" s="62"/>
      <c r="F1079" s="62"/>
      <c r="G1079" s="62"/>
      <c r="H1079" s="62"/>
      <c r="I1079" s="62"/>
      <c r="J1079" s="62"/>
      <c r="K1079" s="62"/>
      <c r="L1079" s="62"/>
      <c r="M1079" s="62"/>
      <c r="N1079" s="62"/>
      <c r="O1079" s="62"/>
      <c r="P1079" s="62"/>
      <c r="Q1079" s="62"/>
      <c r="R1079" s="62"/>
      <c r="S1079" s="62"/>
      <c r="T1079" s="62"/>
      <c r="U1079" s="62"/>
      <c r="V1079" s="62"/>
      <c r="W1079" s="62"/>
      <c r="X1079" s="62"/>
      <c r="Y1079" s="62"/>
      <c r="Z1079" s="62"/>
      <c r="AA1079" s="62"/>
      <c r="AB1079" s="62"/>
      <c r="AC1079" s="62"/>
      <c r="AD1079" s="62"/>
      <c r="AE1079" s="62"/>
      <c r="AF1079" s="62"/>
      <c r="AG1079" s="62"/>
      <c r="AH1079" s="62"/>
      <c r="AI1079" s="62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  <c r="BA1079" s="62"/>
      <c r="BB1079" s="62"/>
    </row>
    <row r="1080" spans="1:54" ht="18.350000000000001" x14ac:dyDescent="0.3">
      <c r="A1080" s="62"/>
      <c r="B1080" s="62"/>
      <c r="C1080" s="62"/>
      <c r="D1080" s="62"/>
      <c r="E1080" s="62"/>
      <c r="F1080" s="62"/>
      <c r="G1080" s="62"/>
      <c r="H1080" s="62"/>
      <c r="I1080" s="62"/>
      <c r="J1080" s="62"/>
      <c r="K1080" s="62"/>
      <c r="L1080" s="62"/>
      <c r="M1080" s="62"/>
      <c r="N1080" s="62"/>
      <c r="O1080" s="62"/>
      <c r="P1080" s="62"/>
      <c r="Q1080" s="62"/>
      <c r="R1080" s="62"/>
      <c r="S1080" s="62"/>
      <c r="T1080" s="62"/>
      <c r="U1080" s="62"/>
      <c r="V1080" s="62"/>
      <c r="W1080" s="62"/>
      <c r="X1080" s="62"/>
      <c r="Y1080" s="62"/>
      <c r="Z1080" s="62"/>
      <c r="AA1080" s="62"/>
      <c r="AB1080" s="62"/>
      <c r="AC1080" s="62"/>
      <c r="AD1080" s="62"/>
      <c r="AE1080" s="62"/>
      <c r="AF1080" s="62"/>
      <c r="AG1080" s="62"/>
      <c r="AH1080" s="62"/>
      <c r="AI1080" s="62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  <c r="BA1080" s="62"/>
      <c r="BB1080" s="62"/>
    </row>
    <row r="1081" spans="1:54" ht="18.350000000000001" x14ac:dyDescent="0.3">
      <c r="A1081" s="62"/>
      <c r="B1081" s="62"/>
      <c r="C1081" s="62"/>
      <c r="D1081" s="62"/>
      <c r="E1081" s="62"/>
      <c r="F1081" s="62"/>
      <c r="G1081" s="62"/>
      <c r="H1081" s="62"/>
      <c r="I1081" s="62"/>
      <c r="J1081" s="62"/>
      <c r="K1081" s="62"/>
      <c r="L1081" s="62"/>
      <c r="M1081" s="62"/>
      <c r="N1081" s="62"/>
      <c r="O1081" s="62"/>
      <c r="P1081" s="62"/>
      <c r="Q1081" s="62"/>
      <c r="R1081" s="62"/>
      <c r="S1081" s="62"/>
      <c r="T1081" s="62"/>
      <c r="U1081" s="62"/>
      <c r="V1081" s="62"/>
      <c r="W1081" s="62"/>
      <c r="X1081" s="62"/>
      <c r="Y1081" s="62"/>
      <c r="Z1081" s="62"/>
      <c r="AA1081" s="62"/>
      <c r="AB1081" s="62"/>
      <c r="AC1081" s="62"/>
      <c r="AD1081" s="62"/>
      <c r="AE1081" s="62"/>
      <c r="AF1081" s="62"/>
      <c r="AG1081" s="62"/>
      <c r="AH1081" s="62"/>
      <c r="AI1081" s="62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  <c r="BA1081" s="62"/>
      <c r="BB1081" s="62"/>
    </row>
    <row r="1082" spans="1:54" ht="18.350000000000001" x14ac:dyDescent="0.3">
      <c r="A1082" s="62"/>
      <c r="B1082" s="62"/>
      <c r="C1082" s="62"/>
      <c r="D1082" s="62"/>
      <c r="E1082" s="62"/>
      <c r="F1082" s="62"/>
      <c r="G1082" s="62"/>
      <c r="H1082" s="62"/>
      <c r="I1082" s="62"/>
      <c r="J1082" s="62"/>
      <c r="K1082" s="62"/>
      <c r="L1082" s="62"/>
      <c r="M1082" s="62"/>
      <c r="N1082" s="62"/>
      <c r="O1082" s="62"/>
      <c r="P1082" s="62"/>
      <c r="Q1082" s="62"/>
      <c r="R1082" s="62"/>
      <c r="S1082" s="62"/>
      <c r="T1082" s="62"/>
      <c r="U1082" s="62"/>
      <c r="V1082" s="62"/>
      <c r="W1082" s="62"/>
      <c r="X1082" s="62"/>
      <c r="Y1082" s="62"/>
      <c r="Z1082" s="62"/>
      <c r="AA1082" s="62"/>
      <c r="AB1082" s="62"/>
      <c r="AC1082" s="62"/>
      <c r="AD1082" s="62"/>
      <c r="AE1082" s="62"/>
      <c r="AF1082" s="62"/>
      <c r="AG1082" s="62"/>
      <c r="AH1082" s="62"/>
      <c r="AI1082" s="62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  <c r="BA1082" s="62"/>
      <c r="BB1082" s="62"/>
    </row>
    <row r="1083" spans="1:54" ht="18.350000000000001" x14ac:dyDescent="0.3">
      <c r="A1083" s="62"/>
      <c r="B1083" s="62"/>
      <c r="C1083" s="62"/>
      <c r="D1083" s="62"/>
      <c r="E1083" s="62"/>
      <c r="F1083" s="62"/>
      <c r="G1083" s="62"/>
      <c r="H1083" s="62"/>
      <c r="I1083" s="62"/>
      <c r="J1083" s="62"/>
      <c r="K1083" s="62"/>
      <c r="L1083" s="62"/>
      <c r="M1083" s="62"/>
      <c r="N1083" s="62"/>
      <c r="O1083" s="62"/>
      <c r="P1083" s="62"/>
      <c r="Q1083" s="62"/>
      <c r="R1083" s="62"/>
      <c r="S1083" s="62"/>
      <c r="T1083" s="62"/>
      <c r="U1083" s="62"/>
      <c r="V1083" s="62"/>
      <c r="W1083" s="62"/>
      <c r="X1083" s="62"/>
      <c r="Y1083" s="62"/>
      <c r="Z1083" s="62"/>
      <c r="AA1083" s="62"/>
      <c r="AB1083" s="62"/>
      <c r="AC1083" s="62"/>
      <c r="AD1083" s="62"/>
      <c r="AE1083" s="62"/>
      <c r="AF1083" s="62"/>
      <c r="AG1083" s="62"/>
      <c r="AH1083" s="62"/>
      <c r="AI1083" s="62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  <c r="BA1083" s="62"/>
      <c r="BB1083" s="62"/>
    </row>
    <row r="1084" spans="1:54" ht="18.350000000000001" x14ac:dyDescent="0.3">
      <c r="A1084" s="62"/>
      <c r="B1084" s="62"/>
      <c r="C1084" s="62"/>
      <c r="D1084" s="62"/>
      <c r="E1084" s="62"/>
      <c r="F1084" s="62"/>
      <c r="G1084" s="62"/>
      <c r="H1084" s="62"/>
      <c r="I1084" s="62"/>
      <c r="J1084" s="62"/>
      <c r="K1084" s="62"/>
      <c r="L1084" s="62"/>
      <c r="M1084" s="62"/>
      <c r="N1084" s="62"/>
      <c r="O1084" s="62"/>
      <c r="P1084" s="62"/>
      <c r="Q1084" s="62"/>
      <c r="R1084" s="62"/>
      <c r="S1084" s="62"/>
      <c r="T1084" s="62"/>
      <c r="U1084" s="62"/>
      <c r="V1084" s="62"/>
      <c r="W1084" s="62"/>
      <c r="X1084" s="62"/>
      <c r="Y1084" s="62"/>
      <c r="Z1084" s="62"/>
      <c r="AA1084" s="62"/>
      <c r="AB1084" s="62"/>
      <c r="AC1084" s="62"/>
      <c r="AD1084" s="62"/>
      <c r="AE1084" s="62"/>
      <c r="AF1084" s="62"/>
      <c r="AG1084" s="62"/>
      <c r="AH1084" s="62"/>
      <c r="AI1084" s="62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  <c r="BA1084" s="62"/>
      <c r="BB1084" s="62"/>
    </row>
    <row r="1085" spans="1:54" ht="18.350000000000001" x14ac:dyDescent="0.3">
      <c r="A1085" s="62"/>
      <c r="B1085" s="62"/>
      <c r="C1085" s="62"/>
      <c r="D1085" s="62"/>
      <c r="E1085" s="62"/>
      <c r="F1085" s="62"/>
      <c r="G1085" s="62"/>
      <c r="H1085" s="62"/>
      <c r="I1085" s="62"/>
      <c r="J1085" s="62"/>
      <c r="K1085" s="62"/>
      <c r="L1085" s="62"/>
      <c r="M1085" s="62"/>
      <c r="N1085" s="62"/>
      <c r="O1085" s="62"/>
      <c r="P1085" s="62"/>
      <c r="Q1085" s="62"/>
      <c r="R1085" s="62"/>
      <c r="S1085" s="62"/>
      <c r="T1085" s="62"/>
      <c r="U1085" s="62"/>
      <c r="V1085" s="62"/>
      <c r="W1085" s="62"/>
      <c r="X1085" s="62"/>
      <c r="Y1085" s="62"/>
      <c r="Z1085" s="62"/>
      <c r="AA1085" s="62"/>
      <c r="AB1085" s="62"/>
      <c r="AC1085" s="62"/>
      <c r="AD1085" s="62"/>
      <c r="AE1085" s="62"/>
      <c r="AF1085" s="62"/>
      <c r="AG1085" s="62"/>
      <c r="AH1085" s="62"/>
      <c r="AI1085" s="62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  <c r="BA1085" s="62"/>
      <c r="BB1085" s="62"/>
    </row>
    <row r="1086" spans="1:54" ht="18.350000000000001" x14ac:dyDescent="0.3">
      <c r="A1086" s="62"/>
      <c r="B1086" s="62"/>
      <c r="C1086" s="62"/>
      <c r="D1086" s="62"/>
      <c r="E1086" s="62"/>
      <c r="F1086" s="62"/>
      <c r="G1086" s="62"/>
      <c r="H1086" s="62"/>
      <c r="I1086" s="62"/>
      <c r="J1086" s="62"/>
      <c r="K1086" s="62"/>
      <c r="L1086" s="62"/>
      <c r="M1086" s="62"/>
      <c r="N1086" s="62"/>
      <c r="O1086" s="62"/>
      <c r="P1086" s="62"/>
      <c r="Q1086" s="62"/>
      <c r="R1086" s="62"/>
      <c r="S1086" s="62"/>
      <c r="T1086" s="62"/>
      <c r="U1086" s="62"/>
      <c r="V1086" s="62"/>
      <c r="W1086" s="62"/>
      <c r="X1086" s="62"/>
      <c r="Y1086" s="62"/>
      <c r="Z1086" s="62"/>
      <c r="AA1086" s="62"/>
      <c r="AB1086" s="62"/>
      <c r="AC1086" s="62"/>
      <c r="AD1086" s="62"/>
      <c r="AE1086" s="62"/>
      <c r="AF1086" s="62"/>
      <c r="AG1086" s="62"/>
      <c r="AH1086" s="62"/>
      <c r="AI1086" s="62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  <c r="BA1086" s="62"/>
      <c r="BB1086" s="62"/>
    </row>
    <row r="1087" spans="1:54" ht="18.350000000000001" x14ac:dyDescent="0.3">
      <c r="A1087" s="62"/>
      <c r="B1087" s="62"/>
      <c r="C1087" s="62"/>
      <c r="D1087" s="62"/>
      <c r="E1087" s="62"/>
      <c r="F1087" s="62"/>
      <c r="G1087" s="62"/>
      <c r="H1087" s="62"/>
      <c r="I1087" s="62"/>
      <c r="J1087" s="62"/>
      <c r="K1087" s="62"/>
      <c r="L1087" s="62"/>
      <c r="M1087" s="62"/>
      <c r="N1087" s="62"/>
      <c r="O1087" s="62"/>
      <c r="P1087" s="62"/>
      <c r="Q1087" s="62"/>
      <c r="R1087" s="62"/>
      <c r="S1087" s="62"/>
      <c r="T1087" s="62"/>
      <c r="U1087" s="62"/>
      <c r="V1087" s="62"/>
      <c r="W1087" s="62"/>
      <c r="X1087" s="62"/>
      <c r="Y1087" s="62"/>
      <c r="Z1087" s="62"/>
      <c r="AA1087" s="62"/>
      <c r="AB1087" s="62"/>
      <c r="AC1087" s="62"/>
      <c r="AD1087" s="62"/>
      <c r="AE1087" s="62"/>
      <c r="AF1087" s="62"/>
      <c r="AG1087" s="62"/>
      <c r="AH1087" s="62"/>
      <c r="AI1087" s="62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  <c r="BA1087" s="62"/>
      <c r="BB1087" s="62"/>
    </row>
    <row r="1088" spans="1:54" ht="18.350000000000001" x14ac:dyDescent="0.3">
      <c r="A1088" s="62"/>
      <c r="B1088" s="62"/>
      <c r="C1088" s="62"/>
      <c r="D1088" s="62"/>
      <c r="E1088" s="62"/>
      <c r="F1088" s="62"/>
      <c r="G1088" s="62"/>
      <c r="H1088" s="62"/>
      <c r="I1088" s="62"/>
      <c r="J1088" s="62"/>
      <c r="K1088" s="62"/>
      <c r="L1088" s="62"/>
      <c r="M1088" s="62"/>
      <c r="N1088" s="62"/>
      <c r="O1088" s="62"/>
      <c r="P1088" s="62"/>
      <c r="Q1088" s="62"/>
      <c r="R1088" s="62"/>
      <c r="S1088" s="62"/>
      <c r="T1088" s="62"/>
      <c r="U1088" s="62"/>
      <c r="V1088" s="62"/>
      <c r="W1088" s="62"/>
      <c r="X1088" s="62"/>
      <c r="Y1088" s="62"/>
      <c r="Z1088" s="62"/>
      <c r="AA1088" s="62"/>
      <c r="AB1088" s="62"/>
      <c r="AC1088" s="62"/>
      <c r="AD1088" s="62"/>
      <c r="AE1088" s="62"/>
      <c r="AF1088" s="62"/>
      <c r="AG1088" s="62"/>
      <c r="AH1088" s="62"/>
      <c r="AI1088" s="62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  <c r="BA1088" s="62"/>
      <c r="BB1088" s="62"/>
    </row>
    <row r="1089" spans="1:54" ht="18.350000000000001" x14ac:dyDescent="0.3">
      <c r="A1089" s="62"/>
      <c r="B1089" s="62"/>
      <c r="C1089" s="62"/>
      <c r="D1089" s="62"/>
      <c r="E1089" s="62"/>
      <c r="F1089" s="62"/>
      <c r="G1089" s="62"/>
      <c r="H1089" s="62"/>
      <c r="I1089" s="62"/>
      <c r="J1089" s="62"/>
      <c r="K1089" s="62"/>
      <c r="L1089" s="62"/>
      <c r="M1089" s="62"/>
      <c r="N1089" s="62"/>
      <c r="O1089" s="62"/>
      <c r="P1089" s="62"/>
      <c r="Q1089" s="62"/>
      <c r="R1089" s="62"/>
      <c r="S1089" s="62"/>
      <c r="T1089" s="62"/>
      <c r="U1089" s="62"/>
      <c r="V1089" s="62"/>
      <c r="W1089" s="62"/>
      <c r="X1089" s="62"/>
      <c r="Y1089" s="62"/>
      <c r="Z1089" s="62"/>
      <c r="AA1089" s="62"/>
      <c r="AB1089" s="62"/>
      <c r="AC1089" s="62"/>
      <c r="AD1089" s="62"/>
      <c r="AE1089" s="62"/>
      <c r="AF1089" s="62"/>
      <c r="AG1089" s="62"/>
      <c r="AH1089" s="62"/>
      <c r="AI1089" s="62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  <c r="BA1089" s="62"/>
      <c r="BB1089" s="62"/>
    </row>
    <row r="1090" spans="1:54" ht="18.350000000000001" x14ac:dyDescent="0.3">
      <c r="A1090" s="62"/>
      <c r="B1090" s="62"/>
      <c r="C1090" s="62"/>
      <c r="D1090" s="62"/>
      <c r="E1090" s="62"/>
      <c r="F1090" s="62"/>
      <c r="G1090" s="62"/>
      <c r="H1090" s="62"/>
      <c r="I1090" s="62"/>
      <c r="J1090" s="62"/>
      <c r="K1090" s="62"/>
      <c r="L1090" s="62"/>
      <c r="M1090" s="62"/>
      <c r="N1090" s="62"/>
      <c r="O1090" s="62"/>
      <c r="P1090" s="62"/>
      <c r="Q1090" s="62"/>
      <c r="R1090" s="62"/>
      <c r="S1090" s="62"/>
      <c r="T1090" s="62"/>
      <c r="U1090" s="62"/>
      <c r="V1090" s="62"/>
      <c r="W1090" s="62"/>
      <c r="X1090" s="62"/>
      <c r="Y1090" s="62"/>
      <c r="Z1090" s="62"/>
      <c r="AA1090" s="62"/>
      <c r="AB1090" s="62"/>
      <c r="AC1090" s="62"/>
      <c r="AD1090" s="62"/>
      <c r="AE1090" s="62"/>
      <c r="AF1090" s="62"/>
      <c r="AG1090" s="62"/>
      <c r="AH1090" s="62"/>
      <c r="AI1090" s="62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  <c r="BA1090" s="62"/>
      <c r="BB1090" s="62"/>
    </row>
    <row r="1091" spans="1:54" ht="18.350000000000001" x14ac:dyDescent="0.3">
      <c r="A1091" s="62"/>
      <c r="B1091" s="62"/>
      <c r="C1091" s="62"/>
      <c r="D1091" s="62"/>
      <c r="E1091" s="62"/>
      <c r="F1091" s="62"/>
      <c r="G1091" s="62"/>
      <c r="H1091" s="62"/>
      <c r="I1091" s="62"/>
      <c r="J1091" s="62"/>
      <c r="K1091" s="62"/>
      <c r="L1091" s="62"/>
      <c r="M1091" s="62"/>
      <c r="N1091" s="62"/>
      <c r="O1091" s="62"/>
      <c r="P1091" s="62"/>
      <c r="Q1091" s="62"/>
      <c r="R1091" s="62"/>
      <c r="S1091" s="62"/>
      <c r="T1091" s="62"/>
      <c r="U1091" s="62"/>
      <c r="V1091" s="62"/>
      <c r="W1091" s="62"/>
      <c r="X1091" s="62"/>
      <c r="Y1091" s="62"/>
      <c r="Z1091" s="62"/>
      <c r="AA1091" s="62"/>
      <c r="AB1091" s="62"/>
      <c r="AC1091" s="62"/>
      <c r="AD1091" s="62"/>
      <c r="AE1091" s="62"/>
      <c r="AF1091" s="62"/>
      <c r="AG1091" s="62"/>
      <c r="AH1091" s="62"/>
      <c r="AI1091" s="62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  <c r="BA1091" s="62"/>
      <c r="BB1091" s="62"/>
    </row>
    <row r="1092" spans="1:54" ht="18.350000000000001" x14ac:dyDescent="0.3">
      <c r="A1092" s="62"/>
      <c r="B1092" s="62"/>
      <c r="C1092" s="62"/>
      <c r="D1092" s="62"/>
      <c r="E1092" s="62"/>
      <c r="F1092" s="62"/>
      <c r="G1092" s="62"/>
      <c r="H1092" s="62"/>
      <c r="I1092" s="62"/>
      <c r="J1092" s="62"/>
      <c r="K1092" s="62"/>
      <c r="L1092" s="62"/>
      <c r="M1092" s="62"/>
      <c r="N1092" s="62"/>
      <c r="O1092" s="62"/>
      <c r="P1092" s="62"/>
      <c r="Q1092" s="62"/>
      <c r="R1092" s="62"/>
      <c r="S1092" s="62"/>
      <c r="T1092" s="62"/>
      <c r="U1092" s="62"/>
      <c r="V1092" s="62"/>
      <c r="W1092" s="62"/>
      <c r="X1092" s="62"/>
      <c r="Y1092" s="62"/>
      <c r="Z1092" s="62"/>
      <c r="AA1092" s="62"/>
      <c r="AB1092" s="62"/>
      <c r="AC1092" s="62"/>
      <c r="AD1092" s="62"/>
      <c r="AE1092" s="62"/>
      <c r="AF1092" s="62"/>
      <c r="AG1092" s="62"/>
      <c r="AH1092" s="62"/>
      <c r="AI1092" s="62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  <c r="BA1092" s="62"/>
      <c r="BB1092" s="62"/>
    </row>
    <row r="1093" spans="1:54" ht="18.350000000000001" x14ac:dyDescent="0.3">
      <c r="A1093" s="62"/>
      <c r="B1093" s="62"/>
      <c r="C1093" s="62"/>
      <c r="D1093" s="62"/>
      <c r="E1093" s="62"/>
      <c r="F1093" s="62"/>
      <c r="G1093" s="62"/>
      <c r="H1093" s="62"/>
      <c r="I1093" s="62"/>
      <c r="J1093" s="62"/>
      <c r="K1093" s="62"/>
      <c r="L1093" s="62"/>
      <c r="M1093" s="62"/>
      <c r="N1093" s="62"/>
      <c r="O1093" s="62"/>
      <c r="P1093" s="62"/>
      <c r="Q1093" s="62"/>
      <c r="R1093" s="62"/>
      <c r="S1093" s="62"/>
      <c r="T1093" s="62"/>
      <c r="U1093" s="62"/>
      <c r="V1093" s="62"/>
      <c r="W1093" s="62"/>
      <c r="X1093" s="62"/>
      <c r="Y1093" s="62"/>
      <c r="Z1093" s="62"/>
      <c r="AA1093" s="62"/>
      <c r="AB1093" s="62"/>
      <c r="AC1093" s="62"/>
      <c r="AD1093" s="62"/>
      <c r="AE1093" s="62"/>
      <c r="AF1093" s="62"/>
      <c r="AG1093" s="62"/>
      <c r="AH1093" s="62"/>
      <c r="AI1093" s="62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  <c r="BA1093" s="62"/>
      <c r="BB1093" s="62"/>
    </row>
    <row r="1094" spans="1:54" ht="18.350000000000001" x14ac:dyDescent="0.3">
      <c r="A1094" s="62"/>
      <c r="B1094" s="62"/>
      <c r="C1094" s="62"/>
      <c r="D1094" s="62"/>
      <c r="E1094" s="62"/>
      <c r="F1094" s="62"/>
      <c r="G1094" s="62"/>
      <c r="H1094" s="62"/>
      <c r="I1094" s="62"/>
      <c r="J1094" s="62"/>
      <c r="K1094" s="62"/>
      <c r="L1094" s="62"/>
      <c r="M1094" s="62"/>
      <c r="N1094" s="62"/>
      <c r="O1094" s="62"/>
      <c r="P1094" s="62"/>
      <c r="Q1094" s="62"/>
      <c r="R1094" s="62"/>
      <c r="S1094" s="62"/>
      <c r="T1094" s="62"/>
      <c r="U1094" s="62"/>
      <c r="V1094" s="62"/>
      <c r="W1094" s="62"/>
      <c r="X1094" s="62"/>
      <c r="Y1094" s="62"/>
      <c r="Z1094" s="62"/>
      <c r="AA1094" s="62"/>
      <c r="AB1094" s="62"/>
      <c r="AC1094" s="62"/>
      <c r="AD1094" s="62"/>
      <c r="AE1094" s="62"/>
      <c r="AF1094" s="62"/>
      <c r="AG1094" s="62"/>
      <c r="AH1094" s="62"/>
      <c r="AI1094" s="62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  <c r="BA1094" s="62"/>
      <c r="BB1094" s="62"/>
    </row>
    <row r="1095" spans="1:54" ht="18.350000000000001" x14ac:dyDescent="0.3">
      <c r="A1095" s="62"/>
      <c r="B1095" s="62"/>
      <c r="C1095" s="62"/>
      <c r="D1095" s="62"/>
      <c r="E1095" s="62"/>
      <c r="F1095" s="62"/>
      <c r="G1095" s="62"/>
      <c r="H1095" s="62"/>
      <c r="I1095" s="62"/>
      <c r="J1095" s="62"/>
      <c r="K1095" s="62"/>
      <c r="L1095" s="62"/>
      <c r="M1095" s="62"/>
      <c r="N1095" s="62"/>
      <c r="O1095" s="62"/>
      <c r="P1095" s="62"/>
      <c r="Q1095" s="62"/>
      <c r="R1095" s="62"/>
      <c r="S1095" s="62"/>
      <c r="T1095" s="62"/>
      <c r="U1095" s="62"/>
      <c r="V1095" s="62"/>
      <c r="W1095" s="62"/>
      <c r="X1095" s="62"/>
      <c r="Y1095" s="62"/>
      <c r="Z1095" s="62"/>
      <c r="AA1095" s="62"/>
      <c r="AB1095" s="62"/>
      <c r="AC1095" s="62"/>
      <c r="AD1095" s="62"/>
      <c r="AE1095" s="62"/>
      <c r="AF1095" s="62"/>
      <c r="AG1095" s="62"/>
      <c r="AH1095" s="62"/>
      <c r="AI1095" s="62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  <c r="BA1095" s="62"/>
      <c r="BB1095" s="62"/>
    </row>
    <row r="1096" spans="1:54" ht="18.350000000000001" x14ac:dyDescent="0.3">
      <c r="A1096" s="62"/>
      <c r="B1096" s="62"/>
      <c r="C1096" s="62"/>
      <c r="D1096" s="62"/>
      <c r="E1096" s="62"/>
      <c r="F1096" s="62"/>
      <c r="G1096" s="62"/>
      <c r="H1096" s="62"/>
      <c r="I1096" s="62"/>
      <c r="J1096" s="62"/>
      <c r="K1096" s="62"/>
      <c r="L1096" s="62"/>
      <c r="M1096" s="62"/>
      <c r="N1096" s="62"/>
      <c r="O1096" s="62"/>
      <c r="P1096" s="62"/>
      <c r="Q1096" s="62"/>
      <c r="R1096" s="62"/>
      <c r="S1096" s="62"/>
      <c r="T1096" s="62"/>
      <c r="U1096" s="62"/>
      <c r="V1096" s="62"/>
      <c r="W1096" s="62"/>
      <c r="X1096" s="62"/>
      <c r="Y1096" s="62"/>
      <c r="Z1096" s="62"/>
      <c r="AA1096" s="62"/>
      <c r="AB1096" s="62"/>
      <c r="AC1096" s="62"/>
      <c r="AD1096" s="62"/>
      <c r="AE1096" s="62"/>
      <c r="AF1096" s="62"/>
      <c r="AG1096" s="62"/>
      <c r="AH1096" s="62"/>
      <c r="AI1096" s="62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  <c r="BA1096" s="62"/>
      <c r="BB1096" s="62"/>
    </row>
    <row r="1097" spans="1:54" ht="18.350000000000001" x14ac:dyDescent="0.3">
      <c r="A1097" s="62"/>
      <c r="B1097" s="62"/>
      <c r="C1097" s="62"/>
      <c r="D1097" s="62"/>
      <c r="E1097" s="62"/>
      <c r="F1097" s="62"/>
      <c r="G1097" s="62"/>
      <c r="H1097" s="62"/>
      <c r="I1097" s="62"/>
      <c r="J1097" s="62"/>
      <c r="K1097" s="62"/>
      <c r="L1097" s="62"/>
      <c r="M1097" s="62"/>
      <c r="N1097" s="62"/>
      <c r="O1097" s="62"/>
      <c r="P1097" s="62"/>
      <c r="Q1097" s="62"/>
      <c r="R1097" s="62"/>
      <c r="S1097" s="62"/>
      <c r="T1097" s="62"/>
      <c r="U1097" s="62"/>
      <c r="V1097" s="62"/>
      <c r="W1097" s="62"/>
      <c r="X1097" s="62"/>
      <c r="Y1097" s="62"/>
      <c r="Z1097" s="62"/>
      <c r="AA1097" s="62"/>
      <c r="AB1097" s="62"/>
      <c r="AC1097" s="62"/>
      <c r="AD1097" s="62"/>
      <c r="AE1097" s="62"/>
      <c r="AF1097" s="62"/>
      <c r="AG1097" s="62"/>
      <c r="AH1097" s="62"/>
      <c r="AI1097" s="62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  <c r="BA1097" s="62"/>
      <c r="BB1097" s="62"/>
    </row>
    <row r="1098" spans="1:54" ht="18.350000000000001" x14ac:dyDescent="0.3">
      <c r="A1098" s="62"/>
      <c r="B1098" s="62"/>
      <c r="C1098" s="62"/>
      <c r="D1098" s="62"/>
      <c r="E1098" s="62"/>
      <c r="F1098" s="62"/>
      <c r="G1098" s="62"/>
      <c r="H1098" s="62"/>
      <c r="I1098" s="62"/>
      <c r="J1098" s="62"/>
      <c r="K1098" s="62"/>
      <c r="L1098" s="62"/>
      <c r="M1098" s="62"/>
      <c r="N1098" s="62"/>
      <c r="O1098" s="62"/>
      <c r="P1098" s="62"/>
      <c r="Q1098" s="62"/>
      <c r="R1098" s="62"/>
      <c r="S1098" s="62"/>
      <c r="T1098" s="62"/>
      <c r="U1098" s="62"/>
      <c r="V1098" s="62"/>
      <c r="W1098" s="62"/>
      <c r="X1098" s="62"/>
      <c r="Y1098" s="62"/>
      <c r="Z1098" s="62"/>
      <c r="AA1098" s="62"/>
      <c r="AB1098" s="62"/>
      <c r="AC1098" s="62"/>
      <c r="AD1098" s="62"/>
      <c r="AE1098" s="62"/>
      <c r="AF1098" s="62"/>
      <c r="AG1098" s="62"/>
      <c r="AH1098" s="62"/>
      <c r="AI1098" s="62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  <c r="BA1098" s="62"/>
      <c r="BB1098" s="62"/>
    </row>
    <row r="1099" spans="1:54" ht="18.350000000000001" x14ac:dyDescent="0.3">
      <c r="A1099" s="62"/>
      <c r="B1099" s="62"/>
      <c r="C1099" s="62"/>
      <c r="D1099" s="62"/>
      <c r="E1099" s="62"/>
      <c r="F1099" s="62"/>
      <c r="G1099" s="62"/>
      <c r="H1099" s="62"/>
      <c r="I1099" s="62"/>
      <c r="J1099" s="62"/>
      <c r="K1099" s="62"/>
      <c r="L1099" s="62"/>
      <c r="M1099" s="62"/>
      <c r="N1099" s="62"/>
      <c r="O1099" s="62"/>
      <c r="P1099" s="62"/>
      <c r="Q1099" s="62"/>
      <c r="R1099" s="62"/>
      <c r="S1099" s="62"/>
      <c r="T1099" s="62"/>
      <c r="U1099" s="62"/>
      <c r="V1099" s="62"/>
      <c r="W1099" s="62"/>
      <c r="X1099" s="62"/>
      <c r="Y1099" s="62"/>
      <c r="Z1099" s="62"/>
      <c r="AA1099" s="62"/>
      <c r="AB1099" s="62"/>
      <c r="AC1099" s="62"/>
      <c r="AD1099" s="62"/>
      <c r="AE1099" s="62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  <c r="BA1099" s="62"/>
      <c r="BB1099" s="62"/>
    </row>
    <row r="1100" spans="1:54" ht="18.350000000000001" x14ac:dyDescent="0.3">
      <c r="A1100" s="62"/>
      <c r="B1100" s="62"/>
      <c r="C1100" s="62"/>
      <c r="D1100" s="62"/>
      <c r="E1100" s="62"/>
      <c r="F1100" s="62"/>
      <c r="G1100" s="62"/>
      <c r="H1100" s="62"/>
      <c r="I1100" s="62"/>
      <c r="J1100" s="62"/>
      <c r="K1100" s="62"/>
      <c r="L1100" s="62"/>
      <c r="M1100" s="62"/>
      <c r="N1100" s="62"/>
      <c r="O1100" s="62"/>
      <c r="P1100" s="62"/>
      <c r="Q1100" s="62"/>
      <c r="R1100" s="62"/>
      <c r="S1100" s="62"/>
      <c r="T1100" s="62"/>
      <c r="U1100" s="62"/>
      <c r="V1100" s="62"/>
      <c r="W1100" s="62"/>
      <c r="X1100" s="62"/>
      <c r="Y1100" s="62"/>
      <c r="Z1100" s="62"/>
      <c r="AA1100" s="62"/>
      <c r="AB1100" s="62"/>
      <c r="AC1100" s="62"/>
      <c r="AD1100" s="62"/>
      <c r="AE1100" s="62"/>
      <c r="AF1100" s="62"/>
      <c r="AG1100" s="62"/>
      <c r="AH1100" s="62"/>
      <c r="AI1100" s="62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  <c r="BA1100" s="62"/>
      <c r="BB1100" s="62"/>
    </row>
    <row r="1101" spans="1:54" ht="18.350000000000001" x14ac:dyDescent="0.3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  <c r="BA1101" s="62"/>
      <c r="BB1101" s="62"/>
    </row>
    <row r="1102" spans="1:54" ht="18.350000000000001" x14ac:dyDescent="0.3">
      <c r="A1102" s="62"/>
      <c r="B1102" s="62"/>
      <c r="C1102" s="62"/>
      <c r="D1102" s="62"/>
      <c r="E1102" s="62"/>
      <c r="F1102" s="62"/>
      <c r="G1102" s="62"/>
      <c r="H1102" s="62"/>
      <c r="I1102" s="62"/>
      <c r="J1102" s="62"/>
      <c r="K1102" s="62"/>
      <c r="L1102" s="62"/>
      <c r="M1102" s="62"/>
      <c r="N1102" s="62"/>
      <c r="O1102" s="62"/>
      <c r="P1102" s="62"/>
      <c r="Q1102" s="62"/>
      <c r="R1102" s="62"/>
      <c r="S1102" s="62"/>
      <c r="T1102" s="62"/>
      <c r="U1102" s="62"/>
      <c r="V1102" s="62"/>
      <c r="W1102" s="62"/>
      <c r="X1102" s="62"/>
      <c r="Y1102" s="62"/>
      <c r="Z1102" s="62"/>
      <c r="AA1102" s="62"/>
      <c r="AB1102" s="62"/>
      <c r="AC1102" s="62"/>
      <c r="AD1102" s="62"/>
      <c r="AE1102" s="62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  <c r="BA1102" s="62"/>
      <c r="BB1102" s="62"/>
    </row>
    <row r="1103" spans="1:54" ht="18.350000000000001" x14ac:dyDescent="0.3">
      <c r="A1103" s="62"/>
      <c r="B1103" s="62"/>
      <c r="C1103" s="62"/>
      <c r="D1103" s="62"/>
      <c r="E1103" s="62"/>
      <c r="F1103" s="62"/>
      <c r="G1103" s="62"/>
      <c r="H1103" s="62"/>
      <c r="I1103" s="62"/>
      <c r="J1103" s="62"/>
      <c r="K1103" s="62"/>
      <c r="L1103" s="62"/>
      <c r="M1103" s="62"/>
      <c r="N1103" s="62"/>
      <c r="O1103" s="62"/>
      <c r="P1103" s="62"/>
      <c r="Q1103" s="62"/>
      <c r="R1103" s="62"/>
      <c r="S1103" s="62"/>
      <c r="T1103" s="62"/>
      <c r="U1103" s="62"/>
      <c r="V1103" s="62"/>
      <c r="W1103" s="62"/>
      <c r="X1103" s="62"/>
      <c r="Y1103" s="62"/>
      <c r="Z1103" s="62"/>
      <c r="AA1103" s="62"/>
      <c r="AB1103" s="62"/>
      <c r="AC1103" s="62"/>
      <c r="AD1103" s="62"/>
      <c r="AE1103" s="62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  <c r="BA1103" s="62"/>
      <c r="BB1103" s="62"/>
    </row>
    <row r="1104" spans="1:54" ht="18.350000000000001" x14ac:dyDescent="0.3">
      <c r="A1104" s="62"/>
      <c r="B1104" s="62"/>
      <c r="C1104" s="62"/>
      <c r="D1104" s="62"/>
      <c r="E1104" s="62"/>
      <c r="F1104" s="62"/>
      <c r="G1104" s="62"/>
      <c r="H1104" s="62"/>
      <c r="I1104" s="62"/>
      <c r="J1104" s="62"/>
      <c r="K1104" s="62"/>
      <c r="L1104" s="62"/>
      <c r="M1104" s="62"/>
      <c r="N1104" s="62"/>
      <c r="O1104" s="62"/>
      <c r="P1104" s="62"/>
      <c r="Q1104" s="62"/>
      <c r="R1104" s="62"/>
      <c r="S1104" s="62"/>
      <c r="T1104" s="62"/>
      <c r="U1104" s="62"/>
      <c r="V1104" s="62"/>
      <c r="W1104" s="62"/>
      <c r="X1104" s="62"/>
      <c r="Y1104" s="62"/>
      <c r="Z1104" s="62"/>
      <c r="AA1104" s="62"/>
      <c r="AB1104" s="62"/>
      <c r="AC1104" s="62"/>
      <c r="AD1104" s="62"/>
      <c r="AE1104" s="62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  <c r="BA1104" s="62"/>
      <c r="BB1104" s="62"/>
    </row>
    <row r="1105" spans="1:54" ht="18.350000000000001" x14ac:dyDescent="0.3">
      <c r="A1105" s="62"/>
      <c r="B1105" s="62"/>
      <c r="C1105" s="62"/>
      <c r="D1105" s="62"/>
      <c r="E1105" s="62"/>
      <c r="F1105" s="62"/>
      <c r="G1105" s="62"/>
      <c r="H1105" s="62"/>
      <c r="I1105" s="62"/>
      <c r="J1105" s="62"/>
      <c r="K1105" s="62"/>
      <c r="L1105" s="62"/>
      <c r="M1105" s="62"/>
      <c r="N1105" s="62"/>
      <c r="O1105" s="62"/>
      <c r="P1105" s="62"/>
      <c r="Q1105" s="62"/>
      <c r="R1105" s="62"/>
      <c r="S1105" s="62"/>
      <c r="T1105" s="62"/>
      <c r="U1105" s="62"/>
      <c r="V1105" s="62"/>
      <c r="W1105" s="62"/>
      <c r="X1105" s="62"/>
      <c r="Y1105" s="62"/>
      <c r="Z1105" s="62"/>
      <c r="AA1105" s="62"/>
      <c r="AB1105" s="62"/>
      <c r="AC1105" s="62"/>
      <c r="AD1105" s="62"/>
      <c r="AE1105" s="62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  <c r="BA1105" s="62"/>
      <c r="BB1105" s="62"/>
    </row>
    <row r="1106" spans="1:54" ht="18.350000000000001" x14ac:dyDescent="0.3">
      <c r="A1106" s="62"/>
      <c r="B1106" s="62"/>
      <c r="C1106" s="62"/>
      <c r="D1106" s="62"/>
      <c r="E1106" s="62"/>
      <c r="F1106" s="62"/>
      <c r="G1106" s="62"/>
      <c r="H1106" s="62"/>
      <c r="I1106" s="62"/>
      <c r="J1106" s="62"/>
      <c r="K1106" s="62"/>
      <c r="L1106" s="62"/>
      <c r="M1106" s="62"/>
      <c r="N1106" s="62"/>
      <c r="O1106" s="62"/>
      <c r="P1106" s="62"/>
      <c r="Q1106" s="62"/>
      <c r="R1106" s="62"/>
      <c r="S1106" s="62"/>
      <c r="T1106" s="62"/>
      <c r="U1106" s="62"/>
      <c r="V1106" s="62"/>
      <c r="W1106" s="62"/>
      <c r="X1106" s="62"/>
      <c r="Y1106" s="62"/>
      <c r="Z1106" s="62"/>
      <c r="AA1106" s="62"/>
      <c r="AB1106" s="62"/>
      <c r="AC1106" s="62"/>
      <c r="AD1106" s="62"/>
      <c r="AE1106" s="62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  <c r="BA1106" s="62"/>
      <c r="BB1106" s="62"/>
    </row>
    <row r="1107" spans="1:54" ht="18.350000000000001" x14ac:dyDescent="0.3">
      <c r="A1107" s="62"/>
      <c r="B1107" s="62"/>
      <c r="C1107" s="62"/>
      <c r="D1107" s="62"/>
      <c r="E1107" s="62"/>
      <c r="F1107" s="62"/>
      <c r="G1107" s="62"/>
      <c r="H1107" s="62"/>
      <c r="I1107" s="62"/>
      <c r="J1107" s="62"/>
      <c r="K1107" s="62"/>
      <c r="L1107" s="62"/>
      <c r="M1107" s="62"/>
      <c r="N1107" s="62"/>
      <c r="O1107" s="62"/>
      <c r="P1107" s="62"/>
      <c r="Q1107" s="62"/>
      <c r="R1107" s="62"/>
      <c r="S1107" s="62"/>
      <c r="T1107" s="62"/>
      <c r="U1107" s="62"/>
      <c r="V1107" s="62"/>
      <c r="W1107" s="62"/>
      <c r="X1107" s="62"/>
      <c r="Y1107" s="62"/>
      <c r="Z1107" s="62"/>
      <c r="AA1107" s="62"/>
      <c r="AB1107" s="62"/>
      <c r="AC1107" s="62"/>
      <c r="AD1107" s="62"/>
      <c r="AE1107" s="62"/>
      <c r="AF1107" s="62"/>
      <c r="AG1107" s="62"/>
      <c r="AH1107" s="62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  <c r="BA1107" s="62"/>
      <c r="BB1107" s="62"/>
    </row>
    <row r="1108" spans="1:54" ht="18.350000000000001" x14ac:dyDescent="0.3">
      <c r="A1108" s="62"/>
      <c r="B1108" s="62"/>
      <c r="C1108" s="62"/>
      <c r="D1108" s="62"/>
      <c r="E1108" s="62"/>
      <c r="F1108" s="62"/>
      <c r="G1108" s="62"/>
      <c r="H1108" s="62"/>
      <c r="I1108" s="62"/>
      <c r="J1108" s="62"/>
      <c r="K1108" s="62"/>
      <c r="L1108" s="62"/>
      <c r="M1108" s="62"/>
      <c r="N1108" s="62"/>
      <c r="O1108" s="62"/>
      <c r="P1108" s="62"/>
      <c r="Q1108" s="62"/>
      <c r="R1108" s="62"/>
      <c r="S1108" s="62"/>
      <c r="T1108" s="62"/>
      <c r="U1108" s="62"/>
      <c r="V1108" s="62"/>
      <c r="W1108" s="62"/>
      <c r="X1108" s="62"/>
      <c r="Y1108" s="62"/>
      <c r="Z1108" s="62"/>
      <c r="AA1108" s="62"/>
      <c r="AB1108" s="62"/>
      <c r="AC1108" s="62"/>
      <c r="AD1108" s="62"/>
      <c r="AE1108" s="62"/>
      <c r="AF1108" s="62"/>
      <c r="AG1108" s="62"/>
      <c r="AH1108" s="62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  <c r="BA1108" s="62"/>
      <c r="BB1108" s="62"/>
    </row>
    <row r="1109" spans="1:54" ht="18.350000000000001" x14ac:dyDescent="0.3">
      <c r="A1109" s="62"/>
      <c r="B1109" s="62"/>
      <c r="C1109" s="62"/>
      <c r="D1109" s="62"/>
      <c r="E1109" s="62"/>
      <c r="F1109" s="62"/>
      <c r="G1109" s="62"/>
      <c r="H1109" s="62"/>
      <c r="I1109" s="62"/>
      <c r="J1109" s="62"/>
      <c r="K1109" s="62"/>
      <c r="L1109" s="62"/>
      <c r="M1109" s="62"/>
      <c r="N1109" s="62"/>
      <c r="O1109" s="62"/>
      <c r="P1109" s="62"/>
      <c r="Q1109" s="62"/>
      <c r="R1109" s="62"/>
      <c r="S1109" s="62"/>
      <c r="T1109" s="62"/>
      <c r="U1109" s="62"/>
      <c r="V1109" s="62"/>
      <c r="W1109" s="62"/>
      <c r="X1109" s="62"/>
      <c r="Y1109" s="62"/>
      <c r="Z1109" s="62"/>
      <c r="AA1109" s="62"/>
      <c r="AB1109" s="62"/>
      <c r="AC1109" s="62"/>
      <c r="AD1109" s="62"/>
      <c r="AE1109" s="62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  <c r="BA1109" s="62"/>
      <c r="BB1109" s="62"/>
    </row>
    <row r="1110" spans="1:54" ht="18.350000000000001" x14ac:dyDescent="0.3">
      <c r="A1110" s="62"/>
      <c r="B1110" s="62"/>
      <c r="C1110" s="62"/>
      <c r="D1110" s="62"/>
      <c r="E1110" s="62"/>
      <c r="F1110" s="62"/>
      <c r="G1110" s="62"/>
      <c r="H1110" s="62"/>
      <c r="I1110" s="62"/>
      <c r="J1110" s="62"/>
      <c r="K1110" s="62"/>
      <c r="L1110" s="62"/>
      <c r="M1110" s="62"/>
      <c r="N1110" s="62"/>
      <c r="O1110" s="62"/>
      <c r="P1110" s="62"/>
      <c r="Q1110" s="62"/>
      <c r="R1110" s="62"/>
      <c r="S1110" s="62"/>
      <c r="T1110" s="62"/>
      <c r="U1110" s="62"/>
      <c r="V1110" s="62"/>
      <c r="W1110" s="62"/>
      <c r="X1110" s="62"/>
      <c r="Y1110" s="62"/>
      <c r="Z1110" s="62"/>
      <c r="AA1110" s="62"/>
      <c r="AB1110" s="62"/>
      <c r="AC1110" s="62"/>
      <c r="AD1110" s="62"/>
      <c r="AE1110" s="62"/>
      <c r="AF1110" s="62"/>
      <c r="AG1110" s="62"/>
      <c r="AH1110" s="62"/>
      <c r="AI1110" s="62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  <c r="BA1110" s="62"/>
      <c r="BB1110" s="62"/>
    </row>
    <row r="1111" spans="1:54" ht="18.350000000000001" x14ac:dyDescent="0.3">
      <c r="A1111" s="62"/>
      <c r="B1111" s="62"/>
      <c r="C1111" s="62"/>
      <c r="D1111" s="62"/>
      <c r="E1111" s="62"/>
      <c r="F1111" s="62"/>
      <c r="G1111" s="62"/>
      <c r="H1111" s="62"/>
      <c r="I1111" s="62"/>
      <c r="J1111" s="62"/>
      <c r="K1111" s="62"/>
      <c r="L1111" s="62"/>
      <c r="M1111" s="62"/>
      <c r="N1111" s="62"/>
      <c r="O1111" s="62"/>
      <c r="P1111" s="62"/>
      <c r="Q1111" s="62"/>
      <c r="R1111" s="62"/>
      <c r="S1111" s="62"/>
      <c r="T1111" s="62"/>
      <c r="U1111" s="62"/>
      <c r="V1111" s="62"/>
      <c r="W1111" s="62"/>
      <c r="X1111" s="62"/>
      <c r="Y1111" s="62"/>
      <c r="Z1111" s="62"/>
      <c r="AA1111" s="62"/>
      <c r="AB1111" s="62"/>
      <c r="AC1111" s="62"/>
      <c r="AD1111" s="62"/>
      <c r="AE1111" s="62"/>
      <c r="AF1111" s="62"/>
      <c r="AG1111" s="62"/>
      <c r="AH1111" s="62"/>
      <c r="AI1111" s="62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  <c r="BA1111" s="62"/>
      <c r="BB1111" s="62"/>
    </row>
    <row r="1112" spans="1:54" ht="18.350000000000001" x14ac:dyDescent="0.3">
      <c r="A1112" s="62"/>
      <c r="B1112" s="62"/>
      <c r="C1112" s="62"/>
      <c r="D1112" s="62"/>
      <c r="E1112" s="62"/>
      <c r="F1112" s="62"/>
      <c r="G1112" s="62"/>
      <c r="H1112" s="62"/>
      <c r="I1112" s="62"/>
      <c r="J1112" s="62"/>
      <c r="K1112" s="62"/>
      <c r="L1112" s="62"/>
      <c r="M1112" s="62"/>
      <c r="N1112" s="62"/>
      <c r="O1112" s="62"/>
      <c r="P1112" s="62"/>
      <c r="Q1112" s="62"/>
      <c r="R1112" s="62"/>
      <c r="S1112" s="62"/>
      <c r="T1112" s="62"/>
      <c r="U1112" s="62"/>
      <c r="V1112" s="62"/>
      <c r="W1112" s="62"/>
      <c r="X1112" s="62"/>
      <c r="Y1112" s="62"/>
      <c r="Z1112" s="62"/>
      <c r="AA1112" s="62"/>
      <c r="AB1112" s="62"/>
      <c r="AC1112" s="62"/>
      <c r="AD1112" s="62"/>
      <c r="AE1112" s="62"/>
      <c r="AF1112" s="62"/>
      <c r="AG1112" s="62"/>
      <c r="AH1112" s="62"/>
      <c r="AI1112" s="62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  <c r="BA1112" s="62"/>
      <c r="BB1112" s="62"/>
    </row>
    <row r="1113" spans="1:54" ht="18.350000000000001" x14ac:dyDescent="0.3">
      <c r="A1113" s="62"/>
      <c r="B1113" s="62"/>
      <c r="C1113" s="62"/>
      <c r="D1113" s="62"/>
      <c r="E1113" s="62"/>
      <c r="F1113" s="62"/>
      <c r="G1113" s="62"/>
      <c r="H1113" s="62"/>
      <c r="I1113" s="62"/>
      <c r="J1113" s="62"/>
      <c r="K1113" s="62"/>
      <c r="L1113" s="62"/>
      <c r="M1113" s="62"/>
      <c r="N1113" s="62"/>
      <c r="O1113" s="62"/>
      <c r="P1113" s="62"/>
      <c r="Q1113" s="62"/>
      <c r="R1113" s="62"/>
      <c r="S1113" s="62"/>
      <c r="T1113" s="62"/>
      <c r="U1113" s="62"/>
      <c r="V1113" s="62"/>
      <c r="W1113" s="62"/>
      <c r="X1113" s="62"/>
      <c r="Y1113" s="62"/>
      <c r="Z1113" s="62"/>
      <c r="AA1113" s="62"/>
      <c r="AB1113" s="62"/>
      <c r="AC1113" s="62"/>
      <c r="AD1113" s="62"/>
      <c r="AE1113" s="62"/>
      <c r="AF1113" s="62"/>
      <c r="AG1113" s="62"/>
      <c r="AH1113" s="62"/>
      <c r="AI1113" s="62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  <c r="BA1113" s="62"/>
      <c r="BB1113" s="62"/>
    </row>
    <row r="1114" spans="1:54" ht="18.350000000000001" x14ac:dyDescent="0.3">
      <c r="A1114" s="62"/>
      <c r="B1114" s="62"/>
      <c r="C1114" s="62"/>
      <c r="D1114" s="62"/>
      <c r="E1114" s="62"/>
      <c r="F1114" s="62"/>
      <c r="G1114" s="62"/>
      <c r="H1114" s="62"/>
      <c r="I1114" s="62"/>
      <c r="J1114" s="62"/>
      <c r="K1114" s="62"/>
      <c r="L1114" s="62"/>
      <c r="M1114" s="62"/>
      <c r="N1114" s="62"/>
      <c r="O1114" s="62"/>
      <c r="P1114" s="62"/>
      <c r="Q1114" s="62"/>
      <c r="R1114" s="62"/>
      <c r="S1114" s="62"/>
      <c r="T1114" s="62"/>
      <c r="U1114" s="62"/>
      <c r="V1114" s="62"/>
      <c r="W1114" s="62"/>
      <c r="X1114" s="62"/>
      <c r="Y1114" s="62"/>
      <c r="Z1114" s="62"/>
      <c r="AA1114" s="62"/>
      <c r="AB1114" s="62"/>
      <c r="AC1114" s="62"/>
      <c r="AD1114" s="62"/>
      <c r="AE1114" s="62"/>
      <c r="AF1114" s="62"/>
      <c r="AG1114" s="62"/>
      <c r="AH1114" s="62"/>
      <c r="AI1114" s="62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  <c r="BA1114" s="62"/>
      <c r="BB1114" s="62"/>
    </row>
    <row r="1115" spans="1:54" ht="18.350000000000001" x14ac:dyDescent="0.3">
      <c r="A1115" s="62"/>
      <c r="B1115" s="62"/>
      <c r="C1115" s="62"/>
      <c r="D1115" s="62"/>
      <c r="E1115" s="62"/>
      <c r="F1115" s="62"/>
      <c r="G1115" s="62"/>
      <c r="H1115" s="62"/>
      <c r="I1115" s="62"/>
      <c r="J1115" s="62"/>
      <c r="K1115" s="62"/>
      <c r="L1115" s="62"/>
      <c r="M1115" s="62"/>
      <c r="N1115" s="62"/>
      <c r="O1115" s="62"/>
      <c r="P1115" s="62"/>
      <c r="Q1115" s="62"/>
      <c r="R1115" s="62"/>
      <c r="S1115" s="62"/>
      <c r="T1115" s="62"/>
      <c r="U1115" s="62"/>
      <c r="V1115" s="62"/>
      <c r="W1115" s="62"/>
      <c r="X1115" s="62"/>
      <c r="Y1115" s="62"/>
      <c r="Z1115" s="62"/>
      <c r="AA1115" s="62"/>
      <c r="AB1115" s="62"/>
      <c r="AC1115" s="62"/>
      <c r="AD1115" s="62"/>
      <c r="AE1115" s="62"/>
      <c r="AF1115" s="62"/>
      <c r="AG1115" s="62"/>
      <c r="AH1115" s="62"/>
      <c r="AI1115" s="62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  <c r="BA1115" s="62"/>
      <c r="BB1115" s="62"/>
    </row>
    <row r="1116" spans="1:54" ht="18.350000000000001" x14ac:dyDescent="0.3">
      <c r="A1116" s="62"/>
      <c r="B1116" s="62"/>
      <c r="C1116" s="62"/>
      <c r="D1116" s="62"/>
      <c r="E1116" s="62"/>
      <c r="F1116" s="62"/>
      <c r="G1116" s="62"/>
      <c r="H1116" s="62"/>
      <c r="I1116" s="62"/>
      <c r="J1116" s="62"/>
      <c r="K1116" s="62"/>
      <c r="L1116" s="62"/>
      <c r="M1116" s="62"/>
      <c r="N1116" s="62"/>
      <c r="O1116" s="62"/>
      <c r="P1116" s="62"/>
      <c r="Q1116" s="62"/>
      <c r="R1116" s="62"/>
      <c r="S1116" s="62"/>
      <c r="T1116" s="62"/>
      <c r="U1116" s="62"/>
      <c r="V1116" s="62"/>
      <c r="W1116" s="62"/>
      <c r="X1116" s="62"/>
      <c r="Y1116" s="62"/>
      <c r="Z1116" s="62"/>
      <c r="AA1116" s="62"/>
      <c r="AB1116" s="62"/>
      <c r="AC1116" s="62"/>
      <c r="AD1116" s="62"/>
      <c r="AE1116" s="62"/>
      <c r="AF1116" s="62"/>
      <c r="AG1116" s="62"/>
      <c r="AH1116" s="62"/>
      <c r="AI1116" s="62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  <c r="BA1116" s="62"/>
      <c r="BB1116" s="62"/>
    </row>
    <row r="1117" spans="1:54" ht="18.350000000000001" x14ac:dyDescent="0.3">
      <c r="A1117" s="62"/>
      <c r="B1117" s="62"/>
      <c r="C1117" s="62"/>
      <c r="D1117" s="62"/>
      <c r="E1117" s="62"/>
      <c r="F1117" s="62"/>
      <c r="G1117" s="62"/>
      <c r="H1117" s="62"/>
      <c r="I1117" s="62"/>
      <c r="J1117" s="62"/>
      <c r="K1117" s="62"/>
      <c r="L1117" s="62"/>
      <c r="M1117" s="62"/>
      <c r="N1117" s="62"/>
      <c r="O1117" s="62"/>
      <c r="P1117" s="62"/>
      <c r="Q1117" s="62"/>
      <c r="R1117" s="62"/>
      <c r="S1117" s="62"/>
      <c r="T1117" s="62"/>
      <c r="U1117" s="62"/>
      <c r="V1117" s="62"/>
      <c r="W1117" s="62"/>
      <c r="X1117" s="62"/>
      <c r="Y1117" s="62"/>
      <c r="Z1117" s="62"/>
      <c r="AA1117" s="62"/>
      <c r="AB1117" s="62"/>
      <c r="AC1117" s="62"/>
      <c r="AD1117" s="62"/>
      <c r="AE1117" s="62"/>
      <c r="AF1117" s="62"/>
      <c r="AG1117" s="62"/>
      <c r="AH1117" s="62"/>
      <c r="AI1117" s="62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  <c r="BA1117" s="62"/>
      <c r="BB1117" s="62"/>
    </row>
    <row r="1118" spans="1:54" ht="18.350000000000001" x14ac:dyDescent="0.3">
      <c r="A1118" s="62"/>
      <c r="B1118" s="62"/>
      <c r="C1118" s="62"/>
      <c r="D1118" s="62"/>
      <c r="E1118" s="62"/>
      <c r="F1118" s="62"/>
      <c r="G1118" s="62"/>
      <c r="H1118" s="62"/>
      <c r="I1118" s="62"/>
      <c r="J1118" s="62"/>
      <c r="K1118" s="62"/>
      <c r="L1118" s="62"/>
      <c r="M1118" s="62"/>
      <c r="N1118" s="62"/>
      <c r="O1118" s="62"/>
      <c r="P1118" s="62"/>
      <c r="Q1118" s="62"/>
      <c r="R1118" s="62"/>
      <c r="S1118" s="62"/>
      <c r="T1118" s="62"/>
      <c r="U1118" s="62"/>
      <c r="V1118" s="62"/>
      <c r="W1118" s="62"/>
      <c r="X1118" s="62"/>
      <c r="Y1118" s="62"/>
      <c r="Z1118" s="62"/>
      <c r="AA1118" s="62"/>
      <c r="AB1118" s="62"/>
      <c r="AC1118" s="62"/>
      <c r="AD1118" s="62"/>
      <c r="AE1118" s="62"/>
      <c r="AF1118" s="62"/>
      <c r="AG1118" s="62"/>
      <c r="AH1118" s="62"/>
      <c r="AI1118" s="62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  <c r="BA1118" s="62"/>
      <c r="BB1118" s="62"/>
    </row>
    <row r="1119" spans="1:54" ht="18.350000000000001" x14ac:dyDescent="0.3">
      <c r="A1119" s="62"/>
      <c r="B1119" s="62"/>
      <c r="C1119" s="62"/>
      <c r="D1119" s="62"/>
      <c r="E1119" s="62"/>
      <c r="F1119" s="62"/>
      <c r="G1119" s="62"/>
      <c r="H1119" s="62"/>
      <c r="I1119" s="62"/>
      <c r="J1119" s="62"/>
      <c r="K1119" s="62"/>
      <c r="L1119" s="62"/>
      <c r="M1119" s="62"/>
      <c r="N1119" s="62"/>
      <c r="O1119" s="62"/>
      <c r="P1119" s="62"/>
      <c r="Q1119" s="62"/>
      <c r="R1119" s="62"/>
      <c r="S1119" s="62"/>
      <c r="T1119" s="62"/>
      <c r="U1119" s="62"/>
      <c r="V1119" s="62"/>
      <c r="W1119" s="62"/>
      <c r="X1119" s="62"/>
      <c r="Y1119" s="62"/>
      <c r="Z1119" s="62"/>
      <c r="AA1119" s="62"/>
      <c r="AB1119" s="62"/>
      <c r="AC1119" s="62"/>
      <c r="AD1119" s="62"/>
      <c r="AE1119" s="62"/>
      <c r="AF1119" s="62"/>
      <c r="AG1119" s="62"/>
      <c r="AH1119" s="62"/>
      <c r="AI1119" s="62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  <c r="BA1119" s="62"/>
      <c r="BB1119" s="62"/>
    </row>
    <row r="1120" spans="1:54" ht="18.350000000000001" x14ac:dyDescent="0.3">
      <c r="A1120" s="62"/>
      <c r="B1120" s="62"/>
      <c r="C1120" s="62"/>
      <c r="D1120" s="62"/>
      <c r="E1120" s="62"/>
      <c r="F1120" s="62"/>
      <c r="G1120" s="62"/>
      <c r="H1120" s="62"/>
      <c r="I1120" s="62"/>
      <c r="J1120" s="62"/>
      <c r="K1120" s="62"/>
      <c r="L1120" s="62"/>
      <c r="M1120" s="62"/>
      <c r="N1120" s="62"/>
      <c r="O1120" s="62"/>
      <c r="P1120" s="62"/>
      <c r="Q1120" s="62"/>
      <c r="R1120" s="62"/>
      <c r="S1120" s="62"/>
      <c r="T1120" s="62"/>
      <c r="U1120" s="62"/>
      <c r="V1120" s="62"/>
      <c r="W1120" s="62"/>
      <c r="X1120" s="62"/>
      <c r="Y1120" s="62"/>
      <c r="Z1120" s="62"/>
      <c r="AA1120" s="62"/>
      <c r="AB1120" s="62"/>
      <c r="AC1120" s="62"/>
      <c r="AD1120" s="62"/>
      <c r="AE1120" s="62"/>
      <c r="AF1120" s="62"/>
      <c r="AG1120" s="62"/>
      <c r="AH1120" s="62"/>
      <c r="AI1120" s="62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  <c r="BA1120" s="62"/>
      <c r="BB1120" s="62"/>
    </row>
    <row r="1121" spans="1:54" ht="18.350000000000001" x14ac:dyDescent="0.3">
      <c r="A1121" s="62"/>
      <c r="B1121" s="62"/>
      <c r="C1121" s="62"/>
      <c r="D1121" s="62"/>
      <c r="E1121" s="62"/>
      <c r="F1121" s="62"/>
      <c r="G1121" s="62"/>
      <c r="H1121" s="62"/>
      <c r="I1121" s="62"/>
      <c r="J1121" s="62"/>
      <c r="K1121" s="62"/>
      <c r="L1121" s="62"/>
      <c r="M1121" s="62"/>
      <c r="N1121" s="62"/>
      <c r="O1121" s="62"/>
      <c r="P1121" s="62"/>
      <c r="Q1121" s="62"/>
      <c r="R1121" s="62"/>
      <c r="S1121" s="62"/>
      <c r="T1121" s="62"/>
      <c r="U1121" s="62"/>
      <c r="V1121" s="62"/>
      <c r="W1121" s="62"/>
      <c r="X1121" s="62"/>
      <c r="Y1121" s="62"/>
      <c r="Z1121" s="62"/>
      <c r="AA1121" s="62"/>
      <c r="AB1121" s="62"/>
      <c r="AC1121" s="62"/>
      <c r="AD1121" s="62"/>
      <c r="AE1121" s="62"/>
      <c r="AF1121" s="62"/>
      <c r="AG1121" s="62"/>
      <c r="AH1121" s="62"/>
      <c r="AI1121" s="62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  <c r="BA1121" s="62"/>
      <c r="BB1121" s="62"/>
    </row>
    <row r="1122" spans="1:54" ht="18.350000000000001" x14ac:dyDescent="0.3">
      <c r="A1122" s="62"/>
      <c r="B1122" s="62"/>
      <c r="C1122" s="62"/>
      <c r="D1122" s="62"/>
      <c r="E1122" s="62"/>
      <c r="F1122" s="62"/>
      <c r="G1122" s="62"/>
      <c r="H1122" s="62"/>
      <c r="I1122" s="62"/>
      <c r="J1122" s="62"/>
      <c r="K1122" s="62"/>
      <c r="L1122" s="62"/>
      <c r="M1122" s="62"/>
      <c r="N1122" s="62"/>
      <c r="O1122" s="62"/>
      <c r="P1122" s="62"/>
      <c r="Q1122" s="62"/>
      <c r="R1122" s="62"/>
      <c r="S1122" s="62"/>
      <c r="T1122" s="62"/>
      <c r="U1122" s="62"/>
      <c r="V1122" s="62"/>
      <c r="W1122" s="62"/>
      <c r="X1122" s="62"/>
      <c r="Y1122" s="62"/>
      <c r="Z1122" s="62"/>
      <c r="AA1122" s="62"/>
      <c r="AB1122" s="62"/>
      <c r="AC1122" s="62"/>
      <c r="AD1122" s="62"/>
      <c r="AE1122" s="62"/>
      <c r="AF1122" s="62"/>
      <c r="AG1122" s="62"/>
      <c r="AH1122" s="62"/>
      <c r="AI1122" s="62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  <c r="BA1122" s="62"/>
      <c r="BB1122" s="62"/>
    </row>
    <row r="1123" spans="1:54" ht="18.350000000000001" x14ac:dyDescent="0.3">
      <c r="A1123" s="62"/>
      <c r="B1123" s="62"/>
      <c r="C1123" s="62"/>
      <c r="D1123" s="62"/>
      <c r="E1123" s="62"/>
      <c r="F1123" s="62"/>
      <c r="G1123" s="62"/>
      <c r="H1123" s="62"/>
      <c r="I1123" s="62"/>
      <c r="J1123" s="62"/>
      <c r="K1123" s="62"/>
      <c r="L1123" s="62"/>
      <c r="M1123" s="62"/>
      <c r="N1123" s="62"/>
      <c r="O1123" s="62"/>
      <c r="P1123" s="62"/>
      <c r="Q1123" s="62"/>
      <c r="R1123" s="62"/>
      <c r="S1123" s="62"/>
      <c r="T1123" s="62"/>
      <c r="U1123" s="62"/>
      <c r="V1123" s="62"/>
      <c r="W1123" s="62"/>
      <c r="X1123" s="62"/>
      <c r="Y1123" s="62"/>
      <c r="Z1123" s="62"/>
      <c r="AA1123" s="62"/>
      <c r="AB1123" s="62"/>
      <c r="AC1123" s="62"/>
      <c r="AD1123" s="62"/>
      <c r="AE1123" s="62"/>
      <c r="AF1123" s="62"/>
      <c r="AG1123" s="62"/>
      <c r="AH1123" s="62"/>
      <c r="AI1123" s="62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  <c r="BA1123" s="62"/>
      <c r="BB1123" s="62"/>
    </row>
    <row r="1124" spans="1:54" ht="18.350000000000001" x14ac:dyDescent="0.3">
      <c r="A1124" s="62"/>
      <c r="B1124" s="62"/>
      <c r="C1124" s="62"/>
      <c r="D1124" s="62"/>
      <c r="E1124" s="62"/>
      <c r="F1124" s="62"/>
      <c r="G1124" s="62"/>
      <c r="H1124" s="62"/>
      <c r="I1124" s="62"/>
      <c r="J1124" s="62"/>
      <c r="K1124" s="62"/>
      <c r="L1124" s="62"/>
      <c r="M1124" s="62"/>
      <c r="N1124" s="62"/>
      <c r="O1124" s="62"/>
      <c r="P1124" s="62"/>
      <c r="Q1124" s="62"/>
      <c r="R1124" s="62"/>
      <c r="S1124" s="62"/>
      <c r="T1124" s="62"/>
      <c r="U1124" s="62"/>
      <c r="V1124" s="62"/>
      <c r="W1124" s="62"/>
      <c r="X1124" s="62"/>
      <c r="Y1124" s="62"/>
      <c r="Z1124" s="62"/>
      <c r="AA1124" s="62"/>
      <c r="AB1124" s="62"/>
      <c r="AC1124" s="62"/>
      <c r="AD1124" s="62"/>
      <c r="AE1124" s="62"/>
      <c r="AF1124" s="62"/>
      <c r="AG1124" s="62"/>
      <c r="AH1124" s="62"/>
      <c r="AI1124" s="62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  <c r="BA1124" s="62"/>
      <c r="BB1124" s="62"/>
    </row>
    <row r="1125" spans="1:54" ht="18.350000000000001" x14ac:dyDescent="0.3">
      <c r="A1125" s="62"/>
      <c r="B1125" s="62"/>
      <c r="C1125" s="62"/>
      <c r="D1125" s="62"/>
      <c r="E1125" s="62"/>
      <c r="F1125" s="62"/>
      <c r="G1125" s="62"/>
      <c r="H1125" s="62"/>
      <c r="I1125" s="62"/>
      <c r="J1125" s="62"/>
      <c r="K1125" s="62"/>
      <c r="L1125" s="62"/>
      <c r="M1125" s="62"/>
      <c r="N1125" s="62"/>
      <c r="O1125" s="62"/>
      <c r="P1125" s="62"/>
      <c r="Q1125" s="62"/>
      <c r="R1125" s="62"/>
      <c r="S1125" s="62"/>
      <c r="T1125" s="62"/>
      <c r="U1125" s="62"/>
      <c r="V1125" s="62"/>
      <c r="W1125" s="62"/>
      <c r="X1125" s="62"/>
      <c r="Y1125" s="62"/>
      <c r="Z1125" s="62"/>
      <c r="AA1125" s="62"/>
      <c r="AB1125" s="62"/>
      <c r="AC1125" s="62"/>
      <c r="AD1125" s="62"/>
      <c r="AE1125" s="62"/>
      <c r="AF1125" s="62"/>
      <c r="AG1125" s="62"/>
      <c r="AH1125" s="62"/>
      <c r="AI1125" s="62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  <c r="BA1125" s="62"/>
      <c r="BB1125" s="62"/>
    </row>
    <row r="1126" spans="1:54" ht="18.350000000000001" x14ac:dyDescent="0.3">
      <c r="A1126" s="62"/>
      <c r="B1126" s="62"/>
      <c r="C1126" s="62"/>
      <c r="D1126" s="62"/>
      <c r="E1126" s="62"/>
      <c r="F1126" s="62"/>
      <c r="G1126" s="62"/>
      <c r="H1126" s="62"/>
      <c r="I1126" s="62"/>
      <c r="J1126" s="62"/>
      <c r="K1126" s="62"/>
      <c r="L1126" s="62"/>
      <c r="M1126" s="62"/>
      <c r="N1126" s="62"/>
      <c r="O1126" s="62"/>
      <c r="P1126" s="62"/>
      <c r="Q1126" s="62"/>
      <c r="R1126" s="62"/>
      <c r="S1126" s="62"/>
      <c r="T1126" s="62"/>
      <c r="U1126" s="62"/>
      <c r="V1126" s="62"/>
      <c r="W1126" s="62"/>
      <c r="X1126" s="62"/>
      <c r="Y1126" s="62"/>
      <c r="Z1126" s="62"/>
      <c r="AA1126" s="62"/>
      <c r="AB1126" s="62"/>
      <c r="AC1126" s="62"/>
      <c r="AD1126" s="62"/>
      <c r="AE1126" s="62"/>
      <c r="AF1126" s="62"/>
      <c r="AG1126" s="62"/>
      <c r="AH1126" s="62"/>
      <c r="AI1126" s="62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  <c r="BA1126" s="62"/>
      <c r="BB1126" s="62"/>
    </row>
    <row r="1127" spans="1:54" ht="18.350000000000001" x14ac:dyDescent="0.3">
      <c r="A1127" s="62"/>
      <c r="B1127" s="62"/>
      <c r="C1127" s="62"/>
      <c r="D1127" s="62"/>
      <c r="E1127" s="62"/>
      <c r="F1127" s="62"/>
      <c r="G1127" s="62"/>
      <c r="H1127" s="62"/>
      <c r="I1127" s="62"/>
      <c r="J1127" s="62"/>
      <c r="K1127" s="62"/>
      <c r="L1127" s="62"/>
      <c r="M1127" s="62"/>
      <c r="N1127" s="62"/>
      <c r="O1127" s="62"/>
      <c r="P1127" s="62"/>
      <c r="Q1127" s="62"/>
      <c r="R1127" s="62"/>
      <c r="S1127" s="62"/>
      <c r="T1127" s="62"/>
      <c r="U1127" s="62"/>
      <c r="V1127" s="62"/>
      <c r="W1127" s="62"/>
      <c r="X1127" s="62"/>
      <c r="Y1127" s="62"/>
      <c r="Z1127" s="62"/>
      <c r="AA1127" s="62"/>
      <c r="AB1127" s="62"/>
      <c r="AC1127" s="62"/>
      <c r="AD1127" s="62"/>
      <c r="AE1127" s="62"/>
      <c r="AF1127" s="62"/>
      <c r="AG1127" s="62"/>
      <c r="AH1127" s="62"/>
      <c r="AI1127" s="62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  <c r="BA1127" s="62"/>
      <c r="BB1127" s="62"/>
    </row>
    <row r="1128" spans="1:54" ht="18.350000000000001" x14ac:dyDescent="0.3">
      <c r="A1128" s="62"/>
      <c r="B1128" s="62"/>
      <c r="C1128" s="62"/>
      <c r="D1128" s="62"/>
      <c r="E1128" s="62"/>
      <c r="F1128" s="62"/>
      <c r="G1128" s="62"/>
      <c r="H1128" s="62"/>
      <c r="I1128" s="62"/>
      <c r="J1128" s="62"/>
      <c r="K1128" s="62"/>
      <c r="L1128" s="62"/>
      <c r="M1128" s="62"/>
      <c r="N1128" s="62"/>
      <c r="O1128" s="62"/>
      <c r="P1128" s="62"/>
      <c r="Q1128" s="62"/>
      <c r="R1128" s="62"/>
      <c r="S1128" s="62"/>
      <c r="T1128" s="62"/>
      <c r="U1128" s="62"/>
      <c r="V1128" s="62"/>
      <c r="W1128" s="62"/>
      <c r="X1128" s="62"/>
      <c r="Y1128" s="62"/>
      <c r="Z1128" s="62"/>
      <c r="AA1128" s="62"/>
      <c r="AB1128" s="62"/>
      <c r="AC1128" s="62"/>
      <c r="AD1128" s="62"/>
      <c r="AE1128" s="62"/>
      <c r="AF1128" s="62"/>
      <c r="AG1128" s="62"/>
      <c r="AH1128" s="62"/>
      <c r="AI1128" s="62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  <c r="BA1128" s="62"/>
      <c r="BB1128" s="62"/>
    </row>
    <row r="1129" spans="1:54" ht="18.350000000000001" x14ac:dyDescent="0.3">
      <c r="A1129" s="62"/>
      <c r="B1129" s="62"/>
      <c r="C1129" s="62"/>
      <c r="D1129" s="62"/>
      <c r="E1129" s="62"/>
      <c r="F1129" s="62"/>
      <c r="G1129" s="62"/>
      <c r="H1129" s="62"/>
      <c r="I1129" s="62"/>
      <c r="J1129" s="62"/>
      <c r="K1129" s="62"/>
      <c r="L1129" s="62"/>
      <c r="M1129" s="62"/>
      <c r="N1129" s="62"/>
      <c r="O1129" s="62"/>
      <c r="P1129" s="62"/>
      <c r="Q1129" s="62"/>
      <c r="R1129" s="62"/>
      <c r="S1129" s="62"/>
      <c r="T1129" s="62"/>
      <c r="U1129" s="62"/>
      <c r="V1129" s="62"/>
      <c r="W1129" s="62"/>
      <c r="X1129" s="62"/>
      <c r="Y1129" s="62"/>
      <c r="Z1129" s="62"/>
      <c r="AA1129" s="62"/>
      <c r="AB1129" s="62"/>
      <c r="AC1129" s="62"/>
      <c r="AD1129" s="62"/>
      <c r="AE1129" s="62"/>
      <c r="AF1129" s="62"/>
      <c r="AG1129" s="62"/>
      <c r="AH1129" s="62"/>
      <c r="AI1129" s="62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  <c r="BA1129" s="62"/>
      <c r="BB1129" s="62"/>
    </row>
    <row r="1130" spans="1:54" ht="18.350000000000001" x14ac:dyDescent="0.3">
      <c r="A1130" s="62"/>
      <c r="B1130" s="62"/>
      <c r="C1130" s="62"/>
      <c r="D1130" s="62"/>
      <c r="E1130" s="62"/>
      <c r="F1130" s="62"/>
      <c r="G1130" s="62"/>
      <c r="H1130" s="62"/>
      <c r="I1130" s="62"/>
      <c r="J1130" s="62"/>
      <c r="K1130" s="62"/>
      <c r="L1130" s="62"/>
      <c r="M1130" s="62"/>
      <c r="N1130" s="62"/>
      <c r="O1130" s="62"/>
      <c r="P1130" s="62"/>
      <c r="Q1130" s="62"/>
      <c r="R1130" s="62"/>
      <c r="S1130" s="62"/>
      <c r="T1130" s="62"/>
      <c r="U1130" s="62"/>
      <c r="V1130" s="62"/>
      <c r="W1130" s="62"/>
      <c r="X1130" s="62"/>
      <c r="Y1130" s="62"/>
      <c r="Z1130" s="62"/>
      <c r="AA1130" s="62"/>
      <c r="AB1130" s="62"/>
      <c r="AC1130" s="62"/>
      <c r="AD1130" s="62"/>
      <c r="AE1130" s="62"/>
      <c r="AF1130" s="62"/>
      <c r="AG1130" s="62"/>
      <c r="AH1130" s="62"/>
      <c r="AI1130" s="62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  <c r="BA1130" s="62"/>
      <c r="BB1130" s="62"/>
    </row>
    <row r="1131" spans="1:54" ht="18.350000000000001" x14ac:dyDescent="0.3">
      <c r="A1131" s="62"/>
      <c r="B1131" s="62"/>
      <c r="C1131" s="62"/>
      <c r="D1131" s="62"/>
      <c r="E1131" s="62"/>
      <c r="F1131" s="62"/>
      <c r="G1131" s="62"/>
      <c r="H1131" s="62"/>
      <c r="I1131" s="62"/>
      <c r="J1131" s="62"/>
      <c r="K1131" s="62"/>
      <c r="L1131" s="62"/>
      <c r="M1131" s="62"/>
      <c r="N1131" s="62"/>
      <c r="O1131" s="62"/>
      <c r="P1131" s="62"/>
      <c r="Q1131" s="62"/>
      <c r="R1131" s="62"/>
      <c r="S1131" s="62"/>
      <c r="T1131" s="62"/>
      <c r="U1131" s="62"/>
      <c r="V1131" s="62"/>
      <c r="W1131" s="62"/>
      <c r="X1131" s="62"/>
      <c r="Y1131" s="62"/>
      <c r="Z1131" s="62"/>
      <c r="AA1131" s="62"/>
      <c r="AB1131" s="62"/>
      <c r="AC1131" s="62"/>
      <c r="AD1131" s="62"/>
      <c r="AE1131" s="62"/>
      <c r="AF1131" s="62"/>
      <c r="AG1131" s="62"/>
      <c r="AH1131" s="62"/>
      <c r="AI1131" s="62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  <c r="BA1131" s="62"/>
      <c r="BB1131" s="62"/>
    </row>
    <row r="1132" spans="1:54" ht="18.350000000000001" x14ac:dyDescent="0.3">
      <c r="A1132" s="62"/>
      <c r="B1132" s="62"/>
      <c r="C1132" s="62"/>
      <c r="D1132" s="62"/>
      <c r="E1132" s="62"/>
      <c r="F1132" s="62"/>
      <c r="G1132" s="62"/>
      <c r="H1132" s="62"/>
      <c r="I1132" s="62"/>
      <c r="J1132" s="62"/>
      <c r="K1132" s="62"/>
      <c r="L1132" s="62"/>
      <c r="M1132" s="62"/>
      <c r="N1132" s="62"/>
      <c r="O1132" s="62"/>
      <c r="P1132" s="62"/>
      <c r="Q1132" s="62"/>
      <c r="R1132" s="62"/>
      <c r="S1132" s="62"/>
      <c r="T1132" s="62"/>
      <c r="U1132" s="62"/>
      <c r="V1132" s="62"/>
      <c r="W1132" s="62"/>
      <c r="X1132" s="62"/>
      <c r="Y1132" s="62"/>
      <c r="Z1132" s="62"/>
      <c r="AA1132" s="62"/>
      <c r="AB1132" s="62"/>
      <c r="AC1132" s="62"/>
      <c r="AD1132" s="62"/>
      <c r="AE1132" s="62"/>
      <c r="AF1132" s="62"/>
      <c r="AG1132" s="62"/>
      <c r="AH1132" s="62"/>
      <c r="AI1132" s="62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  <c r="BA1132" s="62"/>
      <c r="BB1132" s="62"/>
    </row>
    <row r="1133" spans="1:54" ht="18.350000000000001" x14ac:dyDescent="0.3">
      <c r="A1133" s="62"/>
      <c r="B1133" s="62"/>
      <c r="C1133" s="62"/>
      <c r="D1133" s="62"/>
      <c r="E1133" s="62"/>
      <c r="F1133" s="62"/>
      <c r="G1133" s="62"/>
      <c r="H1133" s="62"/>
      <c r="I1133" s="62"/>
      <c r="J1133" s="62"/>
      <c r="K1133" s="62"/>
      <c r="L1133" s="62"/>
      <c r="M1133" s="62"/>
      <c r="N1133" s="62"/>
      <c r="O1133" s="62"/>
      <c r="P1133" s="62"/>
      <c r="Q1133" s="62"/>
      <c r="R1133" s="62"/>
      <c r="S1133" s="62"/>
      <c r="T1133" s="62"/>
      <c r="U1133" s="62"/>
      <c r="V1133" s="62"/>
      <c r="W1133" s="62"/>
      <c r="X1133" s="62"/>
      <c r="Y1133" s="62"/>
      <c r="Z1133" s="62"/>
      <c r="AA1133" s="62"/>
      <c r="AB1133" s="62"/>
      <c r="AC1133" s="62"/>
      <c r="AD1133" s="62"/>
      <c r="AE1133" s="62"/>
      <c r="AF1133" s="62"/>
      <c r="AG1133" s="62"/>
      <c r="AH1133" s="62"/>
      <c r="AI1133" s="62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  <c r="BA1133" s="62"/>
      <c r="BB1133" s="62"/>
    </row>
    <row r="1134" spans="1:54" ht="18.350000000000001" x14ac:dyDescent="0.3">
      <c r="A1134" s="62"/>
      <c r="B1134" s="62"/>
      <c r="C1134" s="62"/>
      <c r="D1134" s="62"/>
      <c r="E1134" s="62"/>
      <c r="F1134" s="62"/>
      <c r="G1134" s="62"/>
      <c r="H1134" s="62"/>
      <c r="I1134" s="62"/>
      <c r="J1134" s="62"/>
      <c r="K1134" s="62"/>
      <c r="L1134" s="62"/>
      <c r="M1134" s="62"/>
      <c r="N1134" s="62"/>
      <c r="O1134" s="62"/>
      <c r="P1134" s="62"/>
      <c r="Q1134" s="62"/>
      <c r="R1134" s="62"/>
      <c r="S1134" s="62"/>
      <c r="T1134" s="62"/>
      <c r="U1134" s="62"/>
      <c r="V1134" s="62"/>
      <c r="W1134" s="62"/>
      <c r="X1134" s="62"/>
      <c r="Y1134" s="62"/>
      <c r="Z1134" s="62"/>
      <c r="AA1134" s="62"/>
      <c r="AB1134" s="62"/>
      <c r="AC1134" s="62"/>
      <c r="AD1134" s="62"/>
      <c r="AE1134" s="62"/>
      <c r="AF1134" s="62"/>
      <c r="AG1134" s="62"/>
      <c r="AH1134" s="62"/>
      <c r="AI1134" s="62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  <c r="BA1134" s="62"/>
      <c r="BB1134" s="62"/>
    </row>
    <row r="1135" spans="1:54" ht="18.350000000000001" x14ac:dyDescent="0.3">
      <c r="A1135" s="62"/>
      <c r="B1135" s="62"/>
      <c r="C1135" s="62"/>
      <c r="D1135" s="62"/>
      <c r="E1135" s="62"/>
      <c r="F1135" s="62"/>
      <c r="G1135" s="62"/>
      <c r="H1135" s="62"/>
      <c r="I1135" s="62"/>
      <c r="J1135" s="62"/>
      <c r="K1135" s="62"/>
      <c r="L1135" s="62"/>
      <c r="M1135" s="62"/>
      <c r="N1135" s="62"/>
      <c r="O1135" s="62"/>
      <c r="P1135" s="62"/>
      <c r="Q1135" s="62"/>
      <c r="R1135" s="62"/>
      <c r="S1135" s="62"/>
      <c r="T1135" s="62"/>
      <c r="U1135" s="62"/>
      <c r="V1135" s="62"/>
      <c r="W1135" s="62"/>
      <c r="X1135" s="62"/>
      <c r="Y1135" s="62"/>
      <c r="Z1135" s="62"/>
      <c r="AA1135" s="62"/>
      <c r="AB1135" s="62"/>
      <c r="AC1135" s="62"/>
      <c r="AD1135" s="62"/>
      <c r="AE1135" s="62"/>
      <c r="AF1135" s="62"/>
      <c r="AG1135" s="62"/>
      <c r="AH1135" s="62"/>
      <c r="AI1135" s="62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  <c r="BA1135" s="62"/>
      <c r="BB1135" s="62"/>
    </row>
    <row r="1136" spans="1:54" ht="18.350000000000001" x14ac:dyDescent="0.3">
      <c r="A1136" s="62"/>
      <c r="B1136" s="62"/>
      <c r="C1136" s="62"/>
      <c r="D1136" s="62"/>
      <c r="E1136" s="62"/>
      <c r="F1136" s="62"/>
      <c r="G1136" s="62"/>
      <c r="H1136" s="62"/>
      <c r="I1136" s="62"/>
      <c r="J1136" s="62"/>
      <c r="K1136" s="62"/>
      <c r="L1136" s="62"/>
      <c r="M1136" s="62"/>
      <c r="N1136" s="62"/>
      <c r="O1136" s="62"/>
      <c r="P1136" s="62"/>
      <c r="Q1136" s="62"/>
      <c r="R1136" s="62"/>
      <c r="S1136" s="62"/>
      <c r="T1136" s="62"/>
      <c r="U1136" s="62"/>
      <c r="V1136" s="62"/>
      <c r="W1136" s="62"/>
      <c r="X1136" s="62"/>
      <c r="Y1136" s="62"/>
      <c r="Z1136" s="62"/>
      <c r="AA1136" s="62"/>
      <c r="AB1136" s="62"/>
      <c r="AC1136" s="62"/>
      <c r="AD1136" s="62"/>
      <c r="AE1136" s="62"/>
      <c r="AF1136" s="62"/>
      <c r="AG1136" s="62"/>
      <c r="AH1136" s="62"/>
      <c r="AI1136" s="62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  <c r="BA1136" s="62"/>
      <c r="BB1136" s="62"/>
    </row>
    <row r="1137" spans="1:54" ht="18.350000000000001" x14ac:dyDescent="0.3">
      <c r="A1137" s="62"/>
      <c r="B1137" s="62"/>
      <c r="C1137" s="62"/>
      <c r="D1137" s="62"/>
      <c r="E1137" s="62"/>
      <c r="F1137" s="62"/>
      <c r="G1137" s="62"/>
      <c r="H1137" s="62"/>
      <c r="I1137" s="62"/>
      <c r="J1137" s="62"/>
      <c r="K1137" s="62"/>
      <c r="L1137" s="62"/>
      <c r="M1137" s="62"/>
      <c r="N1137" s="62"/>
      <c r="O1137" s="62"/>
      <c r="P1137" s="62"/>
      <c r="Q1137" s="62"/>
      <c r="R1137" s="62"/>
      <c r="S1137" s="62"/>
      <c r="T1137" s="62"/>
      <c r="U1137" s="62"/>
      <c r="V1137" s="62"/>
      <c r="W1137" s="62"/>
      <c r="X1137" s="62"/>
      <c r="Y1137" s="62"/>
      <c r="Z1137" s="62"/>
      <c r="AA1137" s="62"/>
      <c r="AB1137" s="62"/>
      <c r="AC1137" s="62"/>
      <c r="AD1137" s="62"/>
      <c r="AE1137" s="62"/>
      <c r="AF1137" s="62"/>
      <c r="AG1137" s="62"/>
      <c r="AH1137" s="62"/>
      <c r="AI1137" s="62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  <c r="BA1137" s="62"/>
      <c r="BB1137" s="62"/>
    </row>
    <row r="1138" spans="1:54" ht="18.350000000000001" x14ac:dyDescent="0.3">
      <c r="A1138" s="62"/>
      <c r="B1138" s="62"/>
      <c r="C1138" s="62"/>
      <c r="D1138" s="62"/>
      <c r="E1138" s="62"/>
      <c r="F1138" s="62"/>
      <c r="G1138" s="62"/>
      <c r="H1138" s="62"/>
      <c r="I1138" s="62"/>
      <c r="J1138" s="62"/>
      <c r="K1138" s="62"/>
      <c r="L1138" s="62"/>
      <c r="M1138" s="62"/>
      <c r="N1138" s="62"/>
      <c r="O1138" s="62"/>
      <c r="P1138" s="62"/>
      <c r="Q1138" s="62"/>
      <c r="R1138" s="62"/>
      <c r="S1138" s="62"/>
      <c r="T1138" s="62"/>
      <c r="U1138" s="62"/>
      <c r="V1138" s="62"/>
      <c r="W1138" s="62"/>
      <c r="X1138" s="62"/>
      <c r="Y1138" s="62"/>
      <c r="Z1138" s="62"/>
      <c r="AA1138" s="62"/>
      <c r="AB1138" s="62"/>
      <c r="AC1138" s="62"/>
      <c r="AD1138" s="62"/>
      <c r="AE1138" s="62"/>
      <c r="AF1138" s="62"/>
      <c r="AG1138" s="62"/>
      <c r="AH1138" s="62"/>
      <c r="AI1138" s="62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  <c r="BA1138" s="62"/>
      <c r="BB1138" s="62"/>
    </row>
    <row r="1139" spans="1:54" ht="18.350000000000001" x14ac:dyDescent="0.3">
      <c r="A1139" s="62"/>
      <c r="B1139" s="62"/>
      <c r="C1139" s="62"/>
      <c r="D1139" s="62"/>
      <c r="E1139" s="62"/>
      <c r="F1139" s="62"/>
      <c r="G1139" s="62"/>
      <c r="H1139" s="62"/>
      <c r="I1139" s="62"/>
      <c r="J1139" s="62"/>
      <c r="K1139" s="62"/>
      <c r="L1139" s="62"/>
      <c r="M1139" s="62"/>
      <c r="N1139" s="62"/>
      <c r="O1139" s="62"/>
      <c r="P1139" s="62"/>
      <c r="Q1139" s="62"/>
      <c r="R1139" s="62"/>
      <c r="S1139" s="62"/>
      <c r="T1139" s="62"/>
      <c r="U1139" s="62"/>
      <c r="V1139" s="62"/>
      <c r="W1139" s="62"/>
      <c r="X1139" s="62"/>
      <c r="Y1139" s="62"/>
      <c r="Z1139" s="62"/>
      <c r="AA1139" s="62"/>
      <c r="AB1139" s="62"/>
      <c r="AC1139" s="62"/>
      <c r="AD1139" s="62"/>
      <c r="AE1139" s="62"/>
      <c r="AF1139" s="62"/>
      <c r="AG1139" s="62"/>
      <c r="AH1139" s="62"/>
      <c r="AI1139" s="62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  <c r="BA1139" s="62"/>
      <c r="BB1139" s="62"/>
    </row>
    <row r="1140" spans="1:54" ht="18.350000000000001" x14ac:dyDescent="0.3">
      <c r="A1140" s="62"/>
      <c r="B1140" s="62"/>
      <c r="C1140" s="62"/>
      <c r="D1140" s="62"/>
      <c r="E1140" s="62"/>
      <c r="F1140" s="62"/>
      <c r="G1140" s="62"/>
      <c r="H1140" s="62"/>
      <c r="I1140" s="62"/>
      <c r="J1140" s="62"/>
      <c r="K1140" s="62"/>
      <c r="L1140" s="62"/>
      <c r="M1140" s="62"/>
      <c r="N1140" s="62"/>
      <c r="O1140" s="62"/>
      <c r="P1140" s="62"/>
      <c r="Q1140" s="62"/>
      <c r="R1140" s="62"/>
      <c r="S1140" s="62"/>
      <c r="T1140" s="62"/>
      <c r="U1140" s="62"/>
      <c r="V1140" s="62"/>
      <c r="W1140" s="62"/>
      <c r="X1140" s="62"/>
      <c r="Y1140" s="62"/>
      <c r="Z1140" s="62"/>
      <c r="AA1140" s="62"/>
      <c r="AB1140" s="62"/>
      <c r="AC1140" s="62"/>
      <c r="AD1140" s="62"/>
      <c r="AE1140" s="62"/>
      <c r="AF1140" s="62"/>
      <c r="AG1140" s="62"/>
      <c r="AH1140" s="62"/>
      <c r="AI1140" s="62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  <c r="BA1140" s="62"/>
      <c r="BB1140" s="62"/>
    </row>
    <row r="1141" spans="1:54" ht="18.350000000000001" x14ac:dyDescent="0.3">
      <c r="A1141" s="62"/>
      <c r="B1141" s="62"/>
      <c r="C1141" s="62"/>
      <c r="D1141" s="62"/>
      <c r="E1141" s="62"/>
      <c r="F1141" s="62"/>
      <c r="G1141" s="62"/>
      <c r="H1141" s="62"/>
      <c r="I1141" s="62"/>
      <c r="J1141" s="62"/>
      <c r="K1141" s="62"/>
      <c r="L1141" s="62"/>
      <c r="M1141" s="62"/>
      <c r="N1141" s="62"/>
      <c r="O1141" s="62"/>
      <c r="P1141" s="62"/>
      <c r="Q1141" s="62"/>
      <c r="R1141" s="62"/>
      <c r="S1141" s="62"/>
      <c r="T1141" s="62"/>
      <c r="U1141" s="62"/>
      <c r="V1141" s="62"/>
      <c r="W1141" s="62"/>
      <c r="X1141" s="62"/>
      <c r="Y1141" s="62"/>
      <c r="Z1141" s="62"/>
      <c r="AA1141" s="62"/>
      <c r="AB1141" s="62"/>
      <c r="AC1141" s="62"/>
      <c r="AD1141" s="62"/>
      <c r="AE1141" s="62"/>
      <c r="AF1141" s="62"/>
      <c r="AG1141" s="62"/>
      <c r="AH1141" s="62"/>
      <c r="AI1141" s="62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  <c r="BA1141" s="62"/>
      <c r="BB1141" s="62"/>
    </row>
    <row r="1142" spans="1:54" ht="18.350000000000001" x14ac:dyDescent="0.3">
      <c r="A1142" s="62"/>
      <c r="B1142" s="62"/>
      <c r="C1142" s="62"/>
      <c r="D1142" s="62"/>
      <c r="E1142" s="62"/>
      <c r="F1142" s="62"/>
      <c r="G1142" s="62"/>
      <c r="H1142" s="62"/>
      <c r="I1142" s="62"/>
      <c r="J1142" s="62"/>
      <c r="K1142" s="62"/>
      <c r="L1142" s="62"/>
      <c r="M1142" s="62"/>
      <c r="N1142" s="62"/>
      <c r="O1142" s="62"/>
      <c r="P1142" s="62"/>
      <c r="Q1142" s="62"/>
      <c r="R1142" s="62"/>
      <c r="S1142" s="62"/>
      <c r="T1142" s="62"/>
      <c r="U1142" s="62"/>
      <c r="V1142" s="62"/>
      <c r="W1142" s="62"/>
      <c r="X1142" s="62"/>
      <c r="Y1142" s="62"/>
      <c r="Z1142" s="62"/>
      <c r="AA1142" s="62"/>
      <c r="AB1142" s="62"/>
      <c r="AC1142" s="62"/>
      <c r="AD1142" s="62"/>
      <c r="AE1142" s="62"/>
      <c r="AF1142" s="62"/>
      <c r="AG1142" s="62"/>
      <c r="AH1142" s="62"/>
      <c r="AI1142" s="62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  <c r="BA1142" s="62"/>
      <c r="BB1142" s="62"/>
    </row>
    <row r="1143" spans="1:54" ht="18.350000000000001" x14ac:dyDescent="0.3">
      <c r="A1143" s="62"/>
      <c r="B1143" s="62"/>
      <c r="C1143" s="62"/>
      <c r="D1143" s="62"/>
      <c r="E1143" s="62"/>
      <c r="F1143" s="62"/>
      <c r="G1143" s="62"/>
      <c r="H1143" s="62"/>
      <c r="I1143" s="62"/>
      <c r="J1143" s="62"/>
      <c r="K1143" s="62"/>
      <c r="L1143" s="62"/>
      <c r="M1143" s="62"/>
      <c r="N1143" s="62"/>
      <c r="O1143" s="62"/>
      <c r="P1143" s="62"/>
      <c r="Q1143" s="62"/>
      <c r="R1143" s="62"/>
      <c r="S1143" s="62"/>
      <c r="T1143" s="62"/>
      <c r="U1143" s="62"/>
      <c r="V1143" s="62"/>
      <c r="W1143" s="62"/>
      <c r="X1143" s="62"/>
      <c r="Y1143" s="62"/>
      <c r="Z1143" s="62"/>
      <c r="AA1143" s="62"/>
      <c r="AB1143" s="62"/>
      <c r="AC1143" s="62"/>
      <c r="AD1143" s="62"/>
      <c r="AE1143" s="62"/>
      <c r="AF1143" s="62"/>
      <c r="AG1143" s="62"/>
      <c r="AH1143" s="62"/>
      <c r="AI1143" s="62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  <c r="BA1143" s="62"/>
      <c r="BB1143" s="62"/>
    </row>
    <row r="1144" spans="1:54" ht="18.350000000000001" x14ac:dyDescent="0.3">
      <c r="A1144" s="62"/>
      <c r="B1144" s="62"/>
      <c r="C1144" s="62"/>
      <c r="D1144" s="62"/>
      <c r="E1144" s="62"/>
      <c r="F1144" s="62"/>
      <c r="G1144" s="62"/>
      <c r="H1144" s="62"/>
      <c r="I1144" s="62"/>
      <c r="J1144" s="62"/>
      <c r="K1144" s="62"/>
      <c r="L1144" s="62"/>
      <c r="M1144" s="62"/>
      <c r="N1144" s="62"/>
      <c r="O1144" s="62"/>
      <c r="P1144" s="62"/>
      <c r="Q1144" s="62"/>
      <c r="R1144" s="62"/>
      <c r="S1144" s="62"/>
      <c r="T1144" s="62"/>
      <c r="U1144" s="62"/>
      <c r="V1144" s="62"/>
      <c r="W1144" s="62"/>
      <c r="X1144" s="62"/>
      <c r="Y1144" s="62"/>
      <c r="Z1144" s="62"/>
      <c r="AA1144" s="62"/>
      <c r="AB1144" s="62"/>
      <c r="AC1144" s="62"/>
      <c r="AD1144" s="62"/>
      <c r="AE1144" s="62"/>
      <c r="AF1144" s="62"/>
      <c r="AG1144" s="62"/>
      <c r="AH1144" s="62"/>
      <c r="AI1144" s="62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  <c r="BA1144" s="62"/>
      <c r="BB1144" s="62"/>
    </row>
    <row r="1145" spans="1:54" ht="18.350000000000001" x14ac:dyDescent="0.3">
      <c r="A1145" s="62"/>
      <c r="B1145" s="62"/>
      <c r="C1145" s="62"/>
      <c r="D1145" s="62"/>
      <c r="E1145" s="62"/>
      <c r="F1145" s="62"/>
      <c r="G1145" s="62"/>
      <c r="H1145" s="62"/>
      <c r="I1145" s="62"/>
      <c r="J1145" s="62"/>
      <c r="K1145" s="62"/>
      <c r="L1145" s="62"/>
      <c r="M1145" s="62"/>
      <c r="N1145" s="62"/>
      <c r="O1145" s="62"/>
      <c r="P1145" s="62"/>
      <c r="Q1145" s="62"/>
      <c r="R1145" s="62"/>
      <c r="S1145" s="62"/>
      <c r="T1145" s="62"/>
      <c r="U1145" s="62"/>
      <c r="V1145" s="62"/>
      <c r="W1145" s="62"/>
      <c r="X1145" s="62"/>
      <c r="Y1145" s="62"/>
      <c r="Z1145" s="62"/>
      <c r="AA1145" s="62"/>
      <c r="AB1145" s="62"/>
      <c r="AC1145" s="62"/>
      <c r="AD1145" s="62"/>
      <c r="AE1145" s="62"/>
      <c r="AF1145" s="62"/>
      <c r="AG1145" s="62"/>
      <c r="AH1145" s="62"/>
      <c r="AI1145" s="62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  <c r="BA1145" s="62"/>
      <c r="BB1145" s="62"/>
    </row>
    <row r="1146" spans="1:54" ht="18.350000000000001" x14ac:dyDescent="0.3">
      <c r="A1146" s="62"/>
      <c r="B1146" s="62"/>
      <c r="C1146" s="62"/>
      <c r="D1146" s="62"/>
      <c r="E1146" s="62"/>
      <c r="F1146" s="62"/>
      <c r="G1146" s="62"/>
      <c r="H1146" s="62"/>
      <c r="I1146" s="62"/>
      <c r="J1146" s="62"/>
      <c r="K1146" s="62"/>
      <c r="L1146" s="62"/>
      <c r="M1146" s="62"/>
      <c r="N1146" s="62"/>
      <c r="O1146" s="62"/>
      <c r="P1146" s="62"/>
      <c r="Q1146" s="62"/>
      <c r="R1146" s="62"/>
      <c r="S1146" s="62"/>
      <c r="T1146" s="62"/>
      <c r="U1146" s="62"/>
      <c r="V1146" s="62"/>
      <c r="W1146" s="62"/>
      <c r="X1146" s="62"/>
      <c r="Y1146" s="62"/>
      <c r="Z1146" s="62"/>
      <c r="AA1146" s="62"/>
      <c r="AB1146" s="62"/>
      <c r="AC1146" s="62"/>
      <c r="AD1146" s="62"/>
      <c r="AE1146" s="62"/>
      <c r="AF1146" s="62"/>
      <c r="AG1146" s="62"/>
      <c r="AH1146" s="62"/>
      <c r="AI1146" s="62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  <c r="BA1146" s="62"/>
      <c r="BB1146" s="62"/>
    </row>
    <row r="1147" spans="1:54" ht="18.350000000000001" x14ac:dyDescent="0.3">
      <c r="A1147" s="62"/>
      <c r="B1147" s="62"/>
      <c r="C1147" s="62"/>
      <c r="D1147" s="62"/>
      <c r="E1147" s="62"/>
      <c r="F1147" s="62"/>
      <c r="G1147" s="62"/>
      <c r="H1147" s="62"/>
      <c r="I1147" s="62"/>
      <c r="J1147" s="62"/>
      <c r="K1147" s="62"/>
      <c r="L1147" s="62"/>
      <c r="M1147" s="62"/>
      <c r="N1147" s="62"/>
      <c r="O1147" s="62"/>
      <c r="P1147" s="62"/>
      <c r="Q1147" s="62"/>
      <c r="R1147" s="62"/>
      <c r="S1147" s="62"/>
      <c r="T1147" s="62"/>
      <c r="U1147" s="62"/>
      <c r="V1147" s="62"/>
      <c r="W1147" s="62"/>
      <c r="X1147" s="62"/>
      <c r="Y1147" s="62"/>
      <c r="Z1147" s="62"/>
      <c r="AA1147" s="62"/>
      <c r="AB1147" s="62"/>
      <c r="AC1147" s="62"/>
      <c r="AD1147" s="62"/>
      <c r="AE1147" s="62"/>
      <c r="AF1147" s="62"/>
      <c r="AG1147" s="62"/>
      <c r="AH1147" s="62"/>
      <c r="AI1147" s="62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  <c r="BA1147" s="62"/>
      <c r="BB1147" s="62"/>
    </row>
    <row r="1148" spans="1:54" ht="18.350000000000001" x14ac:dyDescent="0.3">
      <c r="A1148" s="62"/>
      <c r="B1148" s="62"/>
      <c r="C1148" s="62"/>
      <c r="D1148" s="62"/>
      <c r="E1148" s="62"/>
      <c r="F1148" s="62"/>
      <c r="G1148" s="62"/>
      <c r="H1148" s="62"/>
      <c r="I1148" s="62"/>
      <c r="J1148" s="62"/>
      <c r="K1148" s="62"/>
      <c r="L1148" s="62"/>
      <c r="M1148" s="62"/>
      <c r="N1148" s="62"/>
      <c r="O1148" s="62"/>
      <c r="P1148" s="62"/>
      <c r="Q1148" s="62"/>
      <c r="R1148" s="62"/>
      <c r="S1148" s="62"/>
      <c r="T1148" s="62"/>
      <c r="U1148" s="62"/>
      <c r="V1148" s="62"/>
      <c r="W1148" s="62"/>
      <c r="X1148" s="62"/>
      <c r="Y1148" s="62"/>
      <c r="Z1148" s="62"/>
      <c r="AA1148" s="62"/>
      <c r="AB1148" s="62"/>
      <c r="AC1148" s="62"/>
      <c r="AD1148" s="62"/>
      <c r="AE1148" s="62"/>
      <c r="AF1148" s="62"/>
      <c r="AG1148" s="62"/>
      <c r="AH1148" s="62"/>
      <c r="AI1148" s="62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  <c r="BA1148" s="62"/>
      <c r="BB1148" s="62"/>
    </row>
    <row r="1149" spans="1:54" ht="18.350000000000001" x14ac:dyDescent="0.3">
      <c r="A1149" s="62"/>
      <c r="B1149" s="62"/>
      <c r="C1149" s="62"/>
      <c r="D1149" s="62"/>
      <c r="E1149" s="62"/>
      <c r="F1149" s="62"/>
      <c r="G1149" s="62"/>
      <c r="H1149" s="62"/>
      <c r="I1149" s="62"/>
      <c r="J1149" s="62"/>
      <c r="K1149" s="62"/>
      <c r="L1149" s="62"/>
      <c r="M1149" s="62"/>
      <c r="N1149" s="62"/>
      <c r="O1149" s="62"/>
      <c r="P1149" s="62"/>
      <c r="Q1149" s="62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C1149" s="62"/>
      <c r="AD1149" s="62"/>
      <c r="AE1149" s="62"/>
      <c r="AF1149" s="62"/>
      <c r="AG1149" s="62"/>
      <c r="AH1149" s="62"/>
      <c r="AI1149" s="62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  <c r="BA1149" s="62"/>
      <c r="BB1149" s="62"/>
    </row>
    <row r="1150" spans="1:54" ht="18.350000000000001" x14ac:dyDescent="0.3">
      <c r="A1150" s="62"/>
      <c r="B1150" s="62"/>
      <c r="C1150" s="62"/>
      <c r="D1150" s="62"/>
      <c r="E1150" s="62"/>
      <c r="F1150" s="62"/>
      <c r="G1150" s="62"/>
      <c r="H1150" s="62"/>
      <c r="I1150" s="62"/>
      <c r="J1150" s="62"/>
      <c r="K1150" s="62"/>
      <c r="L1150" s="62"/>
      <c r="M1150" s="62"/>
      <c r="N1150" s="62"/>
      <c r="O1150" s="62"/>
      <c r="P1150" s="62"/>
      <c r="Q1150" s="62"/>
      <c r="R1150" s="62"/>
      <c r="S1150" s="62"/>
      <c r="T1150" s="62"/>
      <c r="U1150" s="62"/>
      <c r="V1150" s="62"/>
      <c r="W1150" s="62"/>
      <c r="X1150" s="62"/>
      <c r="Y1150" s="62"/>
      <c r="Z1150" s="62"/>
      <c r="AA1150" s="62"/>
      <c r="AB1150" s="62"/>
      <c r="AC1150" s="62"/>
      <c r="AD1150" s="62"/>
      <c r="AE1150" s="62"/>
      <c r="AF1150" s="62"/>
      <c r="AG1150" s="62"/>
      <c r="AH1150" s="62"/>
      <c r="AI1150" s="62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  <c r="BA1150" s="62"/>
      <c r="BB1150" s="62"/>
    </row>
    <row r="1151" spans="1:54" ht="18.350000000000001" x14ac:dyDescent="0.3">
      <c r="A1151" s="62"/>
      <c r="B1151" s="62"/>
      <c r="C1151" s="62"/>
      <c r="D1151" s="62"/>
      <c r="E1151" s="62"/>
      <c r="F1151" s="62"/>
      <c r="G1151" s="62"/>
      <c r="H1151" s="62"/>
      <c r="I1151" s="62"/>
      <c r="J1151" s="62"/>
      <c r="K1151" s="62"/>
      <c r="L1151" s="62"/>
      <c r="M1151" s="62"/>
      <c r="N1151" s="62"/>
      <c r="O1151" s="62"/>
      <c r="P1151" s="62"/>
      <c r="Q1151" s="62"/>
      <c r="R1151" s="62"/>
      <c r="S1151" s="62"/>
      <c r="T1151" s="62"/>
      <c r="U1151" s="62"/>
      <c r="V1151" s="62"/>
      <c r="W1151" s="62"/>
      <c r="X1151" s="62"/>
      <c r="Y1151" s="62"/>
      <c r="Z1151" s="62"/>
      <c r="AA1151" s="62"/>
      <c r="AB1151" s="62"/>
      <c r="AC1151" s="62"/>
      <c r="AD1151" s="62"/>
      <c r="AE1151" s="62"/>
      <c r="AF1151" s="62"/>
      <c r="AG1151" s="62"/>
      <c r="AH1151" s="62"/>
      <c r="AI1151" s="62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  <c r="BA1151" s="62"/>
      <c r="BB1151" s="62"/>
    </row>
    <row r="1152" spans="1:54" ht="18.350000000000001" x14ac:dyDescent="0.3">
      <c r="A1152" s="62"/>
      <c r="B1152" s="62"/>
      <c r="C1152" s="62"/>
      <c r="D1152" s="62"/>
      <c r="E1152" s="62"/>
      <c r="F1152" s="62"/>
      <c r="G1152" s="62"/>
      <c r="H1152" s="62"/>
      <c r="I1152" s="62"/>
      <c r="J1152" s="62"/>
      <c r="K1152" s="62"/>
      <c r="L1152" s="62"/>
      <c r="M1152" s="62"/>
      <c r="N1152" s="62"/>
      <c r="O1152" s="62"/>
      <c r="P1152" s="62"/>
      <c r="Q1152" s="62"/>
      <c r="R1152" s="62"/>
      <c r="S1152" s="62"/>
      <c r="T1152" s="62"/>
      <c r="U1152" s="62"/>
      <c r="V1152" s="62"/>
      <c r="W1152" s="62"/>
      <c r="X1152" s="62"/>
      <c r="Y1152" s="62"/>
      <c r="Z1152" s="62"/>
      <c r="AA1152" s="62"/>
      <c r="AB1152" s="62"/>
      <c r="AC1152" s="62"/>
      <c r="AD1152" s="62"/>
      <c r="AE1152" s="62"/>
      <c r="AF1152" s="62"/>
      <c r="AG1152" s="62"/>
      <c r="AH1152" s="62"/>
      <c r="AI1152" s="62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  <c r="BA1152" s="62"/>
      <c r="BB1152" s="62"/>
    </row>
    <row r="1153" spans="1:54" ht="18.350000000000001" x14ac:dyDescent="0.3">
      <c r="A1153" s="62"/>
      <c r="B1153" s="62"/>
      <c r="C1153" s="62"/>
      <c r="D1153" s="62"/>
      <c r="E1153" s="62"/>
      <c r="F1153" s="62"/>
      <c r="G1153" s="62"/>
      <c r="H1153" s="62"/>
      <c r="I1153" s="62"/>
      <c r="J1153" s="62"/>
      <c r="K1153" s="62"/>
      <c r="L1153" s="62"/>
      <c r="M1153" s="62"/>
      <c r="N1153" s="62"/>
      <c r="O1153" s="62"/>
      <c r="P1153" s="62"/>
      <c r="Q1153" s="62"/>
      <c r="R1153" s="62"/>
      <c r="S1153" s="62"/>
      <c r="T1153" s="62"/>
      <c r="U1153" s="62"/>
      <c r="V1153" s="62"/>
      <c r="W1153" s="62"/>
      <c r="X1153" s="62"/>
      <c r="Y1153" s="62"/>
      <c r="Z1153" s="62"/>
      <c r="AA1153" s="62"/>
      <c r="AB1153" s="62"/>
      <c r="AC1153" s="62"/>
      <c r="AD1153" s="62"/>
      <c r="AE1153" s="62"/>
      <c r="AF1153" s="62"/>
      <c r="AG1153" s="62"/>
      <c r="AH1153" s="62"/>
      <c r="AI1153" s="62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  <c r="BA1153" s="62"/>
      <c r="BB1153" s="62"/>
    </row>
    <row r="1154" spans="1:54" ht="18.350000000000001" x14ac:dyDescent="0.3">
      <c r="A1154" s="62"/>
      <c r="B1154" s="62"/>
      <c r="C1154" s="62"/>
      <c r="D1154" s="62"/>
      <c r="E1154" s="62"/>
      <c r="F1154" s="62"/>
      <c r="G1154" s="62"/>
      <c r="H1154" s="62"/>
      <c r="I1154" s="62"/>
      <c r="J1154" s="62"/>
      <c r="K1154" s="62"/>
      <c r="L1154" s="62"/>
      <c r="M1154" s="62"/>
      <c r="N1154" s="62"/>
      <c r="O1154" s="62"/>
      <c r="P1154" s="62"/>
      <c r="Q1154" s="62"/>
      <c r="R1154" s="62"/>
      <c r="S1154" s="62"/>
      <c r="T1154" s="62"/>
      <c r="U1154" s="62"/>
      <c r="V1154" s="62"/>
      <c r="W1154" s="62"/>
      <c r="X1154" s="62"/>
      <c r="Y1154" s="62"/>
      <c r="Z1154" s="62"/>
      <c r="AA1154" s="62"/>
      <c r="AB1154" s="62"/>
      <c r="AC1154" s="62"/>
      <c r="AD1154" s="62"/>
      <c r="AE1154" s="62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  <c r="BA1154" s="62"/>
      <c r="BB1154" s="62"/>
    </row>
    <row r="1155" spans="1:54" ht="18.350000000000001" x14ac:dyDescent="0.3">
      <c r="A1155" s="62"/>
      <c r="B1155" s="62"/>
      <c r="C1155" s="62"/>
      <c r="D1155" s="62"/>
      <c r="E1155" s="62"/>
      <c r="F1155" s="62"/>
      <c r="G1155" s="62"/>
      <c r="H1155" s="62"/>
      <c r="I1155" s="62"/>
      <c r="J1155" s="62"/>
      <c r="K1155" s="62"/>
      <c r="L1155" s="62"/>
      <c r="M1155" s="62"/>
      <c r="N1155" s="62"/>
      <c r="O1155" s="62"/>
      <c r="P1155" s="62"/>
      <c r="Q1155" s="62"/>
      <c r="R1155" s="62"/>
      <c r="S1155" s="62"/>
      <c r="T1155" s="62"/>
      <c r="U1155" s="62"/>
      <c r="V1155" s="62"/>
      <c r="W1155" s="62"/>
      <c r="X1155" s="62"/>
      <c r="Y1155" s="62"/>
      <c r="Z1155" s="62"/>
      <c r="AA1155" s="62"/>
      <c r="AB1155" s="62"/>
      <c r="AC1155" s="62"/>
      <c r="AD1155" s="62"/>
      <c r="AE1155" s="62"/>
      <c r="AF1155" s="62"/>
      <c r="AG1155" s="62"/>
      <c r="AH1155" s="62"/>
      <c r="AI1155" s="62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  <c r="BA1155" s="62"/>
      <c r="BB1155" s="62"/>
    </row>
    <row r="1156" spans="1:54" ht="18.350000000000001" x14ac:dyDescent="0.3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  <c r="BA1156" s="62"/>
      <c r="BB1156" s="62"/>
    </row>
    <row r="1157" spans="1:54" ht="18.350000000000001" x14ac:dyDescent="0.3">
      <c r="A1157" s="62"/>
      <c r="B1157" s="62"/>
      <c r="C1157" s="62"/>
      <c r="D1157" s="62"/>
      <c r="E1157" s="62"/>
      <c r="F1157" s="62"/>
      <c r="G1157" s="62"/>
      <c r="H1157" s="62"/>
      <c r="I1157" s="62"/>
      <c r="J1157" s="62"/>
      <c r="K1157" s="62"/>
      <c r="L1157" s="62"/>
      <c r="M1157" s="62"/>
      <c r="N1157" s="62"/>
      <c r="O1157" s="62"/>
      <c r="P1157" s="62"/>
      <c r="Q1157" s="62"/>
      <c r="R1157" s="62"/>
      <c r="S1157" s="62"/>
      <c r="T1157" s="62"/>
      <c r="U1157" s="62"/>
      <c r="V1157" s="62"/>
      <c r="W1157" s="62"/>
      <c r="X1157" s="62"/>
      <c r="Y1157" s="62"/>
      <c r="Z1157" s="62"/>
      <c r="AA1157" s="62"/>
      <c r="AB1157" s="62"/>
      <c r="AC1157" s="62"/>
      <c r="AD1157" s="62"/>
      <c r="AE1157" s="62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  <c r="BA1157" s="62"/>
      <c r="BB1157" s="62"/>
    </row>
    <row r="1158" spans="1:54" ht="18.350000000000001" x14ac:dyDescent="0.3">
      <c r="A1158" s="62"/>
      <c r="B1158" s="62"/>
      <c r="C1158" s="62"/>
      <c r="D1158" s="62"/>
      <c r="E1158" s="62"/>
      <c r="F1158" s="62"/>
      <c r="G1158" s="62"/>
      <c r="H1158" s="62"/>
      <c r="I1158" s="62"/>
      <c r="J1158" s="62"/>
      <c r="K1158" s="62"/>
      <c r="L1158" s="62"/>
      <c r="M1158" s="62"/>
      <c r="N1158" s="62"/>
      <c r="O1158" s="62"/>
      <c r="P1158" s="62"/>
      <c r="Q1158" s="62"/>
      <c r="R1158" s="62"/>
      <c r="S1158" s="62"/>
      <c r="T1158" s="62"/>
      <c r="U1158" s="62"/>
      <c r="V1158" s="62"/>
      <c r="W1158" s="62"/>
      <c r="X1158" s="62"/>
      <c r="Y1158" s="62"/>
      <c r="Z1158" s="62"/>
      <c r="AA1158" s="62"/>
      <c r="AB1158" s="62"/>
      <c r="AC1158" s="62"/>
      <c r="AD1158" s="62"/>
      <c r="AE1158" s="62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  <c r="BA1158" s="62"/>
      <c r="BB1158" s="62"/>
    </row>
    <row r="1159" spans="1:54" ht="18.350000000000001" x14ac:dyDescent="0.3">
      <c r="A1159" s="62"/>
      <c r="B1159" s="62"/>
      <c r="C1159" s="62"/>
      <c r="D1159" s="62"/>
      <c r="E1159" s="62"/>
      <c r="F1159" s="62"/>
      <c r="G1159" s="62"/>
      <c r="H1159" s="62"/>
      <c r="I1159" s="62"/>
      <c r="J1159" s="62"/>
      <c r="K1159" s="62"/>
      <c r="L1159" s="62"/>
      <c r="M1159" s="62"/>
      <c r="N1159" s="62"/>
      <c r="O1159" s="62"/>
      <c r="P1159" s="62"/>
      <c r="Q1159" s="62"/>
      <c r="R1159" s="62"/>
      <c r="S1159" s="62"/>
      <c r="T1159" s="62"/>
      <c r="U1159" s="62"/>
      <c r="V1159" s="62"/>
      <c r="W1159" s="62"/>
      <c r="X1159" s="62"/>
      <c r="Y1159" s="62"/>
      <c r="Z1159" s="62"/>
      <c r="AA1159" s="62"/>
      <c r="AB1159" s="62"/>
      <c r="AC1159" s="62"/>
      <c r="AD1159" s="62"/>
      <c r="AE1159" s="62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  <c r="BA1159" s="62"/>
      <c r="BB1159" s="62"/>
    </row>
    <row r="1160" spans="1:54" ht="18.350000000000001" x14ac:dyDescent="0.3">
      <c r="A1160" s="62"/>
      <c r="B1160" s="62"/>
      <c r="C1160" s="62"/>
      <c r="D1160" s="62"/>
      <c r="E1160" s="62"/>
      <c r="F1160" s="62"/>
      <c r="G1160" s="62"/>
      <c r="H1160" s="62"/>
      <c r="I1160" s="62"/>
      <c r="J1160" s="62"/>
      <c r="K1160" s="62"/>
      <c r="L1160" s="62"/>
      <c r="M1160" s="62"/>
      <c r="N1160" s="62"/>
      <c r="O1160" s="62"/>
      <c r="P1160" s="62"/>
      <c r="Q1160" s="62"/>
      <c r="R1160" s="62"/>
      <c r="S1160" s="62"/>
      <c r="T1160" s="62"/>
      <c r="U1160" s="62"/>
      <c r="V1160" s="62"/>
      <c r="W1160" s="62"/>
      <c r="X1160" s="62"/>
      <c r="Y1160" s="62"/>
      <c r="Z1160" s="62"/>
      <c r="AA1160" s="62"/>
      <c r="AB1160" s="62"/>
      <c r="AC1160" s="62"/>
      <c r="AD1160" s="62"/>
      <c r="AE1160" s="62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  <c r="BA1160" s="62"/>
      <c r="BB1160" s="62"/>
    </row>
    <row r="1161" spans="1:54" ht="18.350000000000001" x14ac:dyDescent="0.3">
      <c r="A1161" s="62"/>
      <c r="B1161" s="62"/>
      <c r="C1161" s="62"/>
      <c r="D1161" s="62"/>
      <c r="E1161" s="62"/>
      <c r="F1161" s="62"/>
      <c r="G1161" s="62"/>
      <c r="H1161" s="62"/>
      <c r="I1161" s="62"/>
      <c r="J1161" s="62"/>
      <c r="K1161" s="62"/>
      <c r="L1161" s="62"/>
      <c r="M1161" s="62"/>
      <c r="N1161" s="62"/>
      <c r="O1161" s="62"/>
      <c r="P1161" s="62"/>
      <c r="Q1161" s="62"/>
      <c r="R1161" s="62"/>
      <c r="S1161" s="62"/>
      <c r="T1161" s="62"/>
      <c r="U1161" s="62"/>
      <c r="V1161" s="62"/>
      <c r="W1161" s="62"/>
      <c r="X1161" s="62"/>
      <c r="Y1161" s="62"/>
      <c r="Z1161" s="62"/>
      <c r="AA1161" s="62"/>
      <c r="AB1161" s="62"/>
      <c r="AC1161" s="62"/>
      <c r="AD1161" s="62"/>
      <c r="AE1161" s="62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  <c r="BA1161" s="62"/>
      <c r="BB1161" s="62"/>
    </row>
    <row r="1162" spans="1:54" ht="18.350000000000001" x14ac:dyDescent="0.3">
      <c r="A1162" s="62"/>
      <c r="B1162" s="62"/>
      <c r="C1162" s="62"/>
      <c r="D1162" s="62"/>
      <c r="E1162" s="62"/>
      <c r="F1162" s="62"/>
      <c r="G1162" s="62"/>
      <c r="H1162" s="62"/>
      <c r="I1162" s="62"/>
      <c r="J1162" s="62"/>
      <c r="K1162" s="62"/>
      <c r="L1162" s="62"/>
      <c r="M1162" s="62"/>
      <c r="N1162" s="62"/>
      <c r="O1162" s="62"/>
      <c r="P1162" s="62"/>
      <c r="Q1162" s="62"/>
      <c r="R1162" s="62"/>
      <c r="S1162" s="62"/>
      <c r="T1162" s="62"/>
      <c r="U1162" s="62"/>
      <c r="V1162" s="62"/>
      <c r="W1162" s="62"/>
      <c r="X1162" s="62"/>
      <c r="Y1162" s="62"/>
      <c r="Z1162" s="62"/>
      <c r="AA1162" s="62"/>
      <c r="AB1162" s="62"/>
      <c r="AC1162" s="62"/>
      <c r="AD1162" s="62"/>
      <c r="AE1162" s="62"/>
      <c r="AF1162" s="62"/>
      <c r="AG1162" s="62"/>
      <c r="AH1162" s="62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  <c r="BA1162" s="62"/>
      <c r="BB1162" s="62"/>
    </row>
    <row r="1163" spans="1:54" ht="18.350000000000001" x14ac:dyDescent="0.3">
      <c r="A1163" s="62"/>
      <c r="B1163" s="62"/>
      <c r="C1163" s="62"/>
      <c r="D1163" s="62"/>
      <c r="E1163" s="62"/>
      <c r="F1163" s="62"/>
      <c r="G1163" s="62"/>
      <c r="H1163" s="62"/>
      <c r="I1163" s="62"/>
      <c r="J1163" s="62"/>
      <c r="K1163" s="62"/>
      <c r="L1163" s="62"/>
      <c r="M1163" s="62"/>
      <c r="N1163" s="62"/>
      <c r="O1163" s="62"/>
      <c r="P1163" s="62"/>
      <c r="Q1163" s="62"/>
      <c r="R1163" s="62"/>
      <c r="S1163" s="62"/>
      <c r="T1163" s="62"/>
      <c r="U1163" s="62"/>
      <c r="V1163" s="62"/>
      <c r="W1163" s="62"/>
      <c r="X1163" s="62"/>
      <c r="Y1163" s="62"/>
      <c r="Z1163" s="62"/>
      <c r="AA1163" s="62"/>
      <c r="AB1163" s="62"/>
      <c r="AC1163" s="62"/>
      <c r="AD1163" s="62"/>
      <c r="AE1163" s="62"/>
      <c r="AF1163" s="62"/>
      <c r="AG1163" s="62"/>
      <c r="AH1163" s="62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  <c r="BA1163" s="62"/>
      <c r="BB1163" s="62"/>
    </row>
    <row r="1164" spans="1:54" ht="18.350000000000001" x14ac:dyDescent="0.3">
      <c r="A1164" s="62"/>
      <c r="B1164" s="62"/>
      <c r="C1164" s="62"/>
      <c r="D1164" s="62"/>
      <c r="E1164" s="62"/>
      <c r="F1164" s="62"/>
      <c r="G1164" s="62"/>
      <c r="H1164" s="62"/>
      <c r="I1164" s="62"/>
      <c r="J1164" s="62"/>
      <c r="K1164" s="62"/>
      <c r="L1164" s="62"/>
      <c r="M1164" s="62"/>
      <c r="N1164" s="62"/>
      <c r="O1164" s="62"/>
      <c r="P1164" s="62"/>
      <c r="Q1164" s="62"/>
      <c r="R1164" s="62"/>
      <c r="S1164" s="62"/>
      <c r="T1164" s="62"/>
      <c r="U1164" s="62"/>
      <c r="V1164" s="62"/>
      <c r="W1164" s="62"/>
      <c r="X1164" s="62"/>
      <c r="Y1164" s="62"/>
      <c r="Z1164" s="62"/>
      <c r="AA1164" s="62"/>
      <c r="AB1164" s="62"/>
      <c r="AC1164" s="62"/>
      <c r="AD1164" s="62"/>
      <c r="AE1164" s="62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  <c r="BA1164" s="62"/>
      <c r="BB1164" s="62"/>
    </row>
    <row r="1165" spans="1:54" ht="18.350000000000001" x14ac:dyDescent="0.3">
      <c r="A1165" s="62"/>
      <c r="B1165" s="62"/>
      <c r="C1165" s="62"/>
      <c r="D1165" s="62"/>
      <c r="E1165" s="62"/>
      <c r="F1165" s="62"/>
      <c r="G1165" s="62"/>
      <c r="H1165" s="62"/>
      <c r="I1165" s="62"/>
      <c r="J1165" s="62"/>
      <c r="K1165" s="62"/>
      <c r="L1165" s="62"/>
      <c r="M1165" s="62"/>
      <c r="N1165" s="62"/>
      <c r="O1165" s="62"/>
      <c r="P1165" s="62"/>
      <c r="Q1165" s="62"/>
      <c r="R1165" s="62"/>
      <c r="S1165" s="62"/>
      <c r="T1165" s="62"/>
      <c r="U1165" s="62"/>
      <c r="V1165" s="62"/>
      <c r="W1165" s="62"/>
      <c r="X1165" s="62"/>
      <c r="Y1165" s="62"/>
      <c r="Z1165" s="62"/>
      <c r="AA1165" s="62"/>
      <c r="AB1165" s="62"/>
      <c r="AC1165" s="62"/>
      <c r="AD1165" s="62"/>
      <c r="AE1165" s="62"/>
      <c r="AF1165" s="62"/>
      <c r="AG1165" s="62"/>
      <c r="AH1165" s="62"/>
      <c r="AI1165" s="62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  <c r="BA1165" s="62"/>
      <c r="BB1165" s="62"/>
    </row>
    <row r="1166" spans="1:54" ht="18.350000000000001" x14ac:dyDescent="0.3">
      <c r="A1166" s="62"/>
      <c r="B1166" s="62"/>
      <c r="C1166" s="62"/>
      <c r="D1166" s="62"/>
      <c r="E1166" s="62"/>
      <c r="F1166" s="62"/>
      <c r="G1166" s="62"/>
      <c r="H1166" s="62"/>
      <c r="I1166" s="62"/>
      <c r="J1166" s="62"/>
      <c r="K1166" s="62"/>
      <c r="L1166" s="62"/>
      <c r="M1166" s="62"/>
      <c r="N1166" s="62"/>
      <c r="O1166" s="62"/>
      <c r="P1166" s="62"/>
      <c r="Q1166" s="62"/>
      <c r="R1166" s="62"/>
      <c r="S1166" s="62"/>
      <c r="T1166" s="62"/>
      <c r="U1166" s="62"/>
      <c r="V1166" s="62"/>
      <c r="W1166" s="62"/>
      <c r="X1166" s="62"/>
      <c r="Y1166" s="62"/>
      <c r="Z1166" s="62"/>
      <c r="AA1166" s="62"/>
      <c r="AB1166" s="62"/>
      <c r="AC1166" s="62"/>
      <c r="AD1166" s="62"/>
      <c r="AE1166" s="62"/>
      <c r="AF1166" s="62"/>
      <c r="AG1166" s="62"/>
      <c r="AH1166" s="62"/>
      <c r="AI1166" s="62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  <c r="BA1166" s="62"/>
      <c r="BB1166" s="62"/>
    </row>
    <row r="1167" spans="1:54" ht="18.350000000000001" x14ac:dyDescent="0.3">
      <c r="A1167" s="62"/>
      <c r="B1167" s="62"/>
      <c r="C1167" s="62"/>
      <c r="D1167" s="62"/>
      <c r="E1167" s="62"/>
      <c r="F1167" s="62"/>
      <c r="G1167" s="62"/>
      <c r="H1167" s="62"/>
      <c r="I1167" s="62"/>
      <c r="J1167" s="62"/>
      <c r="K1167" s="62"/>
      <c r="L1167" s="62"/>
      <c r="M1167" s="62"/>
      <c r="N1167" s="62"/>
      <c r="O1167" s="62"/>
      <c r="P1167" s="62"/>
      <c r="Q1167" s="62"/>
      <c r="R1167" s="62"/>
      <c r="S1167" s="62"/>
      <c r="T1167" s="62"/>
      <c r="U1167" s="62"/>
      <c r="V1167" s="62"/>
      <c r="W1167" s="62"/>
      <c r="X1167" s="62"/>
      <c r="Y1167" s="62"/>
      <c r="Z1167" s="62"/>
      <c r="AA1167" s="62"/>
      <c r="AB1167" s="62"/>
      <c r="AC1167" s="62"/>
      <c r="AD1167" s="62"/>
      <c r="AE1167" s="62"/>
      <c r="AF1167" s="62"/>
      <c r="AG1167" s="62"/>
      <c r="AH1167" s="62"/>
      <c r="AI1167" s="62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  <c r="BA1167" s="62"/>
      <c r="BB1167" s="62"/>
    </row>
    <row r="1168" spans="1:54" ht="18.350000000000001" x14ac:dyDescent="0.3">
      <c r="A1168" s="62"/>
      <c r="B1168" s="62"/>
      <c r="C1168" s="62"/>
      <c r="D1168" s="62"/>
      <c r="E1168" s="62"/>
      <c r="F1168" s="62"/>
      <c r="G1168" s="62"/>
      <c r="H1168" s="62"/>
      <c r="I1168" s="62"/>
      <c r="J1168" s="62"/>
      <c r="K1168" s="62"/>
      <c r="L1168" s="62"/>
      <c r="M1168" s="62"/>
      <c r="N1168" s="62"/>
      <c r="O1168" s="62"/>
      <c r="P1168" s="62"/>
      <c r="Q1168" s="62"/>
      <c r="R1168" s="62"/>
      <c r="S1168" s="62"/>
      <c r="T1168" s="62"/>
      <c r="U1168" s="62"/>
      <c r="V1168" s="62"/>
      <c r="W1168" s="62"/>
      <c r="X1168" s="62"/>
      <c r="Y1168" s="62"/>
      <c r="Z1168" s="62"/>
      <c r="AA1168" s="62"/>
      <c r="AB1168" s="62"/>
      <c r="AC1168" s="62"/>
      <c r="AD1168" s="62"/>
      <c r="AE1168" s="62"/>
      <c r="AF1168" s="62"/>
      <c r="AG1168" s="62"/>
      <c r="AH1168" s="62"/>
      <c r="AI1168" s="62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  <c r="BA1168" s="62"/>
      <c r="BB1168" s="62"/>
    </row>
    <row r="1169" spans="1:54" ht="18.350000000000001" x14ac:dyDescent="0.3">
      <c r="A1169" s="62"/>
      <c r="B1169" s="62"/>
      <c r="C1169" s="62"/>
      <c r="D1169" s="62"/>
      <c r="E1169" s="62"/>
      <c r="F1169" s="62"/>
      <c r="G1169" s="62"/>
      <c r="H1169" s="62"/>
      <c r="I1169" s="62"/>
      <c r="J1169" s="62"/>
      <c r="K1169" s="62"/>
      <c r="L1169" s="62"/>
      <c r="M1169" s="62"/>
      <c r="N1169" s="62"/>
      <c r="O1169" s="62"/>
      <c r="P1169" s="62"/>
      <c r="Q1169" s="62"/>
      <c r="R1169" s="62"/>
      <c r="S1169" s="62"/>
      <c r="T1169" s="62"/>
      <c r="U1169" s="62"/>
      <c r="V1169" s="62"/>
      <c r="W1169" s="62"/>
      <c r="X1169" s="62"/>
      <c r="Y1169" s="62"/>
      <c r="Z1169" s="62"/>
      <c r="AA1169" s="62"/>
      <c r="AB1169" s="62"/>
      <c r="AC1169" s="62"/>
      <c r="AD1169" s="62"/>
      <c r="AE1169" s="62"/>
      <c r="AF1169" s="62"/>
      <c r="AG1169" s="62"/>
      <c r="AH1169" s="62"/>
      <c r="AI1169" s="62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  <c r="BA1169" s="62"/>
      <c r="BB1169" s="62"/>
    </row>
    <row r="1170" spans="1:54" ht="18.350000000000001" x14ac:dyDescent="0.3">
      <c r="A1170" s="62"/>
      <c r="B1170" s="62"/>
      <c r="C1170" s="62"/>
      <c r="D1170" s="62"/>
      <c r="E1170" s="62"/>
      <c r="F1170" s="62"/>
      <c r="G1170" s="62"/>
      <c r="H1170" s="62"/>
      <c r="I1170" s="62"/>
      <c r="J1170" s="62"/>
      <c r="K1170" s="62"/>
      <c r="L1170" s="62"/>
      <c r="M1170" s="62"/>
      <c r="N1170" s="62"/>
      <c r="O1170" s="62"/>
      <c r="P1170" s="62"/>
      <c r="Q1170" s="62"/>
      <c r="R1170" s="62"/>
      <c r="S1170" s="62"/>
      <c r="T1170" s="62"/>
      <c r="U1170" s="62"/>
      <c r="V1170" s="62"/>
      <c r="W1170" s="62"/>
      <c r="X1170" s="62"/>
      <c r="Y1170" s="62"/>
      <c r="Z1170" s="62"/>
      <c r="AA1170" s="62"/>
      <c r="AB1170" s="62"/>
      <c r="AC1170" s="62"/>
      <c r="AD1170" s="62"/>
      <c r="AE1170" s="62"/>
      <c r="AF1170" s="62"/>
      <c r="AG1170" s="62"/>
      <c r="AH1170" s="62"/>
      <c r="AI1170" s="62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  <c r="BA1170" s="62"/>
      <c r="BB1170" s="62"/>
    </row>
    <row r="1171" spans="1:54" ht="18.350000000000001" x14ac:dyDescent="0.3">
      <c r="A1171" s="62"/>
      <c r="B1171" s="62"/>
      <c r="C1171" s="62"/>
      <c r="D1171" s="62"/>
      <c r="E1171" s="62"/>
      <c r="F1171" s="62"/>
      <c r="G1171" s="62"/>
      <c r="H1171" s="62"/>
      <c r="I1171" s="62"/>
      <c r="J1171" s="62"/>
      <c r="K1171" s="62"/>
      <c r="L1171" s="62"/>
      <c r="M1171" s="62"/>
      <c r="N1171" s="62"/>
      <c r="O1171" s="62"/>
      <c r="P1171" s="62"/>
      <c r="Q1171" s="62"/>
      <c r="R1171" s="62"/>
      <c r="S1171" s="62"/>
      <c r="T1171" s="62"/>
      <c r="U1171" s="62"/>
      <c r="V1171" s="62"/>
      <c r="W1171" s="62"/>
      <c r="X1171" s="62"/>
      <c r="Y1171" s="62"/>
      <c r="Z1171" s="62"/>
      <c r="AA1171" s="62"/>
      <c r="AB1171" s="62"/>
      <c r="AC1171" s="62"/>
      <c r="AD1171" s="62"/>
      <c r="AE1171" s="62"/>
      <c r="AF1171" s="62"/>
      <c r="AG1171" s="62"/>
      <c r="AH1171" s="62"/>
      <c r="AI1171" s="62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  <c r="BA1171" s="62"/>
      <c r="BB1171" s="62"/>
    </row>
    <row r="1172" spans="1:54" ht="18.350000000000001" x14ac:dyDescent="0.3">
      <c r="A1172" s="62"/>
      <c r="B1172" s="62"/>
      <c r="C1172" s="62"/>
      <c r="D1172" s="62"/>
      <c r="E1172" s="62"/>
      <c r="F1172" s="62"/>
      <c r="G1172" s="62"/>
      <c r="H1172" s="62"/>
      <c r="I1172" s="62"/>
      <c r="J1172" s="62"/>
      <c r="K1172" s="62"/>
      <c r="L1172" s="62"/>
      <c r="M1172" s="62"/>
      <c r="N1172" s="62"/>
      <c r="O1172" s="62"/>
      <c r="P1172" s="62"/>
      <c r="Q1172" s="62"/>
      <c r="R1172" s="62"/>
      <c r="S1172" s="62"/>
      <c r="T1172" s="62"/>
      <c r="U1172" s="62"/>
      <c r="V1172" s="62"/>
      <c r="W1172" s="62"/>
      <c r="X1172" s="62"/>
      <c r="Y1172" s="62"/>
      <c r="Z1172" s="62"/>
      <c r="AA1172" s="62"/>
      <c r="AB1172" s="62"/>
      <c r="AC1172" s="62"/>
      <c r="AD1172" s="62"/>
      <c r="AE1172" s="62"/>
      <c r="AF1172" s="62"/>
      <c r="AG1172" s="62"/>
      <c r="AH1172" s="62"/>
      <c r="AI1172" s="62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  <c r="BA1172" s="62"/>
      <c r="BB1172" s="62"/>
    </row>
    <row r="1173" spans="1:54" ht="18.350000000000001" x14ac:dyDescent="0.3">
      <c r="A1173" s="62"/>
      <c r="B1173" s="62"/>
      <c r="C1173" s="62"/>
      <c r="D1173" s="62"/>
      <c r="E1173" s="62"/>
      <c r="F1173" s="62"/>
      <c r="G1173" s="62"/>
      <c r="H1173" s="62"/>
      <c r="I1173" s="62"/>
      <c r="J1173" s="62"/>
      <c r="K1173" s="62"/>
      <c r="L1173" s="62"/>
      <c r="M1173" s="62"/>
      <c r="N1173" s="62"/>
      <c r="O1173" s="62"/>
      <c r="P1173" s="62"/>
      <c r="Q1173" s="62"/>
      <c r="R1173" s="62"/>
      <c r="S1173" s="62"/>
      <c r="T1173" s="62"/>
      <c r="U1173" s="62"/>
      <c r="V1173" s="62"/>
      <c r="W1173" s="62"/>
      <c r="X1173" s="62"/>
      <c r="Y1173" s="62"/>
      <c r="Z1173" s="62"/>
      <c r="AA1173" s="62"/>
      <c r="AB1173" s="62"/>
      <c r="AC1173" s="62"/>
      <c r="AD1173" s="62"/>
      <c r="AE1173" s="62"/>
      <c r="AF1173" s="62"/>
      <c r="AG1173" s="62"/>
      <c r="AH1173" s="62"/>
      <c r="AI1173" s="62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  <c r="BA1173" s="62"/>
      <c r="BB1173" s="62"/>
    </row>
    <row r="1174" spans="1:54" ht="18.350000000000001" x14ac:dyDescent="0.3">
      <c r="A1174" s="62"/>
      <c r="B1174" s="62"/>
      <c r="C1174" s="62"/>
      <c r="D1174" s="62"/>
      <c r="E1174" s="62"/>
      <c r="F1174" s="62"/>
      <c r="G1174" s="62"/>
      <c r="H1174" s="62"/>
      <c r="I1174" s="62"/>
      <c r="J1174" s="62"/>
      <c r="K1174" s="62"/>
      <c r="L1174" s="62"/>
      <c r="M1174" s="62"/>
      <c r="N1174" s="62"/>
      <c r="O1174" s="62"/>
      <c r="P1174" s="62"/>
      <c r="Q1174" s="62"/>
      <c r="R1174" s="62"/>
      <c r="S1174" s="62"/>
      <c r="T1174" s="62"/>
      <c r="U1174" s="62"/>
      <c r="V1174" s="62"/>
      <c r="W1174" s="62"/>
      <c r="X1174" s="62"/>
      <c r="Y1174" s="62"/>
      <c r="Z1174" s="62"/>
      <c r="AA1174" s="62"/>
      <c r="AB1174" s="62"/>
      <c r="AC1174" s="62"/>
      <c r="AD1174" s="62"/>
      <c r="AE1174" s="62"/>
      <c r="AF1174" s="62"/>
      <c r="AG1174" s="62"/>
      <c r="AH1174" s="62"/>
      <c r="AI1174" s="62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  <c r="BA1174" s="62"/>
      <c r="BB1174" s="62"/>
    </row>
    <row r="1175" spans="1:54" ht="18.350000000000001" x14ac:dyDescent="0.3">
      <c r="A1175" s="62"/>
      <c r="B1175" s="62"/>
      <c r="C1175" s="62"/>
      <c r="D1175" s="62"/>
      <c r="E1175" s="62"/>
      <c r="F1175" s="62"/>
      <c r="G1175" s="62"/>
      <c r="H1175" s="62"/>
      <c r="I1175" s="62"/>
      <c r="J1175" s="62"/>
      <c r="K1175" s="62"/>
      <c r="L1175" s="62"/>
      <c r="M1175" s="62"/>
      <c r="N1175" s="62"/>
      <c r="O1175" s="62"/>
      <c r="P1175" s="62"/>
      <c r="Q1175" s="62"/>
      <c r="R1175" s="62"/>
      <c r="S1175" s="62"/>
      <c r="T1175" s="62"/>
      <c r="U1175" s="62"/>
      <c r="V1175" s="62"/>
      <c r="W1175" s="62"/>
      <c r="X1175" s="62"/>
      <c r="Y1175" s="62"/>
      <c r="Z1175" s="62"/>
      <c r="AA1175" s="62"/>
      <c r="AB1175" s="62"/>
      <c r="AC1175" s="62"/>
      <c r="AD1175" s="62"/>
      <c r="AE1175" s="62"/>
      <c r="AF1175" s="62"/>
      <c r="AG1175" s="62"/>
      <c r="AH1175" s="62"/>
      <c r="AI1175" s="62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  <c r="BA1175" s="62"/>
      <c r="BB1175" s="62"/>
    </row>
    <row r="1176" spans="1:54" ht="18.350000000000001" x14ac:dyDescent="0.3">
      <c r="A1176" s="62"/>
      <c r="B1176" s="62"/>
      <c r="C1176" s="62"/>
      <c r="D1176" s="62"/>
      <c r="E1176" s="62"/>
      <c r="F1176" s="62"/>
      <c r="G1176" s="62"/>
      <c r="H1176" s="62"/>
      <c r="I1176" s="62"/>
      <c r="J1176" s="62"/>
      <c r="K1176" s="62"/>
      <c r="L1176" s="62"/>
      <c r="M1176" s="62"/>
      <c r="N1176" s="62"/>
      <c r="O1176" s="62"/>
      <c r="P1176" s="62"/>
      <c r="Q1176" s="62"/>
      <c r="R1176" s="62"/>
      <c r="S1176" s="62"/>
      <c r="T1176" s="62"/>
      <c r="U1176" s="62"/>
      <c r="V1176" s="62"/>
      <c r="W1176" s="62"/>
      <c r="X1176" s="62"/>
      <c r="Y1176" s="62"/>
      <c r="Z1176" s="62"/>
      <c r="AA1176" s="62"/>
      <c r="AB1176" s="62"/>
      <c r="AC1176" s="62"/>
      <c r="AD1176" s="62"/>
      <c r="AE1176" s="62"/>
      <c r="AF1176" s="62"/>
      <c r="AG1176" s="62"/>
      <c r="AH1176" s="62"/>
      <c r="AI1176" s="62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  <c r="BA1176" s="62"/>
      <c r="BB1176" s="62"/>
    </row>
    <row r="1177" spans="1:54" ht="18.350000000000001" x14ac:dyDescent="0.3">
      <c r="A1177" s="62"/>
      <c r="B1177" s="62"/>
      <c r="C1177" s="62"/>
      <c r="D1177" s="62"/>
      <c r="E1177" s="62"/>
      <c r="F1177" s="62"/>
      <c r="G1177" s="62"/>
      <c r="H1177" s="62"/>
      <c r="I1177" s="62"/>
      <c r="J1177" s="62"/>
      <c r="K1177" s="62"/>
      <c r="L1177" s="62"/>
      <c r="M1177" s="62"/>
      <c r="N1177" s="62"/>
      <c r="O1177" s="62"/>
      <c r="P1177" s="62"/>
      <c r="Q1177" s="62"/>
      <c r="R1177" s="62"/>
      <c r="S1177" s="62"/>
      <c r="T1177" s="62"/>
      <c r="U1177" s="62"/>
      <c r="V1177" s="62"/>
      <c r="W1177" s="62"/>
      <c r="X1177" s="62"/>
      <c r="Y1177" s="62"/>
      <c r="Z1177" s="62"/>
      <c r="AA1177" s="62"/>
      <c r="AB1177" s="62"/>
      <c r="AC1177" s="62"/>
      <c r="AD1177" s="62"/>
      <c r="AE1177" s="62"/>
      <c r="AF1177" s="62"/>
      <c r="AG1177" s="62"/>
      <c r="AH1177" s="62"/>
      <c r="AI1177" s="62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  <c r="BA1177" s="62"/>
      <c r="BB1177" s="62"/>
    </row>
    <row r="1178" spans="1:54" ht="18.350000000000001" x14ac:dyDescent="0.3">
      <c r="A1178" s="62"/>
      <c r="B1178" s="62"/>
      <c r="C1178" s="62"/>
      <c r="D1178" s="62"/>
      <c r="E1178" s="62"/>
      <c r="F1178" s="62"/>
      <c r="G1178" s="62"/>
      <c r="H1178" s="62"/>
      <c r="I1178" s="62"/>
      <c r="J1178" s="62"/>
      <c r="K1178" s="62"/>
      <c r="L1178" s="62"/>
      <c r="M1178" s="62"/>
      <c r="N1178" s="62"/>
      <c r="O1178" s="62"/>
      <c r="P1178" s="62"/>
      <c r="Q1178" s="62"/>
      <c r="R1178" s="62"/>
      <c r="S1178" s="62"/>
      <c r="T1178" s="62"/>
      <c r="U1178" s="62"/>
      <c r="V1178" s="62"/>
      <c r="W1178" s="62"/>
      <c r="X1178" s="62"/>
      <c r="Y1178" s="62"/>
      <c r="Z1178" s="62"/>
      <c r="AA1178" s="62"/>
      <c r="AB1178" s="62"/>
      <c r="AC1178" s="62"/>
      <c r="AD1178" s="62"/>
      <c r="AE1178" s="62"/>
      <c r="AF1178" s="62"/>
      <c r="AG1178" s="62"/>
      <c r="AH1178" s="62"/>
      <c r="AI1178" s="62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  <c r="BA1178" s="62"/>
      <c r="BB1178" s="62"/>
    </row>
    <row r="1179" spans="1:54" ht="18.350000000000001" x14ac:dyDescent="0.3">
      <c r="A1179" s="62"/>
      <c r="B1179" s="62"/>
      <c r="C1179" s="62"/>
      <c r="D1179" s="62"/>
      <c r="E1179" s="62"/>
      <c r="F1179" s="62"/>
      <c r="G1179" s="62"/>
      <c r="H1179" s="62"/>
      <c r="I1179" s="62"/>
      <c r="J1179" s="62"/>
      <c r="K1179" s="62"/>
      <c r="L1179" s="62"/>
      <c r="M1179" s="62"/>
      <c r="N1179" s="62"/>
      <c r="O1179" s="62"/>
      <c r="P1179" s="62"/>
      <c r="Q1179" s="62"/>
      <c r="R1179" s="62"/>
      <c r="S1179" s="62"/>
      <c r="T1179" s="62"/>
      <c r="U1179" s="62"/>
      <c r="V1179" s="62"/>
      <c r="W1179" s="62"/>
      <c r="X1179" s="62"/>
      <c r="Y1179" s="62"/>
      <c r="Z1179" s="62"/>
      <c r="AA1179" s="62"/>
      <c r="AB1179" s="62"/>
      <c r="AC1179" s="62"/>
      <c r="AD1179" s="62"/>
      <c r="AE1179" s="62"/>
      <c r="AF1179" s="62"/>
      <c r="AG1179" s="62"/>
      <c r="AH1179" s="62"/>
      <c r="AI1179" s="62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  <c r="BA1179" s="62"/>
      <c r="BB1179" s="62"/>
    </row>
    <row r="1180" spans="1:54" ht="18.350000000000001" x14ac:dyDescent="0.3">
      <c r="A1180" s="62"/>
      <c r="B1180" s="62"/>
      <c r="C1180" s="62"/>
      <c r="D1180" s="62"/>
      <c r="E1180" s="62"/>
      <c r="F1180" s="62"/>
      <c r="G1180" s="62"/>
      <c r="H1180" s="62"/>
      <c r="I1180" s="62"/>
      <c r="J1180" s="62"/>
      <c r="K1180" s="62"/>
      <c r="L1180" s="62"/>
      <c r="M1180" s="62"/>
      <c r="N1180" s="62"/>
      <c r="O1180" s="62"/>
      <c r="P1180" s="62"/>
      <c r="Q1180" s="62"/>
      <c r="R1180" s="62"/>
      <c r="S1180" s="62"/>
      <c r="T1180" s="62"/>
      <c r="U1180" s="62"/>
      <c r="V1180" s="62"/>
      <c r="W1180" s="62"/>
      <c r="X1180" s="62"/>
      <c r="Y1180" s="62"/>
      <c r="Z1180" s="62"/>
      <c r="AA1180" s="62"/>
      <c r="AB1180" s="62"/>
      <c r="AC1180" s="62"/>
      <c r="AD1180" s="62"/>
      <c r="AE1180" s="62"/>
      <c r="AF1180" s="62"/>
      <c r="AG1180" s="62"/>
      <c r="AH1180" s="62"/>
      <c r="AI1180" s="62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  <c r="BA1180" s="62"/>
      <c r="BB1180" s="62"/>
    </row>
    <row r="1181" spans="1:54" ht="18.350000000000001" x14ac:dyDescent="0.3">
      <c r="A1181" s="62"/>
      <c r="B1181" s="62"/>
      <c r="C1181" s="62"/>
      <c r="D1181" s="62"/>
      <c r="E1181" s="62"/>
      <c r="F1181" s="62"/>
      <c r="G1181" s="62"/>
      <c r="H1181" s="62"/>
      <c r="I1181" s="62"/>
      <c r="J1181" s="62"/>
      <c r="K1181" s="62"/>
      <c r="L1181" s="62"/>
      <c r="M1181" s="62"/>
      <c r="N1181" s="62"/>
      <c r="O1181" s="62"/>
      <c r="P1181" s="62"/>
      <c r="Q1181" s="62"/>
      <c r="R1181" s="62"/>
      <c r="S1181" s="62"/>
      <c r="T1181" s="62"/>
      <c r="U1181" s="62"/>
      <c r="V1181" s="62"/>
      <c r="W1181" s="62"/>
      <c r="X1181" s="62"/>
      <c r="Y1181" s="62"/>
      <c r="Z1181" s="62"/>
      <c r="AA1181" s="62"/>
      <c r="AB1181" s="62"/>
      <c r="AC1181" s="62"/>
      <c r="AD1181" s="62"/>
      <c r="AE1181" s="62"/>
      <c r="AF1181" s="62"/>
      <c r="AG1181" s="62"/>
      <c r="AH1181" s="62"/>
      <c r="AI1181" s="62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  <c r="BA1181" s="62"/>
      <c r="BB1181" s="62"/>
    </row>
    <row r="1182" spans="1:54" ht="18.350000000000001" x14ac:dyDescent="0.3">
      <c r="A1182" s="62"/>
      <c r="B1182" s="62"/>
      <c r="C1182" s="62"/>
      <c r="D1182" s="62"/>
      <c r="E1182" s="62"/>
      <c r="F1182" s="62"/>
      <c r="G1182" s="62"/>
      <c r="H1182" s="62"/>
      <c r="I1182" s="62"/>
      <c r="J1182" s="62"/>
      <c r="K1182" s="62"/>
      <c r="L1182" s="62"/>
      <c r="M1182" s="62"/>
      <c r="N1182" s="62"/>
      <c r="O1182" s="62"/>
      <c r="P1182" s="62"/>
      <c r="Q1182" s="62"/>
      <c r="R1182" s="62"/>
      <c r="S1182" s="62"/>
      <c r="T1182" s="62"/>
      <c r="U1182" s="62"/>
      <c r="V1182" s="62"/>
      <c r="W1182" s="62"/>
      <c r="X1182" s="62"/>
      <c r="Y1182" s="62"/>
      <c r="Z1182" s="62"/>
      <c r="AA1182" s="62"/>
      <c r="AB1182" s="62"/>
      <c r="AC1182" s="62"/>
      <c r="AD1182" s="62"/>
      <c r="AE1182" s="62"/>
      <c r="AF1182" s="62"/>
      <c r="AG1182" s="62"/>
      <c r="AH1182" s="62"/>
      <c r="AI1182" s="62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  <c r="BA1182" s="62"/>
      <c r="BB1182" s="62"/>
    </row>
    <row r="1183" spans="1:54" ht="18.350000000000001" x14ac:dyDescent="0.3">
      <c r="A1183" s="62"/>
      <c r="B1183" s="62"/>
      <c r="C1183" s="62"/>
      <c r="D1183" s="62"/>
      <c r="E1183" s="62"/>
      <c r="F1183" s="62"/>
      <c r="G1183" s="62"/>
      <c r="H1183" s="62"/>
      <c r="I1183" s="62"/>
      <c r="J1183" s="62"/>
      <c r="K1183" s="62"/>
      <c r="L1183" s="62"/>
      <c r="M1183" s="62"/>
      <c r="N1183" s="62"/>
      <c r="O1183" s="62"/>
      <c r="P1183" s="62"/>
      <c r="Q1183" s="62"/>
      <c r="R1183" s="62"/>
      <c r="S1183" s="62"/>
      <c r="T1183" s="62"/>
      <c r="U1183" s="62"/>
      <c r="V1183" s="62"/>
      <c r="W1183" s="62"/>
      <c r="X1183" s="62"/>
      <c r="Y1183" s="62"/>
      <c r="Z1183" s="62"/>
      <c r="AA1183" s="62"/>
      <c r="AB1183" s="62"/>
      <c r="AC1183" s="62"/>
      <c r="AD1183" s="62"/>
      <c r="AE1183" s="62"/>
      <c r="AF1183" s="62"/>
      <c r="AG1183" s="62"/>
      <c r="AH1183" s="62"/>
      <c r="AI1183" s="62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  <c r="BA1183" s="62"/>
      <c r="BB1183" s="62"/>
    </row>
    <row r="1184" spans="1:54" ht="18.350000000000001" x14ac:dyDescent="0.3">
      <c r="A1184" s="62"/>
      <c r="B1184" s="62"/>
      <c r="C1184" s="62"/>
      <c r="D1184" s="62"/>
      <c r="E1184" s="62"/>
      <c r="F1184" s="62"/>
      <c r="G1184" s="62"/>
      <c r="H1184" s="62"/>
      <c r="I1184" s="62"/>
      <c r="J1184" s="62"/>
      <c r="K1184" s="62"/>
      <c r="L1184" s="62"/>
      <c r="M1184" s="62"/>
      <c r="N1184" s="62"/>
      <c r="O1184" s="62"/>
      <c r="P1184" s="62"/>
      <c r="Q1184" s="62"/>
      <c r="R1184" s="62"/>
      <c r="S1184" s="62"/>
      <c r="T1184" s="62"/>
      <c r="U1184" s="62"/>
      <c r="V1184" s="62"/>
      <c r="W1184" s="62"/>
      <c r="X1184" s="62"/>
      <c r="Y1184" s="62"/>
      <c r="Z1184" s="62"/>
      <c r="AA1184" s="62"/>
      <c r="AB1184" s="62"/>
      <c r="AC1184" s="62"/>
      <c r="AD1184" s="62"/>
      <c r="AE1184" s="62"/>
      <c r="AF1184" s="62"/>
      <c r="AG1184" s="62"/>
      <c r="AH1184" s="62"/>
      <c r="AI1184" s="62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  <c r="BA1184" s="62"/>
      <c r="BB1184" s="62"/>
    </row>
    <row r="1185" spans="1:54" ht="18.350000000000001" x14ac:dyDescent="0.3">
      <c r="A1185" s="62"/>
      <c r="B1185" s="62"/>
      <c r="C1185" s="62"/>
      <c r="D1185" s="62"/>
      <c r="E1185" s="62"/>
      <c r="F1185" s="62"/>
      <c r="G1185" s="62"/>
      <c r="H1185" s="62"/>
      <c r="I1185" s="62"/>
      <c r="J1185" s="62"/>
      <c r="K1185" s="62"/>
      <c r="L1185" s="62"/>
      <c r="M1185" s="62"/>
      <c r="N1185" s="62"/>
      <c r="O1185" s="62"/>
      <c r="P1185" s="62"/>
      <c r="Q1185" s="62"/>
      <c r="R1185" s="62"/>
      <c r="S1185" s="62"/>
      <c r="T1185" s="62"/>
      <c r="U1185" s="62"/>
      <c r="V1185" s="62"/>
      <c r="W1185" s="62"/>
      <c r="X1185" s="62"/>
      <c r="Y1185" s="62"/>
      <c r="Z1185" s="62"/>
      <c r="AA1185" s="62"/>
      <c r="AB1185" s="62"/>
      <c r="AC1185" s="62"/>
      <c r="AD1185" s="62"/>
      <c r="AE1185" s="62"/>
      <c r="AF1185" s="62"/>
      <c r="AG1185" s="62"/>
      <c r="AH1185" s="62"/>
      <c r="AI1185" s="62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  <c r="BA1185" s="62"/>
      <c r="BB1185" s="62"/>
    </row>
    <row r="1186" spans="1:54" ht="18.350000000000001" x14ac:dyDescent="0.3">
      <c r="A1186" s="62"/>
      <c r="B1186" s="62"/>
      <c r="C1186" s="62"/>
      <c r="D1186" s="62"/>
      <c r="E1186" s="62"/>
      <c r="F1186" s="62"/>
      <c r="G1186" s="62"/>
      <c r="H1186" s="62"/>
      <c r="I1186" s="62"/>
      <c r="J1186" s="62"/>
      <c r="K1186" s="62"/>
      <c r="L1186" s="62"/>
      <c r="M1186" s="62"/>
      <c r="N1186" s="62"/>
      <c r="O1186" s="62"/>
      <c r="P1186" s="62"/>
      <c r="Q1186" s="62"/>
      <c r="R1186" s="62"/>
      <c r="S1186" s="62"/>
      <c r="T1186" s="62"/>
      <c r="U1186" s="62"/>
      <c r="V1186" s="62"/>
      <c r="W1186" s="62"/>
      <c r="X1186" s="62"/>
      <c r="Y1186" s="62"/>
      <c r="Z1186" s="62"/>
      <c r="AA1186" s="62"/>
      <c r="AB1186" s="62"/>
      <c r="AC1186" s="62"/>
      <c r="AD1186" s="62"/>
      <c r="AE1186" s="62"/>
      <c r="AF1186" s="62"/>
      <c r="AG1186" s="62"/>
      <c r="AH1186" s="62"/>
      <c r="AI1186" s="62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  <c r="BA1186" s="62"/>
      <c r="BB1186" s="62"/>
    </row>
    <row r="1187" spans="1:54" ht="18.350000000000001" x14ac:dyDescent="0.3">
      <c r="A1187" s="62"/>
      <c r="B1187" s="62"/>
      <c r="C1187" s="62"/>
      <c r="D1187" s="62"/>
      <c r="E1187" s="62"/>
      <c r="F1187" s="62"/>
      <c r="G1187" s="62"/>
      <c r="H1187" s="62"/>
      <c r="I1187" s="62"/>
      <c r="J1187" s="62"/>
      <c r="K1187" s="62"/>
      <c r="L1187" s="62"/>
      <c r="M1187" s="62"/>
      <c r="N1187" s="62"/>
      <c r="O1187" s="62"/>
      <c r="P1187" s="62"/>
      <c r="Q1187" s="62"/>
      <c r="R1187" s="62"/>
      <c r="S1187" s="62"/>
      <c r="T1187" s="62"/>
      <c r="U1187" s="62"/>
      <c r="V1187" s="62"/>
      <c r="W1187" s="62"/>
      <c r="X1187" s="62"/>
      <c r="Y1187" s="62"/>
      <c r="Z1187" s="62"/>
      <c r="AA1187" s="62"/>
      <c r="AB1187" s="62"/>
      <c r="AC1187" s="62"/>
      <c r="AD1187" s="62"/>
      <c r="AE1187" s="62"/>
      <c r="AF1187" s="62"/>
      <c r="AG1187" s="62"/>
      <c r="AH1187" s="62"/>
      <c r="AI1187" s="62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  <c r="BA1187" s="62"/>
      <c r="BB1187" s="62"/>
    </row>
    <row r="1188" spans="1:54" ht="18.350000000000001" x14ac:dyDescent="0.3">
      <c r="A1188" s="62"/>
      <c r="B1188" s="62"/>
      <c r="C1188" s="62"/>
      <c r="D1188" s="62"/>
      <c r="E1188" s="62"/>
      <c r="F1188" s="62"/>
      <c r="G1188" s="62"/>
      <c r="H1188" s="62"/>
      <c r="I1188" s="62"/>
      <c r="J1188" s="62"/>
      <c r="K1188" s="62"/>
      <c r="L1188" s="62"/>
      <c r="M1188" s="62"/>
      <c r="N1188" s="62"/>
      <c r="O1188" s="62"/>
      <c r="P1188" s="62"/>
      <c r="Q1188" s="62"/>
      <c r="R1188" s="62"/>
      <c r="S1188" s="62"/>
      <c r="T1188" s="62"/>
      <c r="U1188" s="62"/>
      <c r="V1188" s="62"/>
      <c r="W1188" s="62"/>
      <c r="X1188" s="62"/>
      <c r="Y1188" s="62"/>
      <c r="Z1188" s="62"/>
      <c r="AA1188" s="62"/>
      <c r="AB1188" s="62"/>
      <c r="AC1188" s="62"/>
      <c r="AD1188" s="62"/>
      <c r="AE1188" s="62"/>
      <c r="AF1188" s="62"/>
      <c r="AG1188" s="62"/>
      <c r="AH1188" s="62"/>
      <c r="AI1188" s="62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  <c r="BA1188" s="62"/>
      <c r="BB1188" s="62"/>
    </row>
    <row r="1189" spans="1:54" ht="18.350000000000001" x14ac:dyDescent="0.3">
      <c r="A1189" s="62"/>
      <c r="B1189" s="62"/>
      <c r="C1189" s="62"/>
      <c r="D1189" s="62"/>
      <c r="E1189" s="62"/>
      <c r="F1189" s="62"/>
      <c r="G1189" s="62"/>
      <c r="H1189" s="62"/>
      <c r="I1189" s="62"/>
      <c r="J1189" s="62"/>
      <c r="K1189" s="62"/>
      <c r="L1189" s="62"/>
      <c r="M1189" s="62"/>
      <c r="N1189" s="62"/>
      <c r="O1189" s="62"/>
      <c r="P1189" s="62"/>
      <c r="Q1189" s="62"/>
      <c r="R1189" s="62"/>
      <c r="S1189" s="62"/>
      <c r="T1189" s="62"/>
      <c r="U1189" s="62"/>
      <c r="V1189" s="62"/>
      <c r="W1189" s="62"/>
      <c r="X1189" s="62"/>
      <c r="Y1189" s="62"/>
      <c r="Z1189" s="62"/>
      <c r="AA1189" s="62"/>
      <c r="AB1189" s="62"/>
      <c r="AC1189" s="62"/>
      <c r="AD1189" s="62"/>
      <c r="AE1189" s="62"/>
      <c r="AF1189" s="62"/>
      <c r="AG1189" s="62"/>
      <c r="AH1189" s="62"/>
      <c r="AI1189" s="62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  <c r="BA1189" s="62"/>
      <c r="BB1189" s="62"/>
    </row>
    <row r="1190" spans="1:54" ht="18.350000000000001" x14ac:dyDescent="0.3">
      <c r="A1190" s="62"/>
      <c r="B1190" s="62"/>
      <c r="C1190" s="62"/>
      <c r="D1190" s="62"/>
      <c r="E1190" s="62"/>
      <c r="F1190" s="62"/>
      <c r="G1190" s="62"/>
      <c r="H1190" s="62"/>
      <c r="I1190" s="62"/>
      <c r="J1190" s="62"/>
      <c r="K1190" s="62"/>
      <c r="L1190" s="62"/>
      <c r="M1190" s="62"/>
      <c r="N1190" s="62"/>
      <c r="O1190" s="62"/>
      <c r="P1190" s="62"/>
      <c r="Q1190" s="62"/>
      <c r="R1190" s="62"/>
      <c r="S1190" s="62"/>
      <c r="T1190" s="62"/>
      <c r="U1190" s="62"/>
      <c r="V1190" s="62"/>
      <c r="W1190" s="62"/>
      <c r="X1190" s="62"/>
      <c r="Y1190" s="62"/>
      <c r="Z1190" s="62"/>
      <c r="AA1190" s="62"/>
      <c r="AB1190" s="62"/>
      <c r="AC1190" s="62"/>
      <c r="AD1190" s="62"/>
      <c r="AE1190" s="62"/>
      <c r="AF1190" s="62"/>
      <c r="AG1190" s="62"/>
      <c r="AH1190" s="62"/>
      <c r="AI1190" s="62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  <c r="BA1190" s="62"/>
      <c r="BB1190" s="62"/>
    </row>
    <row r="1191" spans="1:54" ht="18.350000000000001" x14ac:dyDescent="0.3">
      <c r="A1191" s="62"/>
      <c r="B1191" s="62"/>
      <c r="C1191" s="62"/>
      <c r="D1191" s="62"/>
      <c r="E1191" s="62"/>
      <c r="F1191" s="62"/>
      <c r="G1191" s="62"/>
      <c r="H1191" s="62"/>
      <c r="I1191" s="62"/>
      <c r="J1191" s="62"/>
      <c r="K1191" s="62"/>
      <c r="L1191" s="62"/>
      <c r="M1191" s="62"/>
      <c r="N1191" s="62"/>
      <c r="O1191" s="62"/>
      <c r="P1191" s="62"/>
      <c r="Q1191" s="62"/>
      <c r="R1191" s="62"/>
      <c r="S1191" s="62"/>
      <c r="T1191" s="62"/>
      <c r="U1191" s="62"/>
      <c r="V1191" s="62"/>
      <c r="W1191" s="62"/>
      <c r="X1191" s="62"/>
      <c r="Y1191" s="62"/>
      <c r="Z1191" s="62"/>
      <c r="AA1191" s="62"/>
      <c r="AB1191" s="62"/>
      <c r="AC1191" s="62"/>
      <c r="AD1191" s="62"/>
      <c r="AE1191" s="62"/>
      <c r="AF1191" s="62"/>
      <c r="AG1191" s="62"/>
      <c r="AH1191" s="62"/>
      <c r="AI1191" s="62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  <c r="BA1191" s="62"/>
      <c r="BB1191" s="62"/>
    </row>
    <row r="1192" spans="1:54" ht="18.350000000000001" x14ac:dyDescent="0.3">
      <c r="A1192" s="62"/>
      <c r="B1192" s="62"/>
      <c r="C1192" s="62"/>
      <c r="D1192" s="62"/>
      <c r="E1192" s="62"/>
      <c r="F1192" s="62"/>
      <c r="G1192" s="62"/>
      <c r="H1192" s="62"/>
      <c r="I1192" s="62"/>
      <c r="J1192" s="62"/>
      <c r="K1192" s="62"/>
      <c r="L1192" s="62"/>
      <c r="M1192" s="62"/>
      <c r="N1192" s="62"/>
      <c r="O1192" s="62"/>
      <c r="P1192" s="62"/>
      <c r="Q1192" s="62"/>
      <c r="R1192" s="62"/>
      <c r="S1192" s="62"/>
      <c r="T1192" s="62"/>
      <c r="U1192" s="62"/>
      <c r="V1192" s="62"/>
      <c r="W1192" s="62"/>
      <c r="X1192" s="62"/>
      <c r="Y1192" s="62"/>
      <c r="Z1192" s="62"/>
      <c r="AA1192" s="62"/>
      <c r="AB1192" s="62"/>
      <c r="AC1192" s="62"/>
      <c r="AD1192" s="62"/>
      <c r="AE1192" s="62"/>
      <c r="AF1192" s="62"/>
      <c r="AG1192" s="62"/>
      <c r="AH1192" s="62"/>
      <c r="AI1192" s="62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  <c r="BA1192" s="62"/>
      <c r="BB1192" s="62"/>
    </row>
    <row r="1193" spans="1:54" ht="18.350000000000001" x14ac:dyDescent="0.3">
      <c r="A1193" s="62"/>
      <c r="B1193" s="62"/>
      <c r="C1193" s="62"/>
      <c r="D1193" s="62"/>
      <c r="E1193" s="62"/>
      <c r="F1193" s="62"/>
      <c r="G1193" s="62"/>
      <c r="H1193" s="62"/>
      <c r="I1193" s="62"/>
      <c r="J1193" s="62"/>
      <c r="K1193" s="62"/>
      <c r="L1193" s="62"/>
      <c r="M1193" s="62"/>
      <c r="N1193" s="62"/>
      <c r="O1193" s="62"/>
      <c r="P1193" s="62"/>
      <c r="Q1193" s="62"/>
      <c r="R1193" s="62"/>
      <c r="S1193" s="62"/>
      <c r="T1193" s="62"/>
      <c r="U1193" s="62"/>
      <c r="V1193" s="62"/>
      <c r="W1193" s="62"/>
      <c r="X1193" s="62"/>
      <c r="Y1193" s="62"/>
      <c r="Z1193" s="62"/>
      <c r="AA1193" s="62"/>
      <c r="AB1193" s="62"/>
      <c r="AC1193" s="62"/>
      <c r="AD1193" s="62"/>
      <c r="AE1193" s="62"/>
      <c r="AF1193" s="62"/>
      <c r="AG1193" s="62"/>
      <c r="AH1193" s="62"/>
      <c r="AI1193" s="62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  <c r="BA1193" s="62"/>
      <c r="BB1193" s="62"/>
    </row>
    <row r="1194" spans="1:54" ht="18.350000000000001" x14ac:dyDescent="0.3">
      <c r="A1194" s="62"/>
      <c r="B1194" s="62"/>
      <c r="C1194" s="62"/>
      <c r="D1194" s="62"/>
      <c r="E1194" s="62"/>
      <c r="F1194" s="62"/>
      <c r="G1194" s="62"/>
      <c r="H1194" s="62"/>
      <c r="I1194" s="62"/>
      <c r="J1194" s="62"/>
      <c r="K1194" s="62"/>
      <c r="L1194" s="62"/>
      <c r="M1194" s="62"/>
      <c r="N1194" s="62"/>
      <c r="O1194" s="62"/>
      <c r="P1194" s="62"/>
      <c r="Q1194" s="62"/>
      <c r="R1194" s="62"/>
      <c r="S1194" s="62"/>
      <c r="T1194" s="62"/>
      <c r="U1194" s="62"/>
      <c r="V1194" s="62"/>
      <c r="W1194" s="62"/>
      <c r="X1194" s="62"/>
      <c r="Y1194" s="62"/>
      <c r="Z1194" s="62"/>
      <c r="AA1194" s="62"/>
      <c r="AB1194" s="62"/>
      <c r="AC1194" s="62"/>
      <c r="AD1194" s="62"/>
      <c r="AE1194" s="62"/>
      <c r="AF1194" s="62"/>
      <c r="AG1194" s="62"/>
      <c r="AH1194" s="62"/>
      <c r="AI1194" s="62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  <c r="BA1194" s="62"/>
      <c r="BB1194" s="62"/>
    </row>
    <row r="1195" spans="1:54" ht="18.350000000000001" x14ac:dyDescent="0.3">
      <c r="A1195" s="62"/>
      <c r="B1195" s="62"/>
      <c r="C1195" s="62"/>
      <c r="D1195" s="62"/>
      <c r="E1195" s="62"/>
      <c r="F1195" s="62"/>
      <c r="G1195" s="62"/>
      <c r="H1195" s="62"/>
      <c r="I1195" s="62"/>
      <c r="J1195" s="62"/>
      <c r="K1195" s="62"/>
      <c r="L1195" s="62"/>
      <c r="M1195" s="62"/>
      <c r="N1195" s="62"/>
      <c r="O1195" s="62"/>
      <c r="P1195" s="62"/>
      <c r="Q1195" s="62"/>
      <c r="R1195" s="62"/>
      <c r="S1195" s="62"/>
      <c r="T1195" s="62"/>
      <c r="U1195" s="62"/>
      <c r="V1195" s="62"/>
      <c r="W1195" s="62"/>
      <c r="X1195" s="62"/>
      <c r="Y1195" s="62"/>
      <c r="Z1195" s="62"/>
      <c r="AA1195" s="62"/>
      <c r="AB1195" s="62"/>
      <c r="AC1195" s="62"/>
      <c r="AD1195" s="62"/>
      <c r="AE1195" s="62"/>
      <c r="AF1195" s="62"/>
      <c r="AG1195" s="62"/>
      <c r="AH1195" s="62"/>
      <c r="AI1195" s="62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  <c r="BA1195" s="62"/>
      <c r="BB1195" s="62"/>
    </row>
    <row r="1196" spans="1:54" ht="18.350000000000001" x14ac:dyDescent="0.3">
      <c r="A1196" s="62"/>
      <c r="B1196" s="62"/>
      <c r="C1196" s="62"/>
      <c r="D1196" s="62"/>
      <c r="E1196" s="62"/>
      <c r="F1196" s="62"/>
      <c r="G1196" s="62"/>
      <c r="H1196" s="62"/>
      <c r="I1196" s="62"/>
      <c r="J1196" s="62"/>
      <c r="K1196" s="62"/>
      <c r="L1196" s="62"/>
      <c r="M1196" s="62"/>
      <c r="N1196" s="62"/>
      <c r="O1196" s="62"/>
      <c r="P1196" s="62"/>
      <c r="Q1196" s="62"/>
      <c r="R1196" s="62"/>
      <c r="S1196" s="62"/>
      <c r="T1196" s="62"/>
      <c r="U1196" s="62"/>
      <c r="V1196" s="62"/>
      <c r="W1196" s="62"/>
      <c r="X1196" s="62"/>
      <c r="Y1196" s="62"/>
      <c r="Z1196" s="62"/>
      <c r="AA1196" s="62"/>
      <c r="AB1196" s="62"/>
      <c r="AC1196" s="62"/>
      <c r="AD1196" s="62"/>
      <c r="AE1196" s="62"/>
      <c r="AF1196" s="62"/>
      <c r="AG1196" s="62"/>
      <c r="AH1196" s="62"/>
      <c r="AI1196" s="62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  <c r="BA1196" s="62"/>
      <c r="BB1196" s="62"/>
    </row>
    <row r="1197" spans="1:54" ht="18.350000000000001" x14ac:dyDescent="0.3">
      <c r="A1197" s="62"/>
      <c r="B1197" s="62"/>
      <c r="C1197" s="62"/>
      <c r="D1197" s="62"/>
      <c r="E1197" s="62"/>
      <c r="F1197" s="62"/>
      <c r="G1197" s="62"/>
      <c r="H1197" s="62"/>
      <c r="I1197" s="62"/>
      <c r="J1197" s="62"/>
      <c r="K1197" s="62"/>
      <c r="L1197" s="62"/>
      <c r="M1197" s="62"/>
      <c r="N1197" s="62"/>
      <c r="O1197" s="62"/>
      <c r="P1197" s="62"/>
      <c r="Q1197" s="62"/>
      <c r="R1197" s="62"/>
      <c r="S1197" s="62"/>
      <c r="T1197" s="62"/>
      <c r="U1197" s="62"/>
      <c r="V1197" s="62"/>
      <c r="W1197" s="62"/>
      <c r="X1197" s="62"/>
      <c r="Y1197" s="62"/>
      <c r="Z1197" s="62"/>
      <c r="AA1197" s="62"/>
      <c r="AB1197" s="62"/>
      <c r="AC1197" s="62"/>
      <c r="AD1197" s="62"/>
      <c r="AE1197" s="62"/>
      <c r="AF1197" s="62"/>
      <c r="AG1197" s="62"/>
      <c r="AH1197" s="62"/>
      <c r="AI1197" s="62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  <c r="BA1197" s="62"/>
      <c r="BB1197" s="62"/>
    </row>
    <row r="1198" spans="1:54" ht="18.350000000000001" x14ac:dyDescent="0.3">
      <c r="A1198" s="62"/>
      <c r="B1198" s="62"/>
      <c r="C1198" s="62"/>
      <c r="D1198" s="62"/>
      <c r="E1198" s="62"/>
      <c r="F1198" s="62"/>
      <c r="G1198" s="62"/>
      <c r="H1198" s="62"/>
      <c r="I1198" s="62"/>
      <c r="J1198" s="62"/>
      <c r="K1198" s="62"/>
      <c r="L1198" s="62"/>
      <c r="M1198" s="62"/>
      <c r="N1198" s="62"/>
      <c r="O1198" s="62"/>
      <c r="P1198" s="62"/>
      <c r="Q1198" s="62"/>
      <c r="R1198" s="62"/>
      <c r="S1198" s="62"/>
      <c r="T1198" s="62"/>
      <c r="U1198" s="62"/>
      <c r="V1198" s="62"/>
      <c r="W1198" s="62"/>
      <c r="X1198" s="62"/>
      <c r="Y1198" s="62"/>
      <c r="Z1198" s="62"/>
      <c r="AA1198" s="62"/>
      <c r="AB1198" s="62"/>
      <c r="AC1198" s="62"/>
      <c r="AD1198" s="62"/>
      <c r="AE1198" s="62"/>
      <c r="AF1198" s="62"/>
      <c r="AG1198" s="62"/>
      <c r="AH1198" s="62"/>
      <c r="AI1198" s="62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  <c r="BA1198" s="62"/>
      <c r="BB1198" s="62"/>
    </row>
    <row r="1199" spans="1:54" ht="18.350000000000001" x14ac:dyDescent="0.3">
      <c r="A1199" s="62"/>
      <c r="B1199" s="62"/>
      <c r="C1199" s="62"/>
      <c r="D1199" s="62"/>
      <c r="E1199" s="62"/>
      <c r="F1199" s="62"/>
      <c r="G1199" s="62"/>
      <c r="H1199" s="62"/>
      <c r="I1199" s="62"/>
      <c r="J1199" s="62"/>
      <c r="K1199" s="62"/>
      <c r="L1199" s="62"/>
      <c r="M1199" s="62"/>
      <c r="N1199" s="62"/>
      <c r="O1199" s="62"/>
      <c r="P1199" s="62"/>
      <c r="Q1199" s="62"/>
      <c r="R1199" s="62"/>
      <c r="S1199" s="62"/>
      <c r="T1199" s="62"/>
      <c r="U1199" s="62"/>
      <c r="V1199" s="62"/>
      <c r="W1199" s="62"/>
      <c r="X1199" s="62"/>
      <c r="Y1199" s="62"/>
      <c r="Z1199" s="62"/>
      <c r="AA1199" s="62"/>
      <c r="AB1199" s="62"/>
      <c r="AC1199" s="62"/>
      <c r="AD1199" s="62"/>
      <c r="AE1199" s="62"/>
      <c r="AF1199" s="62"/>
      <c r="AG1199" s="62"/>
      <c r="AH1199" s="62"/>
      <c r="AI1199" s="62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  <c r="BA1199" s="62"/>
      <c r="BB1199" s="62"/>
    </row>
    <row r="1200" spans="1:54" ht="18.350000000000001" x14ac:dyDescent="0.3">
      <c r="A1200" s="62"/>
      <c r="B1200" s="62"/>
      <c r="C1200" s="62"/>
      <c r="D1200" s="62"/>
      <c r="E1200" s="62"/>
      <c r="F1200" s="62"/>
      <c r="G1200" s="62"/>
      <c r="H1200" s="62"/>
      <c r="I1200" s="62"/>
      <c r="J1200" s="62"/>
      <c r="K1200" s="62"/>
      <c r="L1200" s="62"/>
      <c r="M1200" s="62"/>
      <c r="N1200" s="62"/>
      <c r="O1200" s="62"/>
      <c r="P1200" s="62"/>
      <c r="Q1200" s="62"/>
      <c r="R1200" s="62"/>
      <c r="S1200" s="62"/>
      <c r="T1200" s="62"/>
      <c r="U1200" s="62"/>
      <c r="V1200" s="62"/>
      <c r="W1200" s="62"/>
      <c r="X1200" s="62"/>
      <c r="Y1200" s="62"/>
      <c r="Z1200" s="62"/>
      <c r="AA1200" s="62"/>
      <c r="AB1200" s="62"/>
      <c r="AC1200" s="62"/>
      <c r="AD1200" s="62"/>
      <c r="AE1200" s="62"/>
      <c r="AF1200" s="62"/>
      <c r="AG1200" s="62"/>
      <c r="AH1200" s="62"/>
      <c r="AI1200" s="62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  <c r="BA1200" s="62"/>
      <c r="BB1200" s="62"/>
    </row>
    <row r="1201" spans="1:54" ht="18.350000000000001" x14ac:dyDescent="0.3">
      <c r="A1201" s="62"/>
      <c r="B1201" s="62"/>
      <c r="C1201" s="62"/>
      <c r="D1201" s="62"/>
      <c r="E1201" s="62"/>
      <c r="F1201" s="62"/>
      <c r="G1201" s="62"/>
      <c r="H1201" s="62"/>
      <c r="I1201" s="62"/>
      <c r="J1201" s="62"/>
      <c r="K1201" s="62"/>
      <c r="L1201" s="62"/>
      <c r="M1201" s="62"/>
      <c r="N1201" s="62"/>
      <c r="O1201" s="62"/>
      <c r="P1201" s="62"/>
      <c r="Q1201" s="62"/>
      <c r="R1201" s="62"/>
      <c r="S1201" s="62"/>
      <c r="T1201" s="62"/>
      <c r="U1201" s="62"/>
      <c r="V1201" s="62"/>
      <c r="W1201" s="62"/>
      <c r="X1201" s="62"/>
      <c r="Y1201" s="62"/>
      <c r="Z1201" s="62"/>
      <c r="AA1201" s="62"/>
      <c r="AB1201" s="62"/>
      <c r="AC1201" s="62"/>
      <c r="AD1201" s="62"/>
      <c r="AE1201" s="62"/>
      <c r="AF1201" s="62"/>
      <c r="AG1201" s="62"/>
      <c r="AH1201" s="62"/>
      <c r="AI1201" s="62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  <c r="BA1201" s="62"/>
      <c r="BB1201" s="62"/>
    </row>
    <row r="1202" spans="1:54" ht="18.350000000000001" x14ac:dyDescent="0.3">
      <c r="A1202" s="62"/>
      <c r="B1202" s="62"/>
      <c r="C1202" s="62"/>
      <c r="D1202" s="62"/>
      <c r="E1202" s="62"/>
      <c r="F1202" s="62"/>
      <c r="G1202" s="62"/>
      <c r="H1202" s="62"/>
      <c r="I1202" s="62"/>
      <c r="J1202" s="62"/>
      <c r="K1202" s="62"/>
      <c r="L1202" s="62"/>
      <c r="M1202" s="62"/>
      <c r="N1202" s="62"/>
      <c r="O1202" s="62"/>
      <c r="P1202" s="62"/>
      <c r="Q1202" s="62"/>
      <c r="R1202" s="62"/>
      <c r="S1202" s="62"/>
      <c r="T1202" s="62"/>
      <c r="U1202" s="62"/>
      <c r="V1202" s="62"/>
      <c r="W1202" s="62"/>
      <c r="X1202" s="62"/>
      <c r="Y1202" s="62"/>
      <c r="Z1202" s="62"/>
      <c r="AA1202" s="62"/>
      <c r="AB1202" s="62"/>
      <c r="AC1202" s="62"/>
      <c r="AD1202" s="62"/>
      <c r="AE1202" s="62"/>
      <c r="AF1202" s="62"/>
      <c r="AG1202" s="62"/>
      <c r="AH1202" s="62"/>
      <c r="AI1202" s="62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  <c r="BA1202" s="62"/>
      <c r="BB1202" s="62"/>
    </row>
    <row r="1203" spans="1:54" ht="18.350000000000001" x14ac:dyDescent="0.3">
      <c r="A1203" s="62"/>
      <c r="B1203" s="62"/>
      <c r="C1203" s="62"/>
      <c r="D1203" s="62"/>
      <c r="E1203" s="62"/>
      <c r="F1203" s="62"/>
      <c r="G1203" s="62"/>
      <c r="H1203" s="62"/>
      <c r="I1203" s="62"/>
      <c r="J1203" s="62"/>
      <c r="K1203" s="62"/>
      <c r="L1203" s="62"/>
      <c r="M1203" s="62"/>
      <c r="N1203" s="62"/>
      <c r="O1203" s="62"/>
      <c r="P1203" s="62"/>
      <c r="Q1203" s="62"/>
      <c r="R1203" s="62"/>
      <c r="S1203" s="62"/>
      <c r="T1203" s="62"/>
      <c r="U1203" s="62"/>
      <c r="V1203" s="62"/>
      <c r="W1203" s="62"/>
      <c r="X1203" s="62"/>
      <c r="Y1203" s="62"/>
      <c r="Z1203" s="62"/>
      <c r="AA1203" s="62"/>
      <c r="AB1203" s="62"/>
      <c r="AC1203" s="62"/>
      <c r="AD1203" s="62"/>
      <c r="AE1203" s="62"/>
      <c r="AF1203" s="62"/>
      <c r="AG1203" s="62"/>
      <c r="AH1203" s="62"/>
      <c r="AI1203" s="62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  <c r="BA1203" s="62"/>
      <c r="BB1203" s="62"/>
    </row>
    <row r="1204" spans="1:54" ht="18.350000000000001" x14ac:dyDescent="0.3">
      <c r="A1204" s="62"/>
      <c r="B1204" s="62"/>
      <c r="C1204" s="62"/>
      <c r="D1204" s="62"/>
      <c r="E1204" s="62"/>
      <c r="F1204" s="62"/>
      <c r="G1204" s="62"/>
      <c r="H1204" s="62"/>
      <c r="I1204" s="62"/>
      <c r="J1204" s="62"/>
      <c r="K1204" s="62"/>
      <c r="L1204" s="62"/>
      <c r="M1204" s="62"/>
      <c r="N1204" s="62"/>
      <c r="O1204" s="62"/>
      <c r="P1204" s="62"/>
      <c r="Q1204" s="62"/>
      <c r="R1204" s="62"/>
      <c r="S1204" s="62"/>
      <c r="T1204" s="62"/>
      <c r="U1204" s="62"/>
      <c r="V1204" s="62"/>
      <c r="W1204" s="62"/>
      <c r="X1204" s="62"/>
      <c r="Y1204" s="62"/>
      <c r="Z1204" s="62"/>
      <c r="AA1204" s="62"/>
      <c r="AB1204" s="62"/>
      <c r="AC1204" s="62"/>
      <c r="AD1204" s="62"/>
      <c r="AE1204" s="62"/>
      <c r="AF1204" s="62"/>
      <c r="AG1204" s="62"/>
      <c r="AH1204" s="62"/>
      <c r="AI1204" s="62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  <c r="BA1204" s="62"/>
      <c r="BB1204" s="62"/>
    </row>
    <row r="1205" spans="1:54" ht="18.350000000000001" x14ac:dyDescent="0.3">
      <c r="A1205" s="62"/>
      <c r="B1205" s="62"/>
      <c r="C1205" s="62"/>
      <c r="D1205" s="62"/>
      <c r="E1205" s="62"/>
      <c r="F1205" s="62"/>
      <c r="G1205" s="62"/>
      <c r="H1205" s="62"/>
      <c r="I1205" s="62"/>
      <c r="J1205" s="62"/>
      <c r="K1205" s="62"/>
      <c r="L1205" s="62"/>
      <c r="M1205" s="62"/>
      <c r="N1205" s="62"/>
      <c r="O1205" s="62"/>
      <c r="P1205" s="62"/>
      <c r="Q1205" s="62"/>
      <c r="R1205" s="62"/>
      <c r="S1205" s="62"/>
      <c r="T1205" s="62"/>
      <c r="U1205" s="62"/>
      <c r="V1205" s="62"/>
      <c r="W1205" s="62"/>
      <c r="X1205" s="62"/>
      <c r="Y1205" s="62"/>
      <c r="Z1205" s="62"/>
      <c r="AA1205" s="62"/>
      <c r="AB1205" s="62"/>
      <c r="AC1205" s="62"/>
      <c r="AD1205" s="62"/>
      <c r="AE1205" s="62"/>
      <c r="AF1205" s="62"/>
      <c r="AG1205" s="62"/>
      <c r="AH1205" s="62"/>
      <c r="AI1205" s="62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  <c r="BA1205" s="62"/>
      <c r="BB1205" s="62"/>
    </row>
    <row r="1206" spans="1:54" ht="18.350000000000001" x14ac:dyDescent="0.3">
      <c r="A1206" s="62"/>
      <c r="B1206" s="62"/>
      <c r="C1206" s="62"/>
      <c r="D1206" s="62"/>
      <c r="E1206" s="62"/>
      <c r="F1206" s="62"/>
      <c r="G1206" s="62"/>
      <c r="H1206" s="62"/>
      <c r="I1206" s="62"/>
      <c r="J1206" s="62"/>
      <c r="K1206" s="62"/>
      <c r="L1206" s="62"/>
      <c r="M1206" s="62"/>
      <c r="N1206" s="62"/>
      <c r="O1206" s="62"/>
      <c r="P1206" s="62"/>
      <c r="Q1206" s="62"/>
      <c r="R1206" s="62"/>
      <c r="S1206" s="62"/>
      <c r="T1206" s="62"/>
      <c r="U1206" s="62"/>
      <c r="V1206" s="62"/>
      <c r="W1206" s="62"/>
      <c r="X1206" s="62"/>
      <c r="Y1206" s="62"/>
      <c r="Z1206" s="62"/>
      <c r="AA1206" s="62"/>
      <c r="AB1206" s="62"/>
      <c r="AC1206" s="62"/>
      <c r="AD1206" s="62"/>
      <c r="AE1206" s="62"/>
      <c r="AF1206" s="62"/>
      <c r="AG1206" s="62"/>
      <c r="AH1206" s="62"/>
      <c r="AI1206" s="62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  <c r="BA1206" s="62"/>
      <c r="BB1206" s="62"/>
    </row>
    <row r="1207" spans="1:54" ht="18.350000000000001" x14ac:dyDescent="0.3">
      <c r="A1207" s="62"/>
      <c r="B1207" s="62"/>
      <c r="C1207" s="62"/>
      <c r="D1207" s="62"/>
      <c r="E1207" s="62"/>
      <c r="F1207" s="62"/>
      <c r="G1207" s="62"/>
      <c r="H1207" s="62"/>
      <c r="I1207" s="62"/>
      <c r="J1207" s="62"/>
      <c r="K1207" s="62"/>
      <c r="L1207" s="62"/>
      <c r="M1207" s="62"/>
      <c r="N1207" s="62"/>
      <c r="O1207" s="62"/>
      <c r="P1207" s="62"/>
      <c r="Q1207" s="62"/>
      <c r="R1207" s="62"/>
      <c r="S1207" s="62"/>
      <c r="T1207" s="62"/>
      <c r="U1207" s="62"/>
      <c r="V1207" s="62"/>
      <c r="W1207" s="62"/>
      <c r="X1207" s="62"/>
      <c r="Y1207" s="62"/>
      <c r="Z1207" s="62"/>
      <c r="AA1207" s="62"/>
      <c r="AB1207" s="62"/>
      <c r="AC1207" s="62"/>
      <c r="AD1207" s="62"/>
      <c r="AE1207" s="62"/>
      <c r="AF1207" s="62"/>
      <c r="AG1207" s="62"/>
      <c r="AH1207" s="62"/>
      <c r="AI1207" s="62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  <c r="BA1207" s="62"/>
      <c r="BB1207" s="62"/>
    </row>
    <row r="1208" spans="1:54" ht="18.350000000000001" x14ac:dyDescent="0.3">
      <c r="A1208" s="62"/>
      <c r="B1208" s="62"/>
      <c r="C1208" s="62"/>
      <c r="D1208" s="62"/>
      <c r="E1208" s="62"/>
      <c r="F1208" s="62"/>
      <c r="G1208" s="62"/>
      <c r="H1208" s="62"/>
      <c r="I1208" s="62"/>
      <c r="J1208" s="62"/>
      <c r="K1208" s="62"/>
      <c r="L1208" s="62"/>
      <c r="M1208" s="62"/>
      <c r="N1208" s="62"/>
      <c r="O1208" s="62"/>
      <c r="P1208" s="62"/>
      <c r="Q1208" s="62"/>
      <c r="R1208" s="62"/>
      <c r="S1208" s="62"/>
      <c r="T1208" s="62"/>
      <c r="U1208" s="62"/>
      <c r="V1208" s="62"/>
      <c r="W1208" s="62"/>
      <c r="X1208" s="62"/>
      <c r="Y1208" s="62"/>
      <c r="Z1208" s="62"/>
      <c r="AA1208" s="62"/>
      <c r="AB1208" s="62"/>
      <c r="AC1208" s="62"/>
      <c r="AD1208" s="62"/>
      <c r="AE1208" s="62"/>
      <c r="AF1208" s="62"/>
      <c r="AG1208" s="62"/>
      <c r="AH1208" s="62"/>
      <c r="AI1208" s="62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  <c r="BA1208" s="62"/>
      <c r="BB1208" s="62"/>
    </row>
    <row r="1209" spans="1:54" ht="18.350000000000001" x14ac:dyDescent="0.3">
      <c r="A1209" s="62"/>
      <c r="B1209" s="62"/>
      <c r="C1209" s="62"/>
      <c r="D1209" s="62"/>
      <c r="E1209" s="62"/>
      <c r="F1209" s="62"/>
      <c r="G1209" s="62"/>
      <c r="H1209" s="62"/>
      <c r="I1209" s="62"/>
      <c r="J1209" s="62"/>
      <c r="K1209" s="62"/>
      <c r="L1209" s="62"/>
      <c r="M1209" s="62"/>
      <c r="N1209" s="62"/>
      <c r="O1209" s="62"/>
      <c r="P1209" s="62"/>
      <c r="Q1209" s="62"/>
      <c r="R1209" s="62"/>
      <c r="S1209" s="62"/>
      <c r="T1209" s="62"/>
      <c r="U1209" s="62"/>
      <c r="V1209" s="62"/>
      <c r="W1209" s="62"/>
      <c r="X1209" s="62"/>
      <c r="Y1209" s="62"/>
      <c r="Z1209" s="62"/>
      <c r="AA1209" s="62"/>
      <c r="AB1209" s="62"/>
      <c r="AC1209" s="62"/>
      <c r="AD1209" s="62"/>
      <c r="AE1209" s="62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  <c r="BA1209" s="62"/>
      <c r="BB1209" s="62"/>
    </row>
    <row r="1210" spans="1:54" ht="18.350000000000001" x14ac:dyDescent="0.3">
      <c r="A1210" s="62"/>
      <c r="B1210" s="62"/>
      <c r="C1210" s="62"/>
      <c r="D1210" s="62"/>
      <c r="E1210" s="62"/>
      <c r="F1210" s="62"/>
      <c r="G1210" s="62"/>
      <c r="H1210" s="62"/>
      <c r="I1210" s="62"/>
      <c r="J1210" s="62"/>
      <c r="K1210" s="62"/>
      <c r="L1210" s="62"/>
      <c r="M1210" s="62"/>
      <c r="N1210" s="62"/>
      <c r="O1210" s="62"/>
      <c r="P1210" s="62"/>
      <c r="Q1210" s="62"/>
      <c r="R1210" s="62"/>
      <c r="S1210" s="62"/>
      <c r="T1210" s="62"/>
      <c r="U1210" s="62"/>
      <c r="V1210" s="62"/>
      <c r="W1210" s="62"/>
      <c r="X1210" s="62"/>
      <c r="Y1210" s="62"/>
      <c r="Z1210" s="62"/>
      <c r="AA1210" s="62"/>
      <c r="AB1210" s="62"/>
      <c r="AC1210" s="62"/>
      <c r="AD1210" s="62"/>
      <c r="AE1210" s="62"/>
      <c r="AF1210" s="62"/>
      <c r="AG1210" s="62"/>
      <c r="AH1210" s="62"/>
      <c r="AI1210" s="62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  <c r="BA1210" s="62"/>
      <c r="BB1210" s="62"/>
    </row>
    <row r="1211" spans="1:54" ht="18.350000000000001" x14ac:dyDescent="0.3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  <c r="BA1211" s="62"/>
      <c r="BB1211" s="62"/>
    </row>
    <row r="1212" spans="1:54" ht="18.350000000000001" x14ac:dyDescent="0.3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  <c r="BA1212" s="62"/>
      <c r="BB1212" s="62"/>
    </row>
    <row r="1213" spans="1:54" ht="18.350000000000001" x14ac:dyDescent="0.3">
      <c r="A1213" s="62"/>
      <c r="B1213" s="62"/>
      <c r="C1213" s="62"/>
      <c r="D1213" s="62"/>
      <c r="E1213" s="62"/>
      <c r="F1213" s="62"/>
      <c r="G1213" s="62"/>
      <c r="H1213" s="62"/>
      <c r="I1213" s="62"/>
      <c r="J1213" s="62"/>
      <c r="K1213" s="62"/>
      <c r="L1213" s="62"/>
      <c r="M1213" s="62"/>
      <c r="N1213" s="62"/>
      <c r="O1213" s="62"/>
      <c r="P1213" s="62"/>
      <c r="Q1213" s="62"/>
      <c r="R1213" s="62"/>
      <c r="S1213" s="62"/>
      <c r="T1213" s="62"/>
      <c r="U1213" s="62"/>
      <c r="V1213" s="62"/>
      <c r="W1213" s="62"/>
      <c r="X1213" s="62"/>
      <c r="Y1213" s="62"/>
      <c r="Z1213" s="62"/>
      <c r="AA1213" s="62"/>
      <c r="AB1213" s="62"/>
      <c r="AC1213" s="62"/>
      <c r="AD1213" s="62"/>
      <c r="AE1213" s="62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  <c r="BA1213" s="62"/>
      <c r="BB1213" s="62"/>
    </row>
    <row r="1214" spans="1:54" ht="18.350000000000001" x14ac:dyDescent="0.3">
      <c r="A1214" s="62"/>
      <c r="B1214" s="62"/>
      <c r="C1214" s="62"/>
      <c r="D1214" s="62"/>
      <c r="E1214" s="62"/>
      <c r="F1214" s="62"/>
      <c r="G1214" s="62"/>
      <c r="H1214" s="62"/>
      <c r="I1214" s="62"/>
      <c r="J1214" s="62"/>
      <c r="K1214" s="62"/>
      <c r="L1214" s="62"/>
      <c r="M1214" s="62"/>
      <c r="N1214" s="62"/>
      <c r="O1214" s="62"/>
      <c r="P1214" s="62"/>
      <c r="Q1214" s="62"/>
      <c r="R1214" s="62"/>
      <c r="S1214" s="62"/>
      <c r="T1214" s="62"/>
      <c r="U1214" s="62"/>
      <c r="V1214" s="62"/>
      <c r="W1214" s="62"/>
      <c r="X1214" s="62"/>
      <c r="Y1214" s="62"/>
      <c r="Z1214" s="62"/>
      <c r="AA1214" s="62"/>
      <c r="AB1214" s="62"/>
      <c r="AC1214" s="62"/>
      <c r="AD1214" s="62"/>
      <c r="AE1214" s="62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  <c r="BA1214" s="62"/>
      <c r="BB1214" s="62"/>
    </row>
    <row r="1215" spans="1:54" ht="18.350000000000001" x14ac:dyDescent="0.3">
      <c r="A1215" s="62"/>
      <c r="B1215" s="62"/>
      <c r="C1215" s="62"/>
      <c r="D1215" s="62"/>
      <c r="E1215" s="62"/>
      <c r="F1215" s="62"/>
      <c r="G1215" s="62"/>
      <c r="H1215" s="62"/>
      <c r="I1215" s="62"/>
      <c r="J1215" s="62"/>
      <c r="K1215" s="62"/>
      <c r="L1215" s="62"/>
      <c r="M1215" s="62"/>
      <c r="N1215" s="62"/>
      <c r="O1215" s="62"/>
      <c r="P1215" s="62"/>
      <c r="Q1215" s="62"/>
      <c r="R1215" s="62"/>
      <c r="S1215" s="62"/>
      <c r="T1215" s="62"/>
      <c r="U1215" s="62"/>
      <c r="V1215" s="62"/>
      <c r="W1215" s="62"/>
      <c r="X1215" s="62"/>
      <c r="Y1215" s="62"/>
      <c r="Z1215" s="62"/>
      <c r="AA1215" s="62"/>
      <c r="AB1215" s="62"/>
      <c r="AC1215" s="62"/>
      <c r="AD1215" s="62"/>
      <c r="AE1215" s="62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  <c r="BA1215" s="62"/>
      <c r="BB1215" s="62"/>
    </row>
    <row r="1216" spans="1:54" ht="18.350000000000001" x14ac:dyDescent="0.3">
      <c r="A1216" s="62"/>
      <c r="B1216" s="62"/>
      <c r="C1216" s="62"/>
      <c r="D1216" s="62"/>
      <c r="E1216" s="62"/>
      <c r="F1216" s="62"/>
      <c r="G1216" s="62"/>
      <c r="H1216" s="62"/>
      <c r="I1216" s="62"/>
      <c r="J1216" s="62"/>
      <c r="K1216" s="62"/>
      <c r="L1216" s="62"/>
      <c r="M1216" s="62"/>
      <c r="N1216" s="62"/>
      <c r="O1216" s="62"/>
      <c r="P1216" s="62"/>
      <c r="Q1216" s="62"/>
      <c r="R1216" s="62"/>
      <c r="S1216" s="62"/>
      <c r="T1216" s="62"/>
      <c r="U1216" s="62"/>
      <c r="V1216" s="62"/>
      <c r="W1216" s="62"/>
      <c r="X1216" s="62"/>
      <c r="Y1216" s="62"/>
      <c r="Z1216" s="62"/>
      <c r="AA1216" s="62"/>
      <c r="AB1216" s="62"/>
      <c r="AC1216" s="62"/>
      <c r="AD1216" s="62"/>
      <c r="AE1216" s="62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  <c r="BA1216" s="62"/>
      <c r="BB1216" s="62"/>
    </row>
    <row r="1217" spans="1:54" ht="18.350000000000001" x14ac:dyDescent="0.3">
      <c r="A1217" s="62"/>
      <c r="B1217" s="62"/>
      <c r="C1217" s="62"/>
      <c r="D1217" s="62"/>
      <c r="E1217" s="62"/>
      <c r="F1217" s="62"/>
      <c r="G1217" s="62"/>
      <c r="H1217" s="62"/>
      <c r="I1217" s="62"/>
      <c r="J1217" s="62"/>
      <c r="K1217" s="62"/>
      <c r="L1217" s="62"/>
      <c r="M1217" s="62"/>
      <c r="N1217" s="62"/>
      <c r="O1217" s="62"/>
      <c r="P1217" s="62"/>
      <c r="Q1217" s="62"/>
      <c r="R1217" s="62"/>
      <c r="S1217" s="62"/>
      <c r="T1217" s="62"/>
      <c r="U1217" s="62"/>
      <c r="V1217" s="62"/>
      <c r="W1217" s="62"/>
      <c r="X1217" s="62"/>
      <c r="Y1217" s="62"/>
      <c r="Z1217" s="62"/>
      <c r="AA1217" s="62"/>
      <c r="AB1217" s="62"/>
      <c r="AC1217" s="62"/>
      <c r="AD1217" s="62"/>
      <c r="AE1217" s="62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  <c r="BA1217" s="62"/>
      <c r="BB1217" s="62"/>
    </row>
    <row r="1218" spans="1:54" ht="18.350000000000001" x14ac:dyDescent="0.3">
      <c r="A1218" s="62"/>
      <c r="B1218" s="62"/>
      <c r="C1218" s="62"/>
      <c r="D1218" s="62"/>
      <c r="E1218" s="62"/>
      <c r="F1218" s="62"/>
      <c r="G1218" s="62"/>
      <c r="H1218" s="62"/>
      <c r="I1218" s="62"/>
      <c r="J1218" s="62"/>
      <c r="K1218" s="62"/>
      <c r="L1218" s="62"/>
      <c r="M1218" s="62"/>
      <c r="N1218" s="62"/>
      <c r="O1218" s="62"/>
      <c r="P1218" s="62"/>
      <c r="Q1218" s="62"/>
      <c r="R1218" s="62"/>
      <c r="S1218" s="62"/>
      <c r="T1218" s="62"/>
      <c r="U1218" s="62"/>
      <c r="V1218" s="62"/>
      <c r="W1218" s="62"/>
      <c r="X1218" s="62"/>
      <c r="Y1218" s="62"/>
      <c r="Z1218" s="62"/>
      <c r="AA1218" s="62"/>
      <c r="AB1218" s="62"/>
      <c r="AC1218" s="62"/>
      <c r="AD1218" s="62"/>
      <c r="AE1218" s="62"/>
      <c r="AF1218" s="62"/>
      <c r="AG1218" s="62"/>
      <c r="AH1218" s="62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  <c r="BA1218" s="62"/>
      <c r="BB1218" s="62"/>
    </row>
    <row r="1219" spans="1:54" ht="18.350000000000001" x14ac:dyDescent="0.3">
      <c r="A1219" s="62"/>
      <c r="B1219" s="62"/>
      <c r="C1219" s="62"/>
      <c r="D1219" s="62"/>
      <c r="E1219" s="62"/>
      <c r="F1219" s="62"/>
      <c r="G1219" s="62"/>
      <c r="H1219" s="62"/>
      <c r="I1219" s="62"/>
      <c r="J1219" s="62"/>
      <c r="K1219" s="62"/>
      <c r="L1219" s="62"/>
      <c r="M1219" s="62"/>
      <c r="N1219" s="62"/>
      <c r="O1219" s="62"/>
      <c r="P1219" s="62"/>
      <c r="Q1219" s="62"/>
      <c r="R1219" s="62"/>
      <c r="S1219" s="62"/>
      <c r="T1219" s="62"/>
      <c r="U1219" s="62"/>
      <c r="V1219" s="62"/>
      <c r="W1219" s="62"/>
      <c r="X1219" s="62"/>
      <c r="Y1219" s="62"/>
      <c r="Z1219" s="62"/>
      <c r="AA1219" s="62"/>
      <c r="AB1219" s="62"/>
      <c r="AC1219" s="62"/>
      <c r="AD1219" s="62"/>
      <c r="AE1219" s="62"/>
      <c r="AF1219" s="62"/>
      <c r="AG1219" s="62"/>
      <c r="AH1219" s="62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  <c r="BA1219" s="62"/>
      <c r="BB1219" s="62"/>
    </row>
    <row r="1220" spans="1:54" ht="18.350000000000001" x14ac:dyDescent="0.3">
      <c r="A1220" s="62"/>
      <c r="B1220" s="62"/>
      <c r="C1220" s="62"/>
      <c r="D1220" s="62"/>
      <c r="E1220" s="62"/>
      <c r="F1220" s="62"/>
      <c r="G1220" s="62"/>
      <c r="H1220" s="62"/>
      <c r="I1220" s="62"/>
      <c r="J1220" s="62"/>
      <c r="K1220" s="62"/>
      <c r="L1220" s="62"/>
      <c r="M1220" s="62"/>
      <c r="N1220" s="62"/>
      <c r="O1220" s="62"/>
      <c r="P1220" s="62"/>
      <c r="Q1220" s="62"/>
      <c r="R1220" s="62"/>
      <c r="S1220" s="62"/>
      <c r="T1220" s="62"/>
      <c r="U1220" s="62"/>
      <c r="V1220" s="62"/>
      <c r="W1220" s="62"/>
      <c r="X1220" s="62"/>
      <c r="Y1220" s="62"/>
      <c r="Z1220" s="62"/>
      <c r="AA1220" s="62"/>
      <c r="AB1220" s="62"/>
      <c r="AC1220" s="62"/>
      <c r="AD1220" s="62"/>
      <c r="AE1220" s="62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  <c r="BA1220" s="62"/>
      <c r="BB1220" s="62"/>
    </row>
    <row r="1221" spans="1:54" ht="18.350000000000001" x14ac:dyDescent="0.3">
      <c r="A1221" s="62"/>
      <c r="B1221" s="62"/>
      <c r="C1221" s="62"/>
      <c r="D1221" s="62"/>
      <c r="E1221" s="62"/>
      <c r="F1221" s="62"/>
      <c r="G1221" s="62"/>
      <c r="H1221" s="62"/>
      <c r="I1221" s="62"/>
      <c r="J1221" s="62"/>
      <c r="K1221" s="62"/>
      <c r="L1221" s="62"/>
      <c r="M1221" s="62"/>
      <c r="N1221" s="62"/>
      <c r="O1221" s="62"/>
      <c r="P1221" s="62"/>
      <c r="Q1221" s="62"/>
      <c r="R1221" s="62"/>
      <c r="S1221" s="62"/>
      <c r="T1221" s="62"/>
      <c r="U1221" s="62"/>
      <c r="V1221" s="62"/>
      <c r="W1221" s="62"/>
      <c r="X1221" s="62"/>
      <c r="Y1221" s="62"/>
      <c r="Z1221" s="62"/>
      <c r="AA1221" s="62"/>
      <c r="AB1221" s="62"/>
      <c r="AC1221" s="62"/>
      <c r="AD1221" s="62"/>
      <c r="AE1221" s="62"/>
      <c r="AF1221" s="62"/>
      <c r="AG1221" s="62"/>
      <c r="AH1221" s="62"/>
      <c r="AI1221" s="62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  <c r="BA1221" s="62"/>
      <c r="BB1221" s="62"/>
    </row>
    <row r="1222" spans="1:54" ht="18.350000000000001" x14ac:dyDescent="0.3">
      <c r="A1222" s="62"/>
      <c r="B1222" s="62"/>
      <c r="C1222" s="62"/>
      <c r="D1222" s="62"/>
      <c r="E1222" s="62"/>
      <c r="F1222" s="62"/>
      <c r="G1222" s="62"/>
      <c r="H1222" s="62"/>
      <c r="I1222" s="62"/>
      <c r="J1222" s="62"/>
      <c r="K1222" s="62"/>
      <c r="L1222" s="62"/>
      <c r="M1222" s="62"/>
      <c r="N1222" s="62"/>
      <c r="O1222" s="62"/>
      <c r="P1222" s="62"/>
      <c r="Q1222" s="62"/>
      <c r="R1222" s="62"/>
      <c r="S1222" s="62"/>
      <c r="T1222" s="62"/>
      <c r="U1222" s="62"/>
      <c r="V1222" s="62"/>
      <c r="W1222" s="62"/>
      <c r="X1222" s="62"/>
      <c r="Y1222" s="62"/>
      <c r="Z1222" s="62"/>
      <c r="AA1222" s="62"/>
      <c r="AB1222" s="62"/>
      <c r="AC1222" s="62"/>
      <c r="AD1222" s="62"/>
      <c r="AE1222" s="62"/>
      <c r="AF1222" s="62"/>
      <c r="AG1222" s="62"/>
      <c r="AH1222" s="62"/>
      <c r="AI1222" s="62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  <c r="BA1222" s="62"/>
      <c r="BB1222" s="62"/>
    </row>
    <row r="1223" spans="1:54" ht="18.350000000000001" x14ac:dyDescent="0.3">
      <c r="A1223" s="62"/>
      <c r="B1223" s="62"/>
      <c r="C1223" s="62"/>
      <c r="D1223" s="62"/>
      <c r="E1223" s="62"/>
      <c r="F1223" s="62"/>
      <c r="G1223" s="62"/>
      <c r="H1223" s="62"/>
      <c r="I1223" s="62"/>
      <c r="J1223" s="62"/>
      <c r="K1223" s="62"/>
      <c r="L1223" s="62"/>
      <c r="M1223" s="62"/>
      <c r="N1223" s="62"/>
      <c r="O1223" s="62"/>
      <c r="P1223" s="62"/>
      <c r="Q1223" s="62"/>
      <c r="R1223" s="62"/>
      <c r="S1223" s="62"/>
      <c r="T1223" s="62"/>
      <c r="U1223" s="62"/>
      <c r="V1223" s="62"/>
      <c r="W1223" s="62"/>
      <c r="X1223" s="62"/>
      <c r="Y1223" s="62"/>
      <c r="Z1223" s="62"/>
      <c r="AA1223" s="62"/>
      <c r="AB1223" s="62"/>
      <c r="AC1223" s="62"/>
      <c r="AD1223" s="62"/>
      <c r="AE1223" s="62"/>
      <c r="AF1223" s="62"/>
      <c r="AG1223" s="62"/>
      <c r="AH1223" s="62"/>
      <c r="AI1223" s="62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  <c r="BA1223" s="62"/>
      <c r="BB1223" s="62"/>
    </row>
    <row r="1224" spans="1:54" ht="18.350000000000001" x14ac:dyDescent="0.3">
      <c r="A1224" s="62"/>
      <c r="B1224" s="62"/>
      <c r="C1224" s="62"/>
      <c r="D1224" s="62"/>
      <c r="E1224" s="62"/>
      <c r="F1224" s="62"/>
      <c r="G1224" s="62"/>
      <c r="H1224" s="62"/>
      <c r="I1224" s="62"/>
      <c r="J1224" s="62"/>
      <c r="K1224" s="62"/>
      <c r="L1224" s="62"/>
      <c r="M1224" s="62"/>
      <c r="N1224" s="62"/>
      <c r="O1224" s="62"/>
      <c r="P1224" s="62"/>
      <c r="Q1224" s="62"/>
      <c r="R1224" s="62"/>
      <c r="S1224" s="62"/>
      <c r="T1224" s="62"/>
      <c r="U1224" s="62"/>
      <c r="V1224" s="62"/>
      <c r="W1224" s="62"/>
      <c r="X1224" s="62"/>
      <c r="Y1224" s="62"/>
      <c r="Z1224" s="62"/>
      <c r="AA1224" s="62"/>
      <c r="AB1224" s="62"/>
      <c r="AC1224" s="62"/>
      <c r="AD1224" s="62"/>
      <c r="AE1224" s="62"/>
      <c r="AF1224" s="62"/>
      <c r="AG1224" s="62"/>
      <c r="AH1224" s="62"/>
      <c r="AI1224" s="62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  <c r="BA1224" s="62"/>
      <c r="BB1224" s="62"/>
    </row>
    <row r="1225" spans="1:54" ht="18.350000000000001" x14ac:dyDescent="0.3">
      <c r="A1225" s="62"/>
      <c r="B1225" s="62"/>
      <c r="C1225" s="62"/>
      <c r="D1225" s="62"/>
      <c r="E1225" s="62"/>
      <c r="F1225" s="62"/>
      <c r="G1225" s="62"/>
      <c r="H1225" s="62"/>
      <c r="I1225" s="62"/>
      <c r="J1225" s="62"/>
      <c r="K1225" s="62"/>
      <c r="L1225" s="62"/>
      <c r="M1225" s="62"/>
      <c r="N1225" s="62"/>
      <c r="O1225" s="62"/>
      <c r="P1225" s="62"/>
      <c r="Q1225" s="62"/>
      <c r="R1225" s="62"/>
      <c r="S1225" s="62"/>
      <c r="T1225" s="62"/>
      <c r="U1225" s="62"/>
      <c r="V1225" s="62"/>
      <c r="W1225" s="62"/>
      <c r="X1225" s="62"/>
      <c r="Y1225" s="62"/>
      <c r="Z1225" s="62"/>
      <c r="AA1225" s="62"/>
      <c r="AB1225" s="62"/>
      <c r="AC1225" s="62"/>
      <c r="AD1225" s="62"/>
      <c r="AE1225" s="62"/>
      <c r="AF1225" s="62"/>
      <c r="AG1225" s="62"/>
      <c r="AH1225" s="62"/>
      <c r="AI1225" s="62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  <c r="BA1225" s="62"/>
      <c r="BB1225" s="62"/>
    </row>
    <row r="1226" spans="1:54" ht="18.350000000000001" x14ac:dyDescent="0.3">
      <c r="A1226" s="62"/>
      <c r="B1226" s="62"/>
      <c r="C1226" s="62"/>
      <c r="D1226" s="62"/>
      <c r="E1226" s="62"/>
      <c r="F1226" s="62"/>
      <c r="G1226" s="62"/>
      <c r="H1226" s="62"/>
      <c r="I1226" s="62"/>
      <c r="J1226" s="62"/>
      <c r="K1226" s="62"/>
      <c r="L1226" s="62"/>
      <c r="M1226" s="62"/>
      <c r="N1226" s="62"/>
      <c r="O1226" s="62"/>
      <c r="P1226" s="62"/>
      <c r="Q1226" s="62"/>
      <c r="R1226" s="62"/>
      <c r="S1226" s="62"/>
      <c r="T1226" s="62"/>
      <c r="U1226" s="62"/>
      <c r="V1226" s="62"/>
      <c r="W1226" s="62"/>
      <c r="X1226" s="62"/>
      <c r="Y1226" s="62"/>
      <c r="Z1226" s="62"/>
      <c r="AA1226" s="62"/>
      <c r="AB1226" s="62"/>
      <c r="AC1226" s="62"/>
      <c r="AD1226" s="62"/>
      <c r="AE1226" s="62"/>
      <c r="AF1226" s="62"/>
      <c r="AG1226" s="62"/>
      <c r="AH1226" s="62"/>
      <c r="AI1226" s="62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  <c r="BA1226" s="62"/>
      <c r="BB1226" s="62"/>
    </row>
    <row r="1227" spans="1:54" ht="18.350000000000001" x14ac:dyDescent="0.3">
      <c r="A1227" s="62"/>
      <c r="B1227" s="62"/>
      <c r="C1227" s="62"/>
      <c r="D1227" s="62"/>
      <c r="E1227" s="62"/>
      <c r="F1227" s="62"/>
      <c r="G1227" s="62"/>
      <c r="H1227" s="62"/>
      <c r="I1227" s="62"/>
      <c r="J1227" s="62"/>
      <c r="K1227" s="62"/>
      <c r="L1227" s="62"/>
      <c r="M1227" s="62"/>
      <c r="N1227" s="62"/>
      <c r="O1227" s="62"/>
      <c r="P1227" s="62"/>
      <c r="Q1227" s="62"/>
      <c r="R1227" s="62"/>
      <c r="S1227" s="62"/>
      <c r="T1227" s="62"/>
      <c r="U1227" s="62"/>
      <c r="V1227" s="62"/>
      <c r="W1227" s="62"/>
      <c r="X1227" s="62"/>
      <c r="Y1227" s="62"/>
      <c r="Z1227" s="62"/>
      <c r="AA1227" s="62"/>
      <c r="AB1227" s="62"/>
      <c r="AC1227" s="62"/>
      <c r="AD1227" s="62"/>
      <c r="AE1227" s="62"/>
      <c r="AF1227" s="62"/>
      <c r="AG1227" s="62"/>
      <c r="AH1227" s="62"/>
      <c r="AI1227" s="62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  <c r="BA1227" s="62"/>
      <c r="BB1227" s="62"/>
    </row>
    <row r="1228" spans="1:54" ht="18.350000000000001" x14ac:dyDescent="0.3">
      <c r="A1228" s="62"/>
      <c r="B1228" s="62"/>
      <c r="C1228" s="62"/>
      <c r="D1228" s="62"/>
      <c r="E1228" s="62"/>
      <c r="F1228" s="62"/>
      <c r="G1228" s="62"/>
      <c r="H1228" s="62"/>
      <c r="I1228" s="62"/>
      <c r="J1228" s="62"/>
      <c r="K1228" s="62"/>
      <c r="L1228" s="62"/>
      <c r="M1228" s="62"/>
      <c r="N1228" s="62"/>
      <c r="O1228" s="62"/>
      <c r="P1228" s="62"/>
      <c r="Q1228" s="62"/>
      <c r="R1228" s="62"/>
      <c r="S1228" s="62"/>
      <c r="T1228" s="62"/>
      <c r="U1228" s="62"/>
      <c r="V1228" s="62"/>
      <c r="W1228" s="62"/>
      <c r="X1228" s="62"/>
      <c r="Y1228" s="62"/>
      <c r="Z1228" s="62"/>
      <c r="AA1228" s="62"/>
      <c r="AB1228" s="62"/>
      <c r="AC1228" s="62"/>
      <c r="AD1228" s="62"/>
      <c r="AE1228" s="62"/>
      <c r="AF1228" s="62"/>
      <c r="AG1228" s="62"/>
      <c r="AH1228" s="62"/>
      <c r="AI1228" s="62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  <c r="BA1228" s="62"/>
      <c r="BB1228" s="62"/>
    </row>
    <row r="1229" spans="1:54" ht="18.350000000000001" x14ac:dyDescent="0.3">
      <c r="A1229" s="62"/>
      <c r="B1229" s="62"/>
      <c r="C1229" s="62"/>
      <c r="D1229" s="62"/>
      <c r="E1229" s="62"/>
      <c r="F1229" s="62"/>
      <c r="G1229" s="62"/>
      <c r="H1229" s="62"/>
      <c r="I1229" s="62"/>
      <c r="J1229" s="62"/>
      <c r="K1229" s="62"/>
      <c r="L1229" s="62"/>
      <c r="M1229" s="62"/>
      <c r="N1229" s="62"/>
      <c r="O1229" s="62"/>
      <c r="P1229" s="62"/>
      <c r="Q1229" s="62"/>
      <c r="R1229" s="62"/>
      <c r="S1229" s="62"/>
      <c r="T1229" s="62"/>
      <c r="U1229" s="62"/>
      <c r="V1229" s="62"/>
      <c r="W1229" s="62"/>
      <c r="X1229" s="62"/>
      <c r="Y1229" s="62"/>
      <c r="Z1229" s="62"/>
      <c r="AA1229" s="62"/>
      <c r="AB1229" s="62"/>
      <c r="AC1229" s="62"/>
      <c r="AD1229" s="62"/>
      <c r="AE1229" s="62"/>
      <c r="AF1229" s="62"/>
      <c r="AG1229" s="62"/>
      <c r="AH1229" s="62"/>
      <c r="AI1229" s="62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  <c r="BA1229" s="62"/>
      <c r="BB1229" s="62"/>
    </row>
    <row r="1230" spans="1:54" ht="18.350000000000001" x14ac:dyDescent="0.3">
      <c r="A1230" s="62"/>
      <c r="B1230" s="62"/>
      <c r="C1230" s="62"/>
      <c r="D1230" s="62"/>
      <c r="E1230" s="62"/>
      <c r="F1230" s="62"/>
      <c r="G1230" s="62"/>
      <c r="H1230" s="62"/>
      <c r="I1230" s="62"/>
      <c r="J1230" s="62"/>
      <c r="K1230" s="62"/>
      <c r="L1230" s="62"/>
      <c r="M1230" s="62"/>
      <c r="N1230" s="62"/>
      <c r="O1230" s="62"/>
      <c r="P1230" s="62"/>
      <c r="Q1230" s="62"/>
      <c r="R1230" s="62"/>
      <c r="S1230" s="62"/>
      <c r="T1230" s="62"/>
      <c r="U1230" s="62"/>
      <c r="V1230" s="62"/>
      <c r="W1230" s="62"/>
      <c r="X1230" s="62"/>
      <c r="Y1230" s="62"/>
      <c r="Z1230" s="62"/>
      <c r="AA1230" s="62"/>
      <c r="AB1230" s="62"/>
      <c r="AC1230" s="62"/>
      <c r="AD1230" s="62"/>
      <c r="AE1230" s="62"/>
      <c r="AF1230" s="62"/>
      <c r="AG1230" s="62"/>
      <c r="AH1230" s="62"/>
      <c r="AI1230" s="62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  <c r="BA1230" s="62"/>
      <c r="BB1230" s="62"/>
    </row>
    <row r="1231" spans="1:54" ht="18.350000000000001" x14ac:dyDescent="0.3">
      <c r="A1231" s="62"/>
      <c r="B1231" s="62"/>
      <c r="C1231" s="62"/>
      <c r="D1231" s="62"/>
      <c r="E1231" s="62"/>
      <c r="F1231" s="62"/>
      <c r="G1231" s="62"/>
      <c r="H1231" s="62"/>
      <c r="I1231" s="62"/>
      <c r="J1231" s="62"/>
      <c r="K1231" s="62"/>
      <c r="L1231" s="62"/>
      <c r="M1231" s="62"/>
      <c r="N1231" s="62"/>
      <c r="O1231" s="62"/>
      <c r="P1231" s="62"/>
      <c r="Q1231" s="62"/>
      <c r="R1231" s="62"/>
      <c r="S1231" s="62"/>
      <c r="T1231" s="62"/>
      <c r="U1231" s="62"/>
      <c r="V1231" s="62"/>
      <c r="W1231" s="62"/>
      <c r="X1231" s="62"/>
      <c r="Y1231" s="62"/>
      <c r="Z1231" s="62"/>
      <c r="AA1231" s="62"/>
      <c r="AB1231" s="62"/>
      <c r="AC1231" s="62"/>
      <c r="AD1231" s="62"/>
      <c r="AE1231" s="62"/>
      <c r="AF1231" s="62"/>
      <c r="AG1231" s="62"/>
      <c r="AH1231" s="62"/>
      <c r="AI1231" s="62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  <c r="BA1231" s="62"/>
      <c r="BB1231" s="62"/>
    </row>
    <row r="1232" spans="1:54" ht="18.350000000000001" x14ac:dyDescent="0.3">
      <c r="A1232" s="62"/>
      <c r="B1232" s="62"/>
      <c r="C1232" s="62"/>
      <c r="D1232" s="62"/>
      <c r="E1232" s="62"/>
      <c r="F1232" s="62"/>
      <c r="G1232" s="62"/>
      <c r="H1232" s="62"/>
      <c r="I1232" s="62"/>
      <c r="J1232" s="62"/>
      <c r="K1232" s="62"/>
      <c r="L1232" s="62"/>
      <c r="M1232" s="62"/>
      <c r="N1232" s="62"/>
      <c r="O1232" s="62"/>
      <c r="P1232" s="62"/>
      <c r="Q1232" s="62"/>
      <c r="R1232" s="62"/>
      <c r="S1232" s="62"/>
      <c r="T1232" s="62"/>
      <c r="U1232" s="62"/>
      <c r="V1232" s="62"/>
      <c r="W1232" s="62"/>
      <c r="X1232" s="62"/>
      <c r="Y1232" s="62"/>
      <c r="Z1232" s="62"/>
      <c r="AA1232" s="62"/>
      <c r="AB1232" s="62"/>
      <c r="AC1232" s="62"/>
      <c r="AD1232" s="62"/>
      <c r="AE1232" s="62"/>
      <c r="AF1232" s="62"/>
      <c r="AG1232" s="62"/>
      <c r="AH1232" s="62"/>
      <c r="AI1232" s="62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  <c r="BA1232" s="62"/>
      <c r="BB1232" s="62"/>
    </row>
    <row r="1233" spans="1:54" ht="18.350000000000001" x14ac:dyDescent="0.3">
      <c r="A1233" s="62"/>
      <c r="B1233" s="62"/>
      <c r="C1233" s="62"/>
      <c r="D1233" s="62"/>
      <c r="E1233" s="62"/>
      <c r="F1233" s="62"/>
      <c r="G1233" s="62"/>
      <c r="H1233" s="62"/>
      <c r="I1233" s="62"/>
      <c r="J1233" s="62"/>
      <c r="K1233" s="62"/>
      <c r="L1233" s="62"/>
      <c r="M1233" s="62"/>
      <c r="N1233" s="62"/>
      <c r="O1233" s="62"/>
      <c r="P1233" s="62"/>
      <c r="Q1233" s="62"/>
      <c r="R1233" s="62"/>
      <c r="S1233" s="62"/>
      <c r="T1233" s="62"/>
      <c r="U1233" s="62"/>
      <c r="V1233" s="62"/>
      <c r="W1233" s="62"/>
      <c r="X1233" s="62"/>
      <c r="Y1233" s="62"/>
      <c r="Z1233" s="62"/>
      <c r="AA1233" s="62"/>
      <c r="AB1233" s="62"/>
      <c r="AC1233" s="62"/>
      <c r="AD1233" s="62"/>
      <c r="AE1233" s="62"/>
      <c r="AF1233" s="62"/>
      <c r="AG1233" s="62"/>
      <c r="AH1233" s="62"/>
      <c r="AI1233" s="62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  <c r="BA1233" s="62"/>
      <c r="BB1233" s="62"/>
    </row>
    <row r="1234" spans="1:54" ht="18.350000000000001" x14ac:dyDescent="0.3">
      <c r="A1234" s="62"/>
      <c r="B1234" s="62"/>
      <c r="C1234" s="62"/>
      <c r="D1234" s="62"/>
      <c r="E1234" s="62"/>
      <c r="F1234" s="62"/>
      <c r="G1234" s="62"/>
      <c r="H1234" s="62"/>
      <c r="I1234" s="62"/>
      <c r="J1234" s="62"/>
      <c r="K1234" s="62"/>
      <c r="L1234" s="62"/>
      <c r="M1234" s="62"/>
      <c r="N1234" s="62"/>
      <c r="O1234" s="62"/>
      <c r="P1234" s="62"/>
      <c r="Q1234" s="62"/>
      <c r="R1234" s="62"/>
      <c r="S1234" s="62"/>
      <c r="T1234" s="62"/>
      <c r="U1234" s="62"/>
      <c r="V1234" s="62"/>
      <c r="W1234" s="62"/>
      <c r="X1234" s="62"/>
      <c r="Y1234" s="62"/>
      <c r="Z1234" s="62"/>
      <c r="AA1234" s="62"/>
      <c r="AB1234" s="62"/>
      <c r="AC1234" s="62"/>
      <c r="AD1234" s="62"/>
      <c r="AE1234" s="62"/>
      <c r="AF1234" s="62"/>
      <c r="AG1234" s="62"/>
      <c r="AH1234" s="62"/>
      <c r="AI1234" s="62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  <c r="BA1234" s="62"/>
      <c r="BB1234" s="62"/>
    </row>
    <row r="1235" spans="1:54" ht="18.350000000000001" x14ac:dyDescent="0.3">
      <c r="A1235" s="62"/>
      <c r="B1235" s="62"/>
      <c r="C1235" s="62"/>
      <c r="D1235" s="62"/>
      <c r="E1235" s="62"/>
      <c r="F1235" s="62"/>
      <c r="G1235" s="62"/>
      <c r="H1235" s="62"/>
      <c r="I1235" s="62"/>
      <c r="J1235" s="62"/>
      <c r="K1235" s="62"/>
      <c r="L1235" s="62"/>
      <c r="M1235" s="62"/>
      <c r="N1235" s="62"/>
      <c r="O1235" s="62"/>
      <c r="P1235" s="62"/>
      <c r="Q1235" s="62"/>
      <c r="R1235" s="62"/>
      <c r="S1235" s="62"/>
      <c r="T1235" s="62"/>
      <c r="U1235" s="62"/>
      <c r="V1235" s="62"/>
      <c r="W1235" s="62"/>
      <c r="X1235" s="62"/>
      <c r="Y1235" s="62"/>
      <c r="Z1235" s="62"/>
      <c r="AA1235" s="62"/>
      <c r="AB1235" s="62"/>
      <c r="AC1235" s="62"/>
      <c r="AD1235" s="62"/>
      <c r="AE1235" s="62"/>
      <c r="AF1235" s="62"/>
      <c r="AG1235" s="62"/>
      <c r="AH1235" s="62"/>
      <c r="AI1235" s="62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  <c r="BA1235" s="62"/>
      <c r="BB1235" s="62"/>
    </row>
    <row r="1236" spans="1:54" ht="18.350000000000001" x14ac:dyDescent="0.3">
      <c r="A1236" s="62"/>
      <c r="B1236" s="62"/>
      <c r="C1236" s="62"/>
      <c r="D1236" s="62"/>
      <c r="E1236" s="62"/>
      <c r="F1236" s="62"/>
      <c r="G1236" s="62"/>
      <c r="H1236" s="62"/>
      <c r="I1236" s="62"/>
      <c r="J1236" s="62"/>
      <c r="K1236" s="62"/>
      <c r="L1236" s="62"/>
      <c r="M1236" s="62"/>
      <c r="N1236" s="62"/>
      <c r="O1236" s="62"/>
      <c r="P1236" s="62"/>
      <c r="Q1236" s="62"/>
      <c r="R1236" s="62"/>
      <c r="S1236" s="62"/>
      <c r="T1236" s="62"/>
      <c r="U1236" s="62"/>
      <c r="V1236" s="62"/>
      <c r="W1236" s="62"/>
      <c r="X1236" s="62"/>
      <c r="Y1236" s="62"/>
      <c r="Z1236" s="62"/>
      <c r="AA1236" s="62"/>
      <c r="AB1236" s="62"/>
      <c r="AC1236" s="62"/>
      <c r="AD1236" s="62"/>
      <c r="AE1236" s="62"/>
      <c r="AF1236" s="62"/>
      <c r="AG1236" s="62"/>
      <c r="AH1236" s="62"/>
      <c r="AI1236" s="62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  <c r="BA1236" s="62"/>
      <c r="BB1236" s="62"/>
    </row>
    <row r="1237" spans="1:54" ht="18.350000000000001" x14ac:dyDescent="0.3">
      <c r="A1237" s="62"/>
      <c r="B1237" s="62"/>
      <c r="C1237" s="62"/>
      <c r="D1237" s="62"/>
      <c r="E1237" s="62"/>
      <c r="F1237" s="62"/>
      <c r="G1237" s="62"/>
      <c r="H1237" s="62"/>
      <c r="I1237" s="62"/>
      <c r="J1237" s="62"/>
      <c r="K1237" s="62"/>
      <c r="L1237" s="62"/>
      <c r="M1237" s="62"/>
      <c r="N1237" s="62"/>
      <c r="O1237" s="62"/>
      <c r="P1237" s="62"/>
      <c r="Q1237" s="62"/>
      <c r="R1237" s="62"/>
      <c r="S1237" s="62"/>
      <c r="T1237" s="62"/>
      <c r="U1237" s="62"/>
      <c r="V1237" s="62"/>
      <c r="W1237" s="62"/>
      <c r="X1237" s="62"/>
      <c r="Y1237" s="62"/>
      <c r="Z1237" s="62"/>
      <c r="AA1237" s="62"/>
      <c r="AB1237" s="62"/>
      <c r="AC1237" s="62"/>
      <c r="AD1237" s="62"/>
      <c r="AE1237" s="62"/>
      <c r="AF1237" s="62"/>
      <c r="AG1237" s="62"/>
      <c r="AH1237" s="62"/>
      <c r="AI1237" s="62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  <c r="BA1237" s="62"/>
      <c r="BB1237" s="62"/>
    </row>
    <row r="1238" spans="1:54" ht="18.350000000000001" x14ac:dyDescent="0.3">
      <c r="A1238" s="62"/>
      <c r="B1238" s="62"/>
      <c r="C1238" s="62"/>
      <c r="D1238" s="62"/>
      <c r="E1238" s="62"/>
      <c r="F1238" s="62"/>
      <c r="G1238" s="62"/>
      <c r="H1238" s="62"/>
      <c r="I1238" s="62"/>
      <c r="J1238" s="62"/>
      <c r="K1238" s="62"/>
      <c r="L1238" s="62"/>
      <c r="M1238" s="62"/>
      <c r="N1238" s="62"/>
      <c r="O1238" s="62"/>
      <c r="P1238" s="62"/>
      <c r="Q1238" s="62"/>
      <c r="R1238" s="62"/>
      <c r="S1238" s="62"/>
      <c r="T1238" s="62"/>
      <c r="U1238" s="62"/>
      <c r="V1238" s="62"/>
      <c r="W1238" s="62"/>
      <c r="X1238" s="62"/>
      <c r="Y1238" s="62"/>
      <c r="Z1238" s="62"/>
      <c r="AA1238" s="62"/>
      <c r="AB1238" s="62"/>
      <c r="AC1238" s="62"/>
      <c r="AD1238" s="62"/>
      <c r="AE1238" s="62"/>
      <c r="AF1238" s="62"/>
      <c r="AG1238" s="62"/>
      <c r="AH1238" s="62"/>
      <c r="AI1238" s="62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  <c r="BA1238" s="62"/>
      <c r="BB1238" s="62"/>
    </row>
    <row r="1239" spans="1:54" ht="18.350000000000001" x14ac:dyDescent="0.3">
      <c r="A1239" s="62"/>
      <c r="B1239" s="62"/>
      <c r="C1239" s="62"/>
      <c r="D1239" s="62"/>
      <c r="E1239" s="62"/>
      <c r="F1239" s="62"/>
      <c r="G1239" s="62"/>
      <c r="H1239" s="62"/>
      <c r="I1239" s="62"/>
      <c r="J1239" s="62"/>
      <c r="K1239" s="62"/>
      <c r="L1239" s="62"/>
      <c r="M1239" s="62"/>
      <c r="N1239" s="62"/>
      <c r="O1239" s="62"/>
      <c r="P1239" s="62"/>
      <c r="Q1239" s="62"/>
      <c r="R1239" s="62"/>
      <c r="S1239" s="62"/>
      <c r="T1239" s="62"/>
      <c r="U1239" s="62"/>
      <c r="V1239" s="62"/>
      <c r="W1239" s="62"/>
      <c r="X1239" s="62"/>
      <c r="Y1239" s="62"/>
      <c r="Z1239" s="62"/>
      <c r="AA1239" s="62"/>
      <c r="AB1239" s="62"/>
      <c r="AC1239" s="62"/>
      <c r="AD1239" s="62"/>
      <c r="AE1239" s="62"/>
      <c r="AF1239" s="62"/>
      <c r="AG1239" s="62"/>
      <c r="AH1239" s="62"/>
      <c r="AI1239" s="62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  <c r="BA1239" s="62"/>
      <c r="BB1239" s="62"/>
    </row>
    <row r="1240" spans="1:54" ht="18.350000000000001" x14ac:dyDescent="0.3">
      <c r="A1240" s="62"/>
      <c r="B1240" s="62"/>
      <c r="C1240" s="62"/>
      <c r="D1240" s="62"/>
      <c r="E1240" s="62"/>
      <c r="F1240" s="62"/>
      <c r="G1240" s="62"/>
      <c r="H1240" s="62"/>
      <c r="I1240" s="62"/>
      <c r="J1240" s="62"/>
      <c r="K1240" s="62"/>
      <c r="L1240" s="62"/>
      <c r="M1240" s="62"/>
      <c r="N1240" s="62"/>
      <c r="O1240" s="62"/>
      <c r="P1240" s="62"/>
      <c r="Q1240" s="62"/>
      <c r="R1240" s="62"/>
      <c r="S1240" s="62"/>
      <c r="T1240" s="62"/>
      <c r="U1240" s="62"/>
      <c r="V1240" s="62"/>
      <c r="W1240" s="62"/>
      <c r="X1240" s="62"/>
      <c r="Y1240" s="62"/>
      <c r="Z1240" s="62"/>
      <c r="AA1240" s="62"/>
      <c r="AB1240" s="62"/>
      <c r="AC1240" s="62"/>
      <c r="AD1240" s="62"/>
      <c r="AE1240" s="62"/>
      <c r="AF1240" s="62"/>
      <c r="AG1240" s="62"/>
      <c r="AH1240" s="62"/>
      <c r="AI1240" s="62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  <c r="BA1240" s="62"/>
      <c r="BB1240" s="62"/>
    </row>
    <row r="1241" spans="1:54" ht="18.350000000000001" x14ac:dyDescent="0.3">
      <c r="A1241" s="62"/>
      <c r="B1241" s="62"/>
      <c r="C1241" s="62"/>
      <c r="D1241" s="62"/>
      <c r="E1241" s="62"/>
      <c r="F1241" s="62"/>
      <c r="G1241" s="62"/>
      <c r="H1241" s="62"/>
      <c r="I1241" s="62"/>
      <c r="J1241" s="62"/>
      <c r="K1241" s="62"/>
      <c r="L1241" s="62"/>
      <c r="M1241" s="62"/>
      <c r="N1241" s="62"/>
      <c r="O1241" s="62"/>
      <c r="P1241" s="62"/>
      <c r="Q1241" s="62"/>
      <c r="R1241" s="62"/>
      <c r="S1241" s="62"/>
      <c r="T1241" s="62"/>
      <c r="U1241" s="62"/>
      <c r="V1241" s="62"/>
      <c r="W1241" s="62"/>
      <c r="X1241" s="62"/>
      <c r="Y1241" s="62"/>
      <c r="Z1241" s="62"/>
      <c r="AA1241" s="62"/>
      <c r="AB1241" s="62"/>
      <c r="AC1241" s="62"/>
      <c r="AD1241" s="62"/>
      <c r="AE1241" s="62"/>
      <c r="AF1241" s="62"/>
      <c r="AG1241" s="62"/>
      <c r="AH1241" s="62"/>
      <c r="AI1241" s="62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  <c r="BA1241" s="62"/>
      <c r="BB1241" s="62"/>
    </row>
    <row r="1242" spans="1:54" ht="18.350000000000001" x14ac:dyDescent="0.3">
      <c r="A1242" s="62"/>
      <c r="B1242" s="62"/>
      <c r="C1242" s="62"/>
      <c r="D1242" s="62"/>
      <c r="E1242" s="62"/>
      <c r="F1242" s="62"/>
      <c r="G1242" s="62"/>
      <c r="H1242" s="62"/>
      <c r="I1242" s="62"/>
      <c r="J1242" s="62"/>
      <c r="K1242" s="62"/>
      <c r="L1242" s="62"/>
      <c r="M1242" s="62"/>
      <c r="N1242" s="62"/>
      <c r="O1242" s="62"/>
      <c r="P1242" s="62"/>
      <c r="Q1242" s="62"/>
      <c r="R1242" s="62"/>
      <c r="S1242" s="62"/>
      <c r="T1242" s="62"/>
      <c r="U1242" s="62"/>
      <c r="V1242" s="62"/>
      <c r="W1242" s="62"/>
      <c r="X1242" s="62"/>
      <c r="Y1242" s="62"/>
      <c r="Z1242" s="62"/>
      <c r="AA1242" s="62"/>
      <c r="AB1242" s="62"/>
      <c r="AC1242" s="62"/>
      <c r="AD1242" s="62"/>
      <c r="AE1242" s="62"/>
      <c r="AF1242" s="62"/>
      <c r="AG1242" s="62"/>
      <c r="AH1242" s="62"/>
      <c r="AI1242" s="62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  <c r="BA1242" s="62"/>
      <c r="BB1242" s="62"/>
    </row>
    <row r="1243" spans="1:54" ht="18.350000000000001" x14ac:dyDescent="0.3">
      <c r="A1243" s="62"/>
      <c r="B1243" s="62"/>
      <c r="C1243" s="62"/>
      <c r="D1243" s="62"/>
      <c r="E1243" s="62"/>
      <c r="F1243" s="62"/>
      <c r="G1243" s="62"/>
      <c r="H1243" s="62"/>
      <c r="I1243" s="62"/>
      <c r="J1243" s="62"/>
      <c r="K1243" s="62"/>
      <c r="L1243" s="62"/>
      <c r="M1243" s="62"/>
      <c r="N1243" s="62"/>
      <c r="O1243" s="62"/>
      <c r="P1243" s="62"/>
      <c r="Q1243" s="62"/>
      <c r="R1243" s="62"/>
      <c r="S1243" s="62"/>
      <c r="T1243" s="62"/>
      <c r="U1243" s="62"/>
      <c r="V1243" s="62"/>
      <c r="W1243" s="62"/>
      <c r="X1243" s="62"/>
      <c r="Y1243" s="62"/>
      <c r="Z1243" s="62"/>
      <c r="AA1243" s="62"/>
      <c r="AB1243" s="62"/>
      <c r="AC1243" s="62"/>
      <c r="AD1243" s="62"/>
      <c r="AE1243" s="62"/>
      <c r="AF1243" s="62"/>
      <c r="AG1243" s="62"/>
      <c r="AH1243" s="62"/>
      <c r="AI1243" s="62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  <c r="BA1243" s="62"/>
      <c r="BB1243" s="62"/>
    </row>
    <row r="1244" spans="1:54" ht="18.350000000000001" x14ac:dyDescent="0.3">
      <c r="A1244" s="62"/>
      <c r="B1244" s="62"/>
      <c r="C1244" s="62"/>
      <c r="D1244" s="62"/>
      <c r="E1244" s="62"/>
      <c r="F1244" s="62"/>
      <c r="G1244" s="62"/>
      <c r="H1244" s="62"/>
      <c r="I1244" s="62"/>
      <c r="J1244" s="62"/>
      <c r="K1244" s="62"/>
      <c r="L1244" s="62"/>
      <c r="M1244" s="62"/>
      <c r="N1244" s="62"/>
      <c r="O1244" s="62"/>
      <c r="P1244" s="62"/>
      <c r="Q1244" s="62"/>
      <c r="R1244" s="62"/>
      <c r="S1244" s="62"/>
      <c r="T1244" s="62"/>
      <c r="U1244" s="62"/>
      <c r="V1244" s="62"/>
      <c r="W1244" s="62"/>
      <c r="X1244" s="62"/>
      <c r="Y1244" s="62"/>
      <c r="Z1244" s="62"/>
      <c r="AA1244" s="62"/>
      <c r="AB1244" s="62"/>
      <c r="AC1244" s="62"/>
      <c r="AD1244" s="62"/>
      <c r="AE1244" s="62"/>
      <c r="AF1244" s="62"/>
      <c r="AG1244" s="62"/>
      <c r="AH1244" s="62"/>
      <c r="AI1244" s="62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  <c r="BA1244" s="62"/>
      <c r="BB1244" s="62"/>
    </row>
    <row r="1245" spans="1:54" ht="18.350000000000001" x14ac:dyDescent="0.3">
      <c r="A1245" s="62"/>
      <c r="B1245" s="62"/>
      <c r="C1245" s="62"/>
      <c r="D1245" s="62"/>
      <c r="E1245" s="62"/>
      <c r="F1245" s="62"/>
      <c r="G1245" s="62"/>
      <c r="H1245" s="62"/>
      <c r="I1245" s="62"/>
      <c r="J1245" s="62"/>
      <c r="K1245" s="62"/>
      <c r="L1245" s="62"/>
      <c r="M1245" s="62"/>
      <c r="N1245" s="62"/>
      <c r="O1245" s="62"/>
      <c r="P1245" s="62"/>
      <c r="Q1245" s="62"/>
      <c r="R1245" s="62"/>
      <c r="S1245" s="62"/>
      <c r="T1245" s="62"/>
      <c r="U1245" s="62"/>
      <c r="V1245" s="62"/>
      <c r="W1245" s="62"/>
      <c r="X1245" s="62"/>
      <c r="Y1245" s="62"/>
      <c r="Z1245" s="62"/>
      <c r="AA1245" s="62"/>
      <c r="AB1245" s="62"/>
      <c r="AC1245" s="62"/>
      <c r="AD1245" s="62"/>
      <c r="AE1245" s="62"/>
      <c r="AF1245" s="62"/>
      <c r="AG1245" s="62"/>
      <c r="AH1245" s="62"/>
      <c r="AI1245" s="62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  <c r="BA1245" s="62"/>
      <c r="BB1245" s="62"/>
    </row>
    <row r="1246" spans="1:54" ht="18.350000000000001" x14ac:dyDescent="0.3">
      <c r="A1246" s="62"/>
      <c r="B1246" s="62"/>
      <c r="C1246" s="62"/>
      <c r="D1246" s="62"/>
      <c r="E1246" s="62"/>
      <c r="F1246" s="62"/>
      <c r="G1246" s="62"/>
      <c r="H1246" s="62"/>
      <c r="I1246" s="62"/>
      <c r="J1246" s="62"/>
      <c r="K1246" s="62"/>
      <c r="L1246" s="62"/>
      <c r="M1246" s="62"/>
      <c r="N1246" s="62"/>
      <c r="O1246" s="62"/>
      <c r="P1246" s="62"/>
      <c r="Q1246" s="62"/>
      <c r="R1246" s="62"/>
      <c r="S1246" s="62"/>
      <c r="T1246" s="62"/>
      <c r="U1246" s="62"/>
      <c r="V1246" s="62"/>
      <c r="W1246" s="62"/>
      <c r="X1246" s="62"/>
      <c r="Y1246" s="62"/>
      <c r="Z1246" s="62"/>
      <c r="AA1246" s="62"/>
      <c r="AB1246" s="62"/>
      <c r="AC1246" s="62"/>
      <c r="AD1246" s="62"/>
      <c r="AE1246" s="62"/>
      <c r="AF1246" s="62"/>
      <c r="AG1246" s="62"/>
      <c r="AH1246" s="62"/>
      <c r="AI1246" s="62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  <c r="BA1246" s="62"/>
      <c r="BB1246" s="62"/>
    </row>
    <row r="1247" spans="1:54" ht="18.350000000000001" x14ac:dyDescent="0.3">
      <c r="A1247" s="62"/>
      <c r="B1247" s="62"/>
      <c r="C1247" s="62"/>
      <c r="D1247" s="62"/>
      <c r="E1247" s="62"/>
      <c r="F1247" s="62"/>
      <c r="G1247" s="62"/>
      <c r="H1247" s="62"/>
      <c r="I1247" s="62"/>
      <c r="J1247" s="62"/>
      <c r="K1247" s="62"/>
      <c r="L1247" s="62"/>
      <c r="M1247" s="62"/>
      <c r="N1247" s="62"/>
      <c r="O1247" s="62"/>
      <c r="P1247" s="62"/>
      <c r="Q1247" s="62"/>
      <c r="R1247" s="62"/>
      <c r="S1247" s="62"/>
      <c r="T1247" s="62"/>
      <c r="U1247" s="62"/>
      <c r="V1247" s="62"/>
      <c r="W1247" s="62"/>
      <c r="X1247" s="62"/>
      <c r="Y1247" s="62"/>
      <c r="Z1247" s="62"/>
      <c r="AA1247" s="62"/>
      <c r="AB1247" s="62"/>
      <c r="AC1247" s="62"/>
      <c r="AD1247" s="62"/>
      <c r="AE1247" s="62"/>
      <c r="AF1247" s="62"/>
      <c r="AG1247" s="62"/>
      <c r="AH1247" s="62"/>
      <c r="AI1247" s="62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  <c r="BA1247" s="62"/>
      <c r="BB1247" s="62"/>
    </row>
    <row r="1248" spans="1:54" ht="18.350000000000001" x14ac:dyDescent="0.3">
      <c r="A1248" s="62"/>
      <c r="B1248" s="62"/>
      <c r="C1248" s="62"/>
      <c r="D1248" s="62"/>
      <c r="E1248" s="62"/>
      <c r="F1248" s="62"/>
      <c r="G1248" s="62"/>
      <c r="H1248" s="62"/>
      <c r="I1248" s="62"/>
      <c r="J1248" s="62"/>
      <c r="K1248" s="62"/>
      <c r="L1248" s="62"/>
      <c r="M1248" s="62"/>
      <c r="N1248" s="62"/>
      <c r="O1248" s="62"/>
      <c r="P1248" s="62"/>
      <c r="Q1248" s="62"/>
      <c r="R1248" s="62"/>
      <c r="S1248" s="62"/>
      <c r="T1248" s="62"/>
      <c r="U1248" s="62"/>
      <c r="V1248" s="62"/>
      <c r="W1248" s="62"/>
      <c r="X1248" s="62"/>
      <c r="Y1248" s="62"/>
      <c r="Z1248" s="62"/>
      <c r="AA1248" s="62"/>
      <c r="AB1248" s="62"/>
      <c r="AC1248" s="62"/>
      <c r="AD1248" s="62"/>
      <c r="AE1248" s="62"/>
      <c r="AF1248" s="62"/>
      <c r="AG1248" s="62"/>
      <c r="AH1248" s="62"/>
      <c r="AI1248" s="62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  <c r="BA1248" s="62"/>
      <c r="BB1248" s="62"/>
    </row>
    <row r="1249" spans="1:54" ht="18.350000000000001" x14ac:dyDescent="0.3">
      <c r="A1249" s="62"/>
      <c r="B1249" s="62"/>
      <c r="C1249" s="62"/>
      <c r="D1249" s="62"/>
      <c r="E1249" s="62"/>
      <c r="F1249" s="62"/>
      <c r="G1249" s="62"/>
      <c r="H1249" s="62"/>
      <c r="I1249" s="62"/>
      <c r="J1249" s="62"/>
      <c r="K1249" s="62"/>
      <c r="L1249" s="62"/>
      <c r="M1249" s="62"/>
      <c r="N1249" s="62"/>
      <c r="O1249" s="62"/>
      <c r="P1249" s="62"/>
      <c r="Q1249" s="62"/>
      <c r="R1249" s="62"/>
      <c r="S1249" s="62"/>
      <c r="T1249" s="62"/>
      <c r="U1249" s="62"/>
      <c r="V1249" s="62"/>
      <c r="W1249" s="62"/>
      <c r="X1249" s="62"/>
      <c r="Y1249" s="62"/>
      <c r="Z1249" s="62"/>
      <c r="AA1249" s="62"/>
      <c r="AB1249" s="62"/>
      <c r="AC1249" s="62"/>
      <c r="AD1249" s="62"/>
      <c r="AE1249" s="62"/>
      <c r="AF1249" s="62"/>
      <c r="AG1249" s="62"/>
      <c r="AH1249" s="62"/>
      <c r="AI1249" s="62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  <c r="BA1249" s="62"/>
      <c r="BB1249" s="62"/>
    </row>
    <row r="1250" spans="1:54" ht="18.350000000000001" x14ac:dyDescent="0.3">
      <c r="A1250" s="62"/>
      <c r="B1250" s="62"/>
      <c r="C1250" s="62"/>
      <c r="D1250" s="62"/>
      <c r="E1250" s="62"/>
      <c r="F1250" s="62"/>
      <c r="G1250" s="62"/>
      <c r="H1250" s="62"/>
      <c r="I1250" s="62"/>
      <c r="J1250" s="62"/>
      <c r="K1250" s="62"/>
      <c r="L1250" s="62"/>
      <c r="M1250" s="62"/>
      <c r="N1250" s="62"/>
      <c r="O1250" s="62"/>
      <c r="P1250" s="62"/>
      <c r="Q1250" s="62"/>
      <c r="R1250" s="62"/>
      <c r="S1250" s="62"/>
      <c r="T1250" s="62"/>
      <c r="U1250" s="62"/>
      <c r="V1250" s="62"/>
      <c r="W1250" s="62"/>
      <c r="X1250" s="62"/>
      <c r="Y1250" s="62"/>
      <c r="Z1250" s="62"/>
      <c r="AA1250" s="62"/>
      <c r="AB1250" s="62"/>
      <c r="AC1250" s="62"/>
      <c r="AD1250" s="62"/>
      <c r="AE1250" s="62"/>
      <c r="AF1250" s="62"/>
      <c r="AG1250" s="62"/>
      <c r="AH1250" s="62"/>
      <c r="AI1250" s="62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  <c r="BA1250" s="62"/>
      <c r="BB1250" s="62"/>
    </row>
    <row r="1251" spans="1:54" ht="18.350000000000001" x14ac:dyDescent="0.3">
      <c r="A1251" s="62"/>
      <c r="B1251" s="62"/>
      <c r="C1251" s="62"/>
      <c r="D1251" s="62"/>
      <c r="E1251" s="62"/>
      <c r="F1251" s="62"/>
      <c r="G1251" s="62"/>
      <c r="H1251" s="62"/>
      <c r="I1251" s="62"/>
      <c r="J1251" s="62"/>
      <c r="K1251" s="62"/>
      <c r="L1251" s="62"/>
      <c r="M1251" s="62"/>
      <c r="N1251" s="62"/>
      <c r="O1251" s="62"/>
      <c r="P1251" s="62"/>
      <c r="Q1251" s="62"/>
      <c r="R1251" s="62"/>
      <c r="S1251" s="62"/>
      <c r="T1251" s="62"/>
      <c r="U1251" s="62"/>
      <c r="V1251" s="62"/>
      <c r="W1251" s="62"/>
      <c r="X1251" s="62"/>
      <c r="Y1251" s="62"/>
      <c r="Z1251" s="62"/>
      <c r="AA1251" s="62"/>
      <c r="AB1251" s="62"/>
      <c r="AC1251" s="62"/>
      <c r="AD1251" s="62"/>
      <c r="AE1251" s="62"/>
      <c r="AF1251" s="62"/>
      <c r="AG1251" s="62"/>
      <c r="AH1251" s="62"/>
      <c r="AI1251" s="62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  <c r="BA1251" s="62"/>
      <c r="BB1251" s="62"/>
    </row>
    <row r="1252" spans="1:54" ht="18.350000000000001" x14ac:dyDescent="0.3">
      <c r="A1252" s="62"/>
      <c r="B1252" s="62"/>
      <c r="C1252" s="62"/>
      <c r="D1252" s="62"/>
      <c r="E1252" s="62"/>
      <c r="F1252" s="62"/>
      <c r="G1252" s="62"/>
      <c r="H1252" s="62"/>
      <c r="I1252" s="62"/>
      <c r="J1252" s="62"/>
      <c r="K1252" s="62"/>
      <c r="L1252" s="62"/>
      <c r="M1252" s="62"/>
      <c r="N1252" s="62"/>
      <c r="O1252" s="62"/>
      <c r="P1252" s="62"/>
      <c r="Q1252" s="62"/>
      <c r="R1252" s="62"/>
      <c r="S1252" s="62"/>
      <c r="T1252" s="62"/>
      <c r="U1252" s="62"/>
      <c r="V1252" s="62"/>
      <c r="W1252" s="62"/>
      <c r="X1252" s="62"/>
      <c r="Y1252" s="62"/>
      <c r="Z1252" s="62"/>
      <c r="AA1252" s="62"/>
      <c r="AB1252" s="62"/>
      <c r="AC1252" s="62"/>
      <c r="AD1252" s="62"/>
      <c r="AE1252" s="62"/>
      <c r="AF1252" s="62"/>
      <c r="AG1252" s="62"/>
      <c r="AH1252" s="62"/>
      <c r="AI1252" s="62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  <c r="BA1252" s="62"/>
      <c r="BB1252" s="62"/>
    </row>
    <row r="1253" spans="1:54" ht="18.350000000000001" x14ac:dyDescent="0.3">
      <c r="A1253" s="62"/>
      <c r="B1253" s="62"/>
      <c r="C1253" s="62"/>
      <c r="D1253" s="62"/>
      <c r="E1253" s="62"/>
      <c r="F1253" s="62"/>
      <c r="G1253" s="62"/>
      <c r="H1253" s="62"/>
      <c r="I1253" s="62"/>
      <c r="J1253" s="62"/>
      <c r="K1253" s="62"/>
      <c r="L1253" s="62"/>
      <c r="M1253" s="62"/>
      <c r="N1253" s="62"/>
      <c r="O1253" s="62"/>
      <c r="P1253" s="62"/>
      <c r="Q1253" s="62"/>
      <c r="R1253" s="62"/>
      <c r="S1253" s="62"/>
      <c r="T1253" s="62"/>
      <c r="U1253" s="62"/>
      <c r="V1253" s="62"/>
      <c r="W1253" s="62"/>
      <c r="X1253" s="62"/>
      <c r="Y1253" s="62"/>
      <c r="Z1253" s="62"/>
      <c r="AA1253" s="62"/>
      <c r="AB1253" s="62"/>
      <c r="AC1253" s="62"/>
      <c r="AD1253" s="62"/>
      <c r="AE1253" s="62"/>
      <c r="AF1253" s="62"/>
      <c r="AG1253" s="62"/>
      <c r="AH1253" s="62"/>
      <c r="AI1253" s="62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  <c r="BA1253" s="62"/>
      <c r="BB1253" s="62"/>
    </row>
    <row r="1254" spans="1:54" ht="18.350000000000001" x14ac:dyDescent="0.3">
      <c r="A1254" s="62"/>
      <c r="B1254" s="62"/>
      <c r="C1254" s="62"/>
      <c r="D1254" s="62"/>
      <c r="E1254" s="62"/>
      <c r="F1254" s="62"/>
      <c r="G1254" s="62"/>
      <c r="H1254" s="62"/>
      <c r="I1254" s="62"/>
      <c r="J1254" s="62"/>
      <c r="K1254" s="62"/>
      <c r="L1254" s="62"/>
      <c r="M1254" s="62"/>
      <c r="N1254" s="62"/>
      <c r="O1254" s="62"/>
      <c r="P1254" s="62"/>
      <c r="Q1254" s="62"/>
      <c r="R1254" s="62"/>
      <c r="S1254" s="62"/>
      <c r="T1254" s="62"/>
      <c r="U1254" s="62"/>
      <c r="V1254" s="62"/>
      <c r="W1254" s="62"/>
      <c r="X1254" s="62"/>
      <c r="Y1254" s="62"/>
      <c r="Z1254" s="62"/>
      <c r="AA1254" s="62"/>
      <c r="AB1254" s="62"/>
      <c r="AC1254" s="62"/>
      <c r="AD1254" s="62"/>
      <c r="AE1254" s="62"/>
      <c r="AF1254" s="62"/>
      <c r="AG1254" s="62"/>
      <c r="AH1254" s="62"/>
      <c r="AI1254" s="62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  <c r="BA1254" s="62"/>
      <c r="BB1254" s="62"/>
    </row>
    <row r="1255" spans="1:54" ht="18.350000000000001" x14ac:dyDescent="0.3">
      <c r="A1255" s="62"/>
      <c r="B1255" s="62"/>
      <c r="C1255" s="62"/>
      <c r="D1255" s="62"/>
      <c r="E1255" s="62"/>
      <c r="F1255" s="62"/>
      <c r="G1255" s="62"/>
      <c r="H1255" s="62"/>
      <c r="I1255" s="62"/>
      <c r="J1255" s="62"/>
      <c r="K1255" s="62"/>
      <c r="L1255" s="62"/>
      <c r="M1255" s="62"/>
      <c r="N1255" s="62"/>
      <c r="O1255" s="62"/>
      <c r="P1255" s="62"/>
      <c r="Q1255" s="62"/>
      <c r="R1255" s="62"/>
      <c r="S1255" s="62"/>
      <c r="T1255" s="62"/>
      <c r="U1255" s="62"/>
      <c r="V1255" s="62"/>
      <c r="W1255" s="62"/>
      <c r="X1255" s="62"/>
      <c r="Y1255" s="62"/>
      <c r="Z1255" s="62"/>
      <c r="AA1255" s="62"/>
      <c r="AB1255" s="62"/>
      <c r="AC1255" s="62"/>
      <c r="AD1255" s="62"/>
      <c r="AE1255" s="62"/>
      <c r="AF1255" s="62"/>
      <c r="AG1255" s="62"/>
      <c r="AH1255" s="62"/>
      <c r="AI1255" s="62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  <c r="BA1255" s="62"/>
      <c r="BB1255" s="62"/>
    </row>
    <row r="1256" spans="1:54" ht="18.350000000000001" x14ac:dyDescent="0.3">
      <c r="A1256" s="62"/>
      <c r="B1256" s="62"/>
      <c r="C1256" s="62"/>
      <c r="D1256" s="62"/>
      <c r="E1256" s="62"/>
      <c r="F1256" s="62"/>
      <c r="G1256" s="62"/>
      <c r="H1256" s="62"/>
      <c r="I1256" s="62"/>
      <c r="J1256" s="62"/>
      <c r="K1256" s="62"/>
      <c r="L1256" s="62"/>
      <c r="M1256" s="62"/>
      <c r="N1256" s="62"/>
      <c r="O1256" s="62"/>
      <c r="P1256" s="62"/>
      <c r="Q1256" s="62"/>
      <c r="R1256" s="62"/>
      <c r="S1256" s="62"/>
      <c r="T1256" s="62"/>
      <c r="U1256" s="62"/>
      <c r="V1256" s="62"/>
      <c r="W1256" s="62"/>
      <c r="X1256" s="62"/>
      <c r="Y1256" s="62"/>
      <c r="Z1256" s="62"/>
      <c r="AA1256" s="62"/>
      <c r="AB1256" s="62"/>
      <c r="AC1256" s="62"/>
      <c r="AD1256" s="62"/>
      <c r="AE1256" s="62"/>
      <c r="AF1256" s="62"/>
      <c r="AG1256" s="62"/>
      <c r="AH1256" s="62"/>
      <c r="AI1256" s="62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  <c r="BA1256" s="62"/>
      <c r="BB1256" s="62"/>
    </row>
    <row r="1257" spans="1:54" ht="18.350000000000001" x14ac:dyDescent="0.3">
      <c r="A1257" s="62"/>
      <c r="B1257" s="62"/>
      <c r="C1257" s="62"/>
      <c r="D1257" s="62"/>
      <c r="E1257" s="62"/>
      <c r="F1257" s="62"/>
      <c r="G1257" s="62"/>
      <c r="H1257" s="62"/>
      <c r="I1257" s="62"/>
      <c r="J1257" s="62"/>
      <c r="K1257" s="62"/>
      <c r="L1257" s="62"/>
      <c r="M1257" s="62"/>
      <c r="N1257" s="62"/>
      <c r="O1257" s="62"/>
      <c r="P1257" s="62"/>
      <c r="Q1257" s="62"/>
      <c r="R1257" s="62"/>
      <c r="S1257" s="62"/>
      <c r="T1257" s="62"/>
      <c r="U1257" s="62"/>
      <c r="V1257" s="62"/>
      <c r="W1257" s="62"/>
      <c r="X1257" s="62"/>
      <c r="Y1257" s="62"/>
      <c r="Z1257" s="62"/>
      <c r="AA1257" s="62"/>
      <c r="AB1257" s="62"/>
      <c r="AC1257" s="62"/>
      <c r="AD1257" s="62"/>
      <c r="AE1257" s="62"/>
      <c r="AF1257" s="62"/>
      <c r="AG1257" s="62"/>
      <c r="AH1257" s="62"/>
      <c r="AI1257" s="62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  <c r="BA1257" s="62"/>
      <c r="BB1257" s="62"/>
    </row>
    <row r="1258" spans="1:54" ht="18.350000000000001" x14ac:dyDescent="0.3">
      <c r="A1258" s="62"/>
      <c r="B1258" s="62"/>
      <c r="C1258" s="62"/>
      <c r="D1258" s="62"/>
      <c r="E1258" s="62"/>
      <c r="F1258" s="62"/>
      <c r="G1258" s="62"/>
      <c r="H1258" s="62"/>
      <c r="I1258" s="62"/>
      <c r="J1258" s="62"/>
      <c r="K1258" s="62"/>
      <c r="L1258" s="62"/>
      <c r="M1258" s="62"/>
      <c r="N1258" s="62"/>
      <c r="O1258" s="62"/>
      <c r="P1258" s="62"/>
      <c r="Q1258" s="62"/>
      <c r="R1258" s="62"/>
      <c r="S1258" s="62"/>
      <c r="T1258" s="62"/>
      <c r="U1258" s="62"/>
      <c r="V1258" s="62"/>
      <c r="W1258" s="62"/>
      <c r="X1258" s="62"/>
      <c r="Y1258" s="62"/>
      <c r="Z1258" s="62"/>
      <c r="AA1258" s="62"/>
      <c r="AB1258" s="62"/>
      <c r="AC1258" s="62"/>
      <c r="AD1258" s="62"/>
      <c r="AE1258" s="62"/>
      <c r="AF1258" s="62"/>
      <c r="AG1258" s="62"/>
      <c r="AH1258" s="62"/>
      <c r="AI1258" s="62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  <c r="BA1258" s="62"/>
      <c r="BB1258" s="62"/>
    </row>
    <row r="1259" spans="1:54" ht="18.350000000000001" x14ac:dyDescent="0.3">
      <c r="A1259" s="62"/>
      <c r="B1259" s="62"/>
      <c r="C1259" s="62"/>
      <c r="D1259" s="62"/>
      <c r="E1259" s="62"/>
      <c r="F1259" s="62"/>
      <c r="G1259" s="62"/>
      <c r="H1259" s="62"/>
      <c r="I1259" s="62"/>
      <c r="J1259" s="62"/>
      <c r="K1259" s="62"/>
      <c r="L1259" s="62"/>
      <c r="M1259" s="62"/>
      <c r="N1259" s="62"/>
      <c r="O1259" s="62"/>
      <c r="P1259" s="62"/>
      <c r="Q1259" s="62"/>
      <c r="R1259" s="62"/>
      <c r="S1259" s="62"/>
      <c r="T1259" s="62"/>
      <c r="U1259" s="62"/>
      <c r="V1259" s="62"/>
      <c r="W1259" s="62"/>
      <c r="X1259" s="62"/>
      <c r="Y1259" s="62"/>
      <c r="Z1259" s="62"/>
      <c r="AA1259" s="62"/>
      <c r="AB1259" s="62"/>
      <c r="AC1259" s="62"/>
      <c r="AD1259" s="62"/>
      <c r="AE1259" s="62"/>
      <c r="AF1259" s="62"/>
      <c r="AG1259" s="62"/>
      <c r="AH1259" s="62"/>
      <c r="AI1259" s="62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  <c r="BA1259" s="62"/>
      <c r="BB1259" s="62"/>
    </row>
    <row r="1260" spans="1:54" ht="18.350000000000001" x14ac:dyDescent="0.3">
      <c r="A1260" s="62"/>
      <c r="B1260" s="62"/>
      <c r="C1260" s="62"/>
      <c r="D1260" s="62"/>
      <c r="E1260" s="62"/>
      <c r="F1260" s="62"/>
      <c r="G1260" s="62"/>
      <c r="H1260" s="62"/>
      <c r="I1260" s="62"/>
      <c r="J1260" s="62"/>
      <c r="K1260" s="62"/>
      <c r="L1260" s="62"/>
      <c r="M1260" s="62"/>
      <c r="N1260" s="62"/>
      <c r="O1260" s="62"/>
      <c r="P1260" s="62"/>
      <c r="Q1260" s="62"/>
      <c r="R1260" s="62"/>
      <c r="S1260" s="62"/>
      <c r="T1260" s="62"/>
      <c r="U1260" s="62"/>
      <c r="V1260" s="62"/>
      <c r="W1260" s="62"/>
      <c r="X1260" s="62"/>
      <c r="Y1260" s="62"/>
      <c r="Z1260" s="62"/>
      <c r="AA1260" s="62"/>
      <c r="AB1260" s="62"/>
      <c r="AC1260" s="62"/>
      <c r="AD1260" s="62"/>
      <c r="AE1260" s="62"/>
      <c r="AF1260" s="62"/>
      <c r="AG1260" s="62"/>
      <c r="AH1260" s="62"/>
      <c r="AI1260" s="62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  <c r="BA1260" s="62"/>
      <c r="BB1260" s="62"/>
    </row>
    <row r="1261" spans="1:54" ht="18.350000000000001" x14ac:dyDescent="0.3">
      <c r="A1261" s="62"/>
      <c r="B1261" s="62"/>
      <c r="C1261" s="62"/>
      <c r="D1261" s="62"/>
      <c r="E1261" s="62"/>
      <c r="F1261" s="62"/>
      <c r="G1261" s="62"/>
      <c r="H1261" s="62"/>
      <c r="I1261" s="62"/>
      <c r="J1261" s="62"/>
      <c r="K1261" s="62"/>
      <c r="L1261" s="62"/>
      <c r="M1261" s="62"/>
      <c r="N1261" s="62"/>
      <c r="O1261" s="62"/>
      <c r="P1261" s="62"/>
      <c r="Q1261" s="62"/>
      <c r="R1261" s="62"/>
      <c r="S1261" s="62"/>
      <c r="T1261" s="62"/>
      <c r="U1261" s="62"/>
      <c r="V1261" s="62"/>
      <c r="W1261" s="62"/>
      <c r="X1261" s="62"/>
      <c r="Y1261" s="62"/>
      <c r="Z1261" s="62"/>
      <c r="AA1261" s="62"/>
      <c r="AB1261" s="62"/>
      <c r="AC1261" s="62"/>
      <c r="AD1261" s="62"/>
      <c r="AE1261" s="62"/>
      <c r="AF1261" s="62"/>
      <c r="AG1261" s="62"/>
      <c r="AH1261" s="62"/>
      <c r="AI1261" s="62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  <c r="BA1261" s="62"/>
      <c r="BB1261" s="62"/>
    </row>
    <row r="1262" spans="1:54" ht="18.350000000000001" x14ac:dyDescent="0.3">
      <c r="A1262" s="62"/>
      <c r="B1262" s="62"/>
      <c r="C1262" s="62"/>
      <c r="D1262" s="62"/>
      <c r="E1262" s="62"/>
      <c r="F1262" s="62"/>
      <c r="G1262" s="62"/>
      <c r="H1262" s="62"/>
      <c r="I1262" s="62"/>
      <c r="J1262" s="62"/>
      <c r="K1262" s="62"/>
      <c r="L1262" s="62"/>
      <c r="M1262" s="62"/>
      <c r="N1262" s="62"/>
      <c r="O1262" s="62"/>
      <c r="P1262" s="62"/>
      <c r="Q1262" s="62"/>
      <c r="R1262" s="62"/>
      <c r="S1262" s="62"/>
      <c r="T1262" s="62"/>
      <c r="U1262" s="62"/>
      <c r="V1262" s="62"/>
      <c r="W1262" s="62"/>
      <c r="X1262" s="62"/>
      <c r="Y1262" s="62"/>
      <c r="Z1262" s="62"/>
      <c r="AA1262" s="62"/>
      <c r="AB1262" s="62"/>
      <c r="AC1262" s="62"/>
      <c r="AD1262" s="62"/>
      <c r="AE1262" s="62"/>
      <c r="AF1262" s="62"/>
      <c r="AG1262" s="62"/>
      <c r="AH1262" s="62"/>
      <c r="AI1262" s="62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  <c r="BA1262" s="62"/>
      <c r="BB1262" s="62"/>
    </row>
    <row r="1263" spans="1:54" ht="18.350000000000001" x14ac:dyDescent="0.3">
      <c r="A1263" s="62"/>
      <c r="B1263" s="62"/>
      <c r="C1263" s="62"/>
      <c r="D1263" s="62"/>
      <c r="E1263" s="62"/>
      <c r="F1263" s="62"/>
      <c r="G1263" s="62"/>
      <c r="H1263" s="62"/>
      <c r="I1263" s="62"/>
      <c r="J1263" s="62"/>
      <c r="K1263" s="62"/>
      <c r="L1263" s="62"/>
      <c r="M1263" s="62"/>
      <c r="N1263" s="62"/>
      <c r="O1263" s="62"/>
      <c r="P1263" s="62"/>
      <c r="Q1263" s="62"/>
      <c r="R1263" s="62"/>
      <c r="S1263" s="62"/>
      <c r="T1263" s="62"/>
      <c r="U1263" s="62"/>
      <c r="V1263" s="62"/>
      <c r="W1263" s="62"/>
      <c r="X1263" s="62"/>
      <c r="Y1263" s="62"/>
      <c r="Z1263" s="62"/>
      <c r="AA1263" s="62"/>
      <c r="AB1263" s="62"/>
      <c r="AC1263" s="62"/>
      <c r="AD1263" s="62"/>
      <c r="AE1263" s="62"/>
      <c r="AF1263" s="62"/>
      <c r="AG1263" s="62"/>
      <c r="AH1263" s="62"/>
      <c r="AI1263" s="62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  <c r="BA1263" s="62"/>
      <c r="BB1263" s="62"/>
    </row>
    <row r="1264" spans="1:54" ht="18.350000000000001" x14ac:dyDescent="0.3">
      <c r="A1264" s="62"/>
      <c r="B1264" s="62"/>
      <c r="C1264" s="62"/>
      <c r="D1264" s="62"/>
      <c r="E1264" s="62"/>
      <c r="F1264" s="62"/>
      <c r="G1264" s="62"/>
      <c r="H1264" s="62"/>
      <c r="I1264" s="62"/>
      <c r="J1264" s="62"/>
      <c r="K1264" s="62"/>
      <c r="L1264" s="62"/>
      <c r="M1264" s="62"/>
      <c r="N1264" s="62"/>
      <c r="O1264" s="62"/>
      <c r="P1264" s="62"/>
      <c r="Q1264" s="62"/>
      <c r="R1264" s="62"/>
      <c r="S1264" s="62"/>
      <c r="T1264" s="62"/>
      <c r="U1264" s="62"/>
      <c r="V1264" s="62"/>
      <c r="W1264" s="62"/>
      <c r="X1264" s="62"/>
      <c r="Y1264" s="62"/>
      <c r="Z1264" s="62"/>
      <c r="AA1264" s="62"/>
      <c r="AB1264" s="62"/>
      <c r="AC1264" s="62"/>
      <c r="AD1264" s="62"/>
      <c r="AE1264" s="62"/>
      <c r="AF1264" s="62"/>
      <c r="AG1264" s="62"/>
      <c r="AH1264" s="62"/>
      <c r="AI1264" s="62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  <c r="BA1264" s="62"/>
      <c r="BB1264" s="62"/>
    </row>
    <row r="1265" spans="1:54" ht="18.350000000000001" x14ac:dyDescent="0.3">
      <c r="A1265" s="62"/>
      <c r="B1265" s="62"/>
      <c r="C1265" s="62"/>
      <c r="D1265" s="62"/>
      <c r="E1265" s="62"/>
      <c r="F1265" s="62"/>
      <c r="G1265" s="62"/>
      <c r="H1265" s="62"/>
      <c r="I1265" s="62"/>
      <c r="J1265" s="62"/>
      <c r="K1265" s="62"/>
      <c r="L1265" s="62"/>
      <c r="M1265" s="62"/>
      <c r="N1265" s="62"/>
      <c r="O1265" s="62"/>
      <c r="P1265" s="62"/>
      <c r="Q1265" s="62"/>
      <c r="R1265" s="62"/>
      <c r="S1265" s="62"/>
      <c r="T1265" s="62"/>
      <c r="U1265" s="62"/>
      <c r="V1265" s="62"/>
      <c r="W1265" s="62"/>
      <c r="X1265" s="62"/>
      <c r="Y1265" s="62"/>
      <c r="Z1265" s="62"/>
      <c r="AA1265" s="62"/>
      <c r="AB1265" s="62"/>
      <c r="AC1265" s="62"/>
      <c r="AD1265" s="62"/>
      <c r="AE1265" s="62"/>
      <c r="AF1265" s="62"/>
      <c r="AG1265" s="62"/>
      <c r="AH1265" s="62"/>
      <c r="AI1265" s="62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  <c r="BA1265" s="62"/>
      <c r="BB1265" s="62"/>
    </row>
    <row r="1266" spans="1:54" ht="18.350000000000001" x14ac:dyDescent="0.3">
      <c r="A1266" s="62"/>
      <c r="B1266" s="62"/>
      <c r="C1266" s="62"/>
      <c r="D1266" s="62"/>
      <c r="E1266" s="62"/>
      <c r="F1266" s="62"/>
      <c r="G1266" s="62"/>
      <c r="H1266" s="62"/>
      <c r="I1266" s="62"/>
      <c r="J1266" s="62"/>
      <c r="K1266" s="62"/>
      <c r="L1266" s="62"/>
      <c r="M1266" s="62"/>
      <c r="N1266" s="62"/>
      <c r="O1266" s="62"/>
      <c r="P1266" s="62"/>
      <c r="Q1266" s="62"/>
      <c r="R1266" s="62"/>
      <c r="S1266" s="62"/>
      <c r="T1266" s="62"/>
      <c r="U1266" s="62"/>
      <c r="V1266" s="62"/>
      <c r="W1266" s="62"/>
      <c r="X1266" s="62"/>
      <c r="Y1266" s="62"/>
      <c r="Z1266" s="62"/>
      <c r="AA1266" s="62"/>
      <c r="AB1266" s="62"/>
      <c r="AC1266" s="62"/>
      <c r="AD1266" s="62"/>
      <c r="AE1266" s="62"/>
      <c r="AF1266" s="62"/>
      <c r="AG1266" s="62"/>
      <c r="AH1266" s="62"/>
      <c r="AI1266" s="62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  <c r="BA1266" s="62"/>
      <c r="BB1266" s="62"/>
    </row>
    <row r="1267" spans="1:54" ht="18.350000000000001" x14ac:dyDescent="0.3">
      <c r="A1267" s="62"/>
      <c r="B1267" s="62"/>
      <c r="C1267" s="62"/>
      <c r="D1267" s="62"/>
      <c r="E1267" s="62"/>
      <c r="F1267" s="62"/>
      <c r="G1267" s="62"/>
      <c r="H1267" s="62"/>
      <c r="I1267" s="62"/>
      <c r="J1267" s="62"/>
      <c r="K1267" s="62"/>
      <c r="L1267" s="62"/>
      <c r="M1267" s="62"/>
      <c r="N1267" s="62"/>
      <c r="O1267" s="62"/>
      <c r="P1267" s="62"/>
      <c r="Q1267" s="62"/>
      <c r="R1267" s="62"/>
      <c r="S1267" s="62"/>
      <c r="T1267" s="62"/>
      <c r="U1267" s="62"/>
      <c r="V1267" s="62"/>
      <c r="W1267" s="62"/>
      <c r="X1267" s="62"/>
      <c r="Y1267" s="62"/>
      <c r="Z1267" s="62"/>
      <c r="AA1267" s="62"/>
      <c r="AB1267" s="62"/>
      <c r="AC1267" s="62"/>
      <c r="AD1267" s="62"/>
      <c r="AE1267" s="62"/>
      <c r="AF1267" s="62"/>
      <c r="AG1267" s="62"/>
      <c r="AH1267" s="62"/>
      <c r="AI1267" s="62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  <c r="BA1267" s="62"/>
      <c r="BB1267" s="62"/>
    </row>
    <row r="1268" spans="1:54" ht="18.350000000000001" x14ac:dyDescent="0.3">
      <c r="A1268" s="62"/>
      <c r="B1268" s="62"/>
      <c r="C1268" s="62"/>
      <c r="D1268" s="62"/>
      <c r="E1268" s="62"/>
      <c r="F1268" s="62"/>
      <c r="G1268" s="62"/>
      <c r="H1268" s="62"/>
      <c r="I1268" s="62"/>
      <c r="J1268" s="62"/>
      <c r="K1268" s="62"/>
      <c r="L1268" s="62"/>
      <c r="M1268" s="62"/>
      <c r="N1268" s="62"/>
      <c r="O1268" s="62"/>
      <c r="P1268" s="62"/>
      <c r="Q1268" s="62"/>
      <c r="R1268" s="62"/>
      <c r="S1268" s="62"/>
      <c r="T1268" s="62"/>
      <c r="U1268" s="62"/>
      <c r="V1268" s="62"/>
      <c r="W1268" s="62"/>
      <c r="X1268" s="62"/>
      <c r="Y1268" s="62"/>
      <c r="Z1268" s="62"/>
      <c r="AA1268" s="62"/>
      <c r="AB1268" s="62"/>
      <c r="AC1268" s="62"/>
      <c r="AD1268" s="62"/>
      <c r="AE1268" s="62"/>
      <c r="AF1268" s="62"/>
      <c r="AG1268" s="62"/>
      <c r="AH1268" s="62"/>
      <c r="AI1268" s="62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  <c r="BA1268" s="62"/>
      <c r="BB1268" s="62"/>
    </row>
    <row r="1269" spans="1:54" ht="18.350000000000001" x14ac:dyDescent="0.3">
      <c r="A1269" s="62"/>
      <c r="B1269" s="62"/>
      <c r="C1269" s="62"/>
      <c r="D1269" s="62"/>
      <c r="E1269" s="62"/>
      <c r="F1269" s="62"/>
      <c r="G1269" s="62"/>
      <c r="H1269" s="62"/>
      <c r="I1269" s="62"/>
      <c r="J1269" s="62"/>
      <c r="K1269" s="62"/>
      <c r="L1269" s="62"/>
      <c r="M1269" s="62"/>
      <c r="N1269" s="62"/>
      <c r="O1269" s="62"/>
      <c r="P1269" s="62"/>
      <c r="Q1269" s="62"/>
      <c r="R1269" s="62"/>
      <c r="S1269" s="62"/>
      <c r="T1269" s="62"/>
      <c r="U1269" s="62"/>
      <c r="V1269" s="62"/>
      <c r="W1269" s="62"/>
      <c r="X1269" s="62"/>
      <c r="Y1269" s="62"/>
      <c r="Z1269" s="62"/>
      <c r="AA1269" s="62"/>
      <c r="AB1269" s="62"/>
      <c r="AC1269" s="62"/>
      <c r="AD1269" s="62"/>
      <c r="AE1269" s="62"/>
      <c r="AF1269" s="62"/>
      <c r="AG1269" s="62"/>
      <c r="AH1269" s="62"/>
      <c r="AI1269" s="62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  <c r="BA1269" s="62"/>
      <c r="BB1269" s="62"/>
    </row>
    <row r="1270" spans="1:54" ht="18.350000000000001" x14ac:dyDescent="0.3">
      <c r="A1270" s="62"/>
      <c r="B1270" s="62"/>
      <c r="C1270" s="62"/>
      <c r="D1270" s="62"/>
      <c r="E1270" s="62"/>
      <c r="F1270" s="62"/>
      <c r="G1270" s="62"/>
      <c r="H1270" s="62"/>
      <c r="I1270" s="62"/>
      <c r="J1270" s="62"/>
      <c r="K1270" s="62"/>
      <c r="L1270" s="62"/>
      <c r="M1270" s="62"/>
      <c r="N1270" s="62"/>
      <c r="O1270" s="62"/>
      <c r="P1270" s="62"/>
      <c r="Q1270" s="62"/>
      <c r="R1270" s="62"/>
      <c r="S1270" s="62"/>
      <c r="T1270" s="62"/>
      <c r="U1270" s="62"/>
      <c r="V1270" s="62"/>
      <c r="W1270" s="62"/>
      <c r="X1270" s="62"/>
      <c r="Y1270" s="62"/>
      <c r="Z1270" s="62"/>
      <c r="AA1270" s="62"/>
      <c r="AB1270" s="62"/>
      <c r="AC1270" s="62"/>
      <c r="AD1270" s="62"/>
      <c r="AE1270" s="62"/>
      <c r="AF1270" s="62"/>
      <c r="AG1270" s="62"/>
      <c r="AH1270" s="62"/>
      <c r="AI1270" s="62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  <c r="BA1270" s="62"/>
      <c r="BB1270" s="62"/>
    </row>
    <row r="1271" spans="1:54" ht="18.350000000000001" x14ac:dyDescent="0.3">
      <c r="A1271" s="62"/>
      <c r="B1271" s="62"/>
      <c r="C1271" s="62"/>
      <c r="D1271" s="62"/>
      <c r="E1271" s="62"/>
      <c r="F1271" s="62"/>
      <c r="G1271" s="62"/>
      <c r="H1271" s="62"/>
      <c r="I1271" s="62"/>
      <c r="J1271" s="62"/>
      <c r="K1271" s="62"/>
      <c r="L1271" s="62"/>
      <c r="M1271" s="62"/>
      <c r="N1271" s="62"/>
      <c r="O1271" s="62"/>
      <c r="P1271" s="62"/>
      <c r="Q1271" s="62"/>
      <c r="R1271" s="62"/>
      <c r="S1271" s="62"/>
      <c r="T1271" s="62"/>
      <c r="U1271" s="62"/>
      <c r="V1271" s="62"/>
      <c r="W1271" s="62"/>
      <c r="X1271" s="62"/>
      <c r="Y1271" s="62"/>
      <c r="Z1271" s="62"/>
      <c r="AA1271" s="62"/>
      <c r="AB1271" s="62"/>
      <c r="AC1271" s="62"/>
      <c r="AD1271" s="62"/>
      <c r="AE1271" s="62"/>
      <c r="AF1271" s="62"/>
      <c r="AG1271" s="62"/>
      <c r="AH1271" s="62"/>
      <c r="AI1271" s="62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  <c r="BA1271" s="62"/>
      <c r="BB1271" s="62"/>
    </row>
    <row r="1272" spans="1:54" ht="18.350000000000001" x14ac:dyDescent="0.3">
      <c r="A1272" s="62"/>
      <c r="B1272" s="62"/>
      <c r="C1272" s="62"/>
      <c r="D1272" s="62"/>
      <c r="E1272" s="62"/>
      <c r="F1272" s="62"/>
      <c r="G1272" s="62"/>
      <c r="H1272" s="62"/>
      <c r="I1272" s="62"/>
      <c r="J1272" s="62"/>
      <c r="K1272" s="62"/>
      <c r="L1272" s="62"/>
      <c r="M1272" s="62"/>
      <c r="N1272" s="62"/>
      <c r="O1272" s="62"/>
      <c r="P1272" s="62"/>
      <c r="Q1272" s="62"/>
      <c r="R1272" s="62"/>
      <c r="S1272" s="62"/>
      <c r="T1272" s="62"/>
      <c r="U1272" s="62"/>
      <c r="V1272" s="62"/>
      <c r="W1272" s="62"/>
      <c r="X1272" s="62"/>
      <c r="Y1272" s="62"/>
      <c r="Z1272" s="62"/>
      <c r="AA1272" s="62"/>
      <c r="AB1272" s="62"/>
      <c r="AC1272" s="62"/>
      <c r="AD1272" s="62"/>
      <c r="AE1272" s="62"/>
      <c r="AF1272" s="62"/>
      <c r="AG1272" s="62"/>
      <c r="AH1272" s="62"/>
      <c r="AI1272" s="62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  <c r="BA1272" s="62"/>
      <c r="BB1272" s="62"/>
    </row>
    <row r="1273" spans="1:54" ht="18.350000000000001" x14ac:dyDescent="0.3">
      <c r="A1273" s="62"/>
      <c r="B1273" s="62"/>
      <c r="C1273" s="62"/>
      <c r="D1273" s="62"/>
      <c r="E1273" s="62"/>
      <c r="F1273" s="62"/>
      <c r="G1273" s="62"/>
      <c r="H1273" s="62"/>
      <c r="I1273" s="62"/>
      <c r="J1273" s="62"/>
      <c r="K1273" s="62"/>
      <c r="L1273" s="62"/>
      <c r="M1273" s="62"/>
      <c r="N1273" s="62"/>
      <c r="O1273" s="62"/>
      <c r="P1273" s="62"/>
      <c r="Q1273" s="62"/>
      <c r="R1273" s="62"/>
      <c r="S1273" s="62"/>
      <c r="T1273" s="62"/>
      <c r="U1273" s="62"/>
      <c r="V1273" s="62"/>
      <c r="W1273" s="62"/>
      <c r="X1273" s="62"/>
      <c r="Y1273" s="62"/>
      <c r="Z1273" s="62"/>
      <c r="AA1273" s="62"/>
      <c r="AB1273" s="62"/>
      <c r="AC1273" s="62"/>
      <c r="AD1273" s="62"/>
      <c r="AE1273" s="62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  <c r="BA1273" s="62"/>
      <c r="BB1273" s="62"/>
    </row>
    <row r="1274" spans="1:54" ht="18.350000000000001" x14ac:dyDescent="0.3">
      <c r="A1274" s="62"/>
      <c r="B1274" s="62"/>
      <c r="C1274" s="62"/>
      <c r="D1274" s="62"/>
      <c r="E1274" s="62"/>
      <c r="F1274" s="62"/>
      <c r="G1274" s="62"/>
      <c r="H1274" s="62"/>
      <c r="I1274" s="62"/>
      <c r="J1274" s="62"/>
      <c r="K1274" s="62"/>
      <c r="L1274" s="62"/>
      <c r="M1274" s="62"/>
      <c r="N1274" s="62"/>
      <c r="O1274" s="62"/>
      <c r="P1274" s="62"/>
      <c r="Q1274" s="62"/>
      <c r="R1274" s="62"/>
      <c r="S1274" s="62"/>
      <c r="T1274" s="62"/>
      <c r="U1274" s="62"/>
      <c r="V1274" s="62"/>
      <c r="W1274" s="62"/>
      <c r="X1274" s="62"/>
      <c r="Y1274" s="62"/>
      <c r="Z1274" s="62"/>
      <c r="AA1274" s="62"/>
      <c r="AB1274" s="62"/>
      <c r="AC1274" s="62"/>
      <c r="AD1274" s="62"/>
      <c r="AE1274" s="62"/>
      <c r="AF1274" s="62"/>
      <c r="AG1274" s="62"/>
      <c r="AH1274" s="62"/>
      <c r="AI1274" s="62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  <c r="BA1274" s="62"/>
      <c r="BB1274" s="62"/>
    </row>
    <row r="1275" spans="1:54" ht="18.350000000000001" x14ac:dyDescent="0.3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  <c r="BA1275" s="62"/>
      <c r="BB1275" s="62"/>
    </row>
    <row r="1276" spans="1:54" ht="18.350000000000001" x14ac:dyDescent="0.3">
      <c r="A1276" s="62"/>
      <c r="B1276" s="62"/>
      <c r="C1276" s="62"/>
      <c r="D1276" s="62"/>
      <c r="E1276" s="62"/>
      <c r="F1276" s="62"/>
      <c r="G1276" s="62"/>
      <c r="H1276" s="62"/>
      <c r="I1276" s="62"/>
      <c r="J1276" s="62"/>
      <c r="K1276" s="62"/>
      <c r="L1276" s="62"/>
      <c r="M1276" s="62"/>
      <c r="N1276" s="62"/>
      <c r="O1276" s="62"/>
      <c r="P1276" s="62"/>
      <c r="Q1276" s="62"/>
      <c r="R1276" s="62"/>
      <c r="S1276" s="62"/>
      <c r="T1276" s="62"/>
      <c r="U1276" s="62"/>
      <c r="V1276" s="62"/>
      <c r="W1276" s="62"/>
      <c r="X1276" s="62"/>
      <c r="Y1276" s="62"/>
      <c r="Z1276" s="62"/>
      <c r="AA1276" s="62"/>
      <c r="AB1276" s="62"/>
      <c r="AC1276" s="62"/>
      <c r="AD1276" s="62"/>
      <c r="AE1276" s="62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  <c r="BA1276" s="62"/>
      <c r="BB1276" s="62"/>
    </row>
    <row r="1277" spans="1:54" ht="18.350000000000001" x14ac:dyDescent="0.3">
      <c r="A1277" s="62"/>
      <c r="B1277" s="62"/>
      <c r="C1277" s="62"/>
      <c r="D1277" s="62"/>
      <c r="E1277" s="62"/>
      <c r="F1277" s="62"/>
      <c r="G1277" s="62"/>
      <c r="H1277" s="62"/>
      <c r="I1277" s="62"/>
      <c r="J1277" s="62"/>
      <c r="K1277" s="62"/>
      <c r="L1277" s="62"/>
      <c r="M1277" s="62"/>
      <c r="N1277" s="62"/>
      <c r="O1277" s="62"/>
      <c r="P1277" s="62"/>
      <c r="Q1277" s="62"/>
      <c r="R1277" s="62"/>
      <c r="S1277" s="62"/>
      <c r="T1277" s="62"/>
      <c r="U1277" s="62"/>
      <c r="V1277" s="62"/>
      <c r="W1277" s="62"/>
      <c r="X1277" s="62"/>
      <c r="Y1277" s="62"/>
      <c r="Z1277" s="62"/>
      <c r="AA1277" s="62"/>
      <c r="AB1277" s="62"/>
      <c r="AC1277" s="62"/>
      <c r="AD1277" s="62"/>
      <c r="AE1277" s="62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  <c r="BA1277" s="62"/>
      <c r="BB1277" s="62"/>
    </row>
    <row r="1278" spans="1:54" ht="18.350000000000001" x14ac:dyDescent="0.3">
      <c r="A1278" s="62"/>
      <c r="B1278" s="62"/>
      <c r="C1278" s="62"/>
      <c r="D1278" s="62"/>
      <c r="E1278" s="62"/>
      <c r="F1278" s="62"/>
      <c r="G1278" s="62"/>
      <c r="H1278" s="62"/>
      <c r="I1278" s="62"/>
      <c r="J1278" s="62"/>
      <c r="K1278" s="62"/>
      <c r="L1278" s="62"/>
      <c r="M1278" s="62"/>
      <c r="N1278" s="62"/>
      <c r="O1278" s="62"/>
      <c r="P1278" s="62"/>
      <c r="Q1278" s="62"/>
      <c r="R1278" s="62"/>
      <c r="S1278" s="62"/>
      <c r="T1278" s="62"/>
      <c r="U1278" s="62"/>
      <c r="V1278" s="62"/>
      <c r="W1278" s="62"/>
      <c r="X1278" s="62"/>
      <c r="Y1278" s="62"/>
      <c r="Z1278" s="62"/>
      <c r="AA1278" s="62"/>
      <c r="AB1278" s="62"/>
      <c r="AC1278" s="62"/>
      <c r="AD1278" s="62"/>
      <c r="AE1278" s="62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  <c r="BA1278" s="62"/>
      <c r="BB1278" s="62"/>
    </row>
    <row r="1279" spans="1:54" ht="18.350000000000001" x14ac:dyDescent="0.3">
      <c r="A1279" s="62"/>
      <c r="B1279" s="62"/>
      <c r="C1279" s="62"/>
      <c r="D1279" s="62"/>
      <c r="E1279" s="62"/>
      <c r="F1279" s="62"/>
      <c r="G1279" s="62"/>
      <c r="H1279" s="62"/>
      <c r="I1279" s="62"/>
      <c r="J1279" s="62"/>
      <c r="K1279" s="62"/>
      <c r="L1279" s="62"/>
      <c r="M1279" s="62"/>
      <c r="N1279" s="62"/>
      <c r="O1279" s="62"/>
      <c r="P1279" s="62"/>
      <c r="Q1279" s="62"/>
      <c r="R1279" s="62"/>
      <c r="S1279" s="62"/>
      <c r="T1279" s="62"/>
      <c r="U1279" s="62"/>
      <c r="V1279" s="62"/>
      <c r="W1279" s="62"/>
      <c r="X1279" s="62"/>
      <c r="Y1279" s="62"/>
      <c r="Z1279" s="62"/>
      <c r="AA1279" s="62"/>
      <c r="AB1279" s="62"/>
      <c r="AC1279" s="62"/>
      <c r="AD1279" s="62"/>
      <c r="AE1279" s="62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  <c r="BA1279" s="62"/>
      <c r="BB1279" s="62"/>
    </row>
    <row r="1280" spans="1:54" ht="18.350000000000001" x14ac:dyDescent="0.3">
      <c r="A1280" s="62"/>
      <c r="B1280" s="62"/>
      <c r="C1280" s="62"/>
      <c r="D1280" s="62"/>
      <c r="E1280" s="62"/>
      <c r="F1280" s="62"/>
      <c r="G1280" s="62"/>
      <c r="H1280" s="62"/>
      <c r="I1280" s="62"/>
      <c r="J1280" s="62"/>
      <c r="K1280" s="62"/>
      <c r="L1280" s="62"/>
      <c r="M1280" s="62"/>
      <c r="N1280" s="62"/>
      <c r="O1280" s="62"/>
      <c r="P1280" s="62"/>
      <c r="Q1280" s="62"/>
      <c r="R1280" s="62"/>
      <c r="S1280" s="62"/>
      <c r="T1280" s="62"/>
      <c r="U1280" s="62"/>
      <c r="V1280" s="62"/>
      <c r="W1280" s="62"/>
      <c r="X1280" s="62"/>
      <c r="Y1280" s="62"/>
      <c r="Z1280" s="62"/>
      <c r="AA1280" s="62"/>
      <c r="AB1280" s="62"/>
      <c r="AC1280" s="62"/>
      <c r="AD1280" s="62"/>
      <c r="AE1280" s="62"/>
      <c r="AF1280" s="62"/>
      <c r="AG1280" s="62"/>
      <c r="AH1280" s="62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  <c r="BA1280" s="62"/>
      <c r="BB1280" s="62"/>
    </row>
    <row r="1281" spans="1:54" ht="18.350000000000001" x14ac:dyDescent="0.3">
      <c r="A1281" s="62"/>
      <c r="B1281" s="62"/>
      <c r="C1281" s="62"/>
      <c r="D1281" s="62"/>
      <c r="E1281" s="62"/>
      <c r="F1281" s="62"/>
      <c r="G1281" s="62"/>
      <c r="H1281" s="62"/>
      <c r="I1281" s="62"/>
      <c r="J1281" s="62"/>
      <c r="K1281" s="62"/>
      <c r="L1281" s="62"/>
      <c r="M1281" s="62"/>
      <c r="N1281" s="62"/>
      <c r="O1281" s="62"/>
      <c r="P1281" s="62"/>
      <c r="Q1281" s="62"/>
      <c r="R1281" s="62"/>
      <c r="S1281" s="62"/>
      <c r="T1281" s="62"/>
      <c r="U1281" s="62"/>
      <c r="V1281" s="62"/>
      <c r="W1281" s="62"/>
      <c r="X1281" s="62"/>
      <c r="Y1281" s="62"/>
      <c r="Z1281" s="62"/>
      <c r="AA1281" s="62"/>
      <c r="AB1281" s="62"/>
      <c r="AC1281" s="62"/>
      <c r="AD1281" s="62"/>
      <c r="AE1281" s="62"/>
      <c r="AF1281" s="62"/>
      <c r="AG1281" s="62"/>
      <c r="AH1281" s="62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  <c r="BA1281" s="62"/>
      <c r="BB1281" s="62"/>
    </row>
    <row r="1282" spans="1:54" ht="18.350000000000001" x14ac:dyDescent="0.3">
      <c r="A1282" s="62"/>
      <c r="B1282" s="62"/>
      <c r="C1282" s="62"/>
      <c r="D1282" s="62"/>
      <c r="E1282" s="62"/>
      <c r="F1282" s="62"/>
      <c r="G1282" s="62"/>
      <c r="H1282" s="62"/>
      <c r="I1282" s="62"/>
      <c r="J1282" s="62"/>
      <c r="K1282" s="62"/>
      <c r="L1282" s="62"/>
      <c r="M1282" s="62"/>
      <c r="N1282" s="62"/>
      <c r="O1282" s="62"/>
      <c r="P1282" s="62"/>
      <c r="Q1282" s="62"/>
      <c r="R1282" s="62"/>
      <c r="S1282" s="62"/>
      <c r="T1282" s="62"/>
      <c r="U1282" s="62"/>
      <c r="V1282" s="62"/>
      <c r="W1282" s="62"/>
      <c r="X1282" s="62"/>
      <c r="Y1282" s="62"/>
      <c r="Z1282" s="62"/>
      <c r="AA1282" s="62"/>
      <c r="AB1282" s="62"/>
      <c r="AC1282" s="62"/>
      <c r="AD1282" s="62"/>
      <c r="AE1282" s="62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  <c r="BA1282" s="62"/>
      <c r="BB1282" s="62"/>
    </row>
    <row r="1283" spans="1:54" ht="18.350000000000001" x14ac:dyDescent="0.3">
      <c r="A1283" s="62"/>
      <c r="B1283" s="62"/>
      <c r="C1283" s="62"/>
      <c r="D1283" s="62"/>
      <c r="E1283" s="62"/>
      <c r="F1283" s="62"/>
      <c r="G1283" s="62"/>
      <c r="H1283" s="62"/>
      <c r="I1283" s="62"/>
      <c r="J1283" s="62"/>
      <c r="K1283" s="62"/>
      <c r="L1283" s="62"/>
      <c r="M1283" s="62"/>
      <c r="N1283" s="62"/>
      <c r="O1283" s="62"/>
      <c r="P1283" s="62"/>
      <c r="Q1283" s="62"/>
      <c r="R1283" s="62"/>
      <c r="S1283" s="62"/>
      <c r="T1283" s="62"/>
      <c r="U1283" s="62"/>
      <c r="V1283" s="62"/>
      <c r="W1283" s="62"/>
      <c r="X1283" s="62"/>
      <c r="Y1283" s="62"/>
      <c r="Z1283" s="62"/>
      <c r="AA1283" s="62"/>
      <c r="AB1283" s="62"/>
      <c r="AC1283" s="62"/>
      <c r="AD1283" s="62"/>
      <c r="AE1283" s="62"/>
      <c r="AF1283" s="62"/>
      <c r="AG1283" s="62"/>
      <c r="AH1283" s="62"/>
      <c r="AI1283" s="62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  <c r="BA1283" s="62"/>
      <c r="BB1283" s="62"/>
    </row>
    <row r="1284" spans="1:54" ht="18.350000000000001" x14ac:dyDescent="0.3">
      <c r="A1284" s="62"/>
      <c r="B1284" s="62"/>
      <c r="C1284" s="62"/>
      <c r="D1284" s="62"/>
      <c r="E1284" s="62"/>
      <c r="F1284" s="62"/>
      <c r="G1284" s="62"/>
      <c r="H1284" s="62"/>
      <c r="I1284" s="62"/>
      <c r="J1284" s="62"/>
      <c r="K1284" s="62"/>
      <c r="L1284" s="62"/>
      <c r="M1284" s="62"/>
      <c r="N1284" s="62"/>
      <c r="O1284" s="62"/>
      <c r="P1284" s="62"/>
      <c r="Q1284" s="62"/>
      <c r="R1284" s="62"/>
      <c r="S1284" s="62"/>
      <c r="T1284" s="62"/>
      <c r="U1284" s="62"/>
      <c r="V1284" s="62"/>
      <c r="W1284" s="62"/>
      <c r="X1284" s="62"/>
      <c r="Y1284" s="62"/>
      <c r="Z1284" s="62"/>
      <c r="AA1284" s="62"/>
      <c r="AB1284" s="62"/>
      <c r="AC1284" s="62"/>
      <c r="AD1284" s="62"/>
      <c r="AE1284" s="62"/>
      <c r="AF1284" s="62"/>
      <c r="AG1284" s="62"/>
      <c r="AH1284" s="62"/>
      <c r="AI1284" s="62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  <c r="BA1284" s="62"/>
      <c r="BB1284" s="62"/>
    </row>
    <row r="1285" spans="1:54" ht="18.350000000000001" x14ac:dyDescent="0.3">
      <c r="A1285" s="62"/>
      <c r="B1285" s="62"/>
      <c r="C1285" s="62"/>
      <c r="D1285" s="62"/>
      <c r="E1285" s="62"/>
      <c r="F1285" s="62"/>
      <c r="G1285" s="62"/>
      <c r="H1285" s="62"/>
      <c r="I1285" s="62"/>
      <c r="J1285" s="62"/>
      <c r="K1285" s="62"/>
      <c r="L1285" s="62"/>
      <c r="M1285" s="62"/>
      <c r="N1285" s="62"/>
      <c r="O1285" s="62"/>
      <c r="P1285" s="62"/>
      <c r="Q1285" s="62"/>
      <c r="R1285" s="62"/>
      <c r="S1285" s="62"/>
      <c r="T1285" s="62"/>
      <c r="U1285" s="62"/>
      <c r="V1285" s="62"/>
      <c r="W1285" s="62"/>
      <c r="X1285" s="62"/>
      <c r="Y1285" s="62"/>
      <c r="Z1285" s="62"/>
      <c r="AA1285" s="62"/>
      <c r="AB1285" s="62"/>
      <c r="AC1285" s="62"/>
      <c r="AD1285" s="62"/>
      <c r="AE1285" s="62"/>
      <c r="AF1285" s="62"/>
      <c r="AG1285" s="62"/>
      <c r="AH1285" s="62"/>
      <c r="AI1285" s="62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  <c r="BA1285" s="62"/>
      <c r="BB1285" s="62"/>
    </row>
    <row r="1286" spans="1:54" ht="18.350000000000001" x14ac:dyDescent="0.3">
      <c r="A1286" s="62"/>
      <c r="B1286" s="62"/>
      <c r="C1286" s="62"/>
      <c r="D1286" s="62"/>
      <c r="E1286" s="62"/>
      <c r="F1286" s="62"/>
      <c r="G1286" s="62"/>
      <c r="H1286" s="62"/>
      <c r="I1286" s="62"/>
      <c r="J1286" s="62"/>
      <c r="K1286" s="62"/>
      <c r="L1286" s="62"/>
      <c r="M1286" s="62"/>
      <c r="N1286" s="62"/>
      <c r="O1286" s="62"/>
      <c r="P1286" s="62"/>
      <c r="Q1286" s="62"/>
      <c r="R1286" s="62"/>
      <c r="S1286" s="62"/>
      <c r="T1286" s="62"/>
      <c r="U1286" s="62"/>
      <c r="V1286" s="62"/>
      <c r="W1286" s="62"/>
      <c r="X1286" s="62"/>
      <c r="Y1286" s="62"/>
      <c r="Z1286" s="62"/>
      <c r="AA1286" s="62"/>
      <c r="AB1286" s="62"/>
      <c r="AC1286" s="62"/>
      <c r="AD1286" s="62"/>
      <c r="AE1286" s="62"/>
      <c r="AF1286" s="62"/>
      <c r="AG1286" s="62"/>
      <c r="AH1286" s="62"/>
      <c r="AI1286" s="62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  <c r="BA1286" s="62"/>
      <c r="BB1286" s="62"/>
    </row>
    <row r="1287" spans="1:54" ht="18.350000000000001" x14ac:dyDescent="0.3">
      <c r="A1287" s="62"/>
      <c r="B1287" s="62"/>
      <c r="C1287" s="62"/>
      <c r="D1287" s="62"/>
      <c r="E1287" s="62"/>
      <c r="F1287" s="62"/>
      <c r="G1287" s="62"/>
      <c r="H1287" s="62"/>
      <c r="I1287" s="62"/>
      <c r="J1287" s="62"/>
      <c r="K1287" s="62"/>
      <c r="L1287" s="62"/>
      <c r="M1287" s="62"/>
      <c r="N1287" s="62"/>
      <c r="O1287" s="62"/>
      <c r="P1287" s="62"/>
      <c r="Q1287" s="62"/>
      <c r="R1287" s="62"/>
      <c r="S1287" s="62"/>
      <c r="T1287" s="62"/>
      <c r="U1287" s="62"/>
      <c r="V1287" s="62"/>
      <c r="W1287" s="62"/>
      <c r="X1287" s="62"/>
      <c r="Y1287" s="62"/>
      <c r="Z1287" s="62"/>
      <c r="AA1287" s="62"/>
      <c r="AB1287" s="62"/>
      <c r="AC1287" s="62"/>
      <c r="AD1287" s="62"/>
      <c r="AE1287" s="62"/>
      <c r="AF1287" s="62"/>
      <c r="AG1287" s="62"/>
      <c r="AH1287" s="62"/>
      <c r="AI1287" s="62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  <c r="BA1287" s="62"/>
      <c r="BB1287" s="62"/>
    </row>
    <row r="1288" spans="1:54" ht="18.350000000000001" x14ac:dyDescent="0.3">
      <c r="A1288" s="62"/>
      <c r="B1288" s="62"/>
      <c r="C1288" s="62"/>
      <c r="D1288" s="62"/>
      <c r="E1288" s="62"/>
      <c r="F1288" s="62"/>
      <c r="G1288" s="62"/>
      <c r="H1288" s="62"/>
      <c r="I1288" s="62"/>
      <c r="J1288" s="62"/>
      <c r="K1288" s="62"/>
      <c r="L1288" s="62"/>
      <c r="M1288" s="62"/>
      <c r="N1288" s="62"/>
      <c r="O1288" s="62"/>
      <c r="P1288" s="62"/>
      <c r="Q1288" s="62"/>
      <c r="R1288" s="62"/>
      <c r="S1288" s="62"/>
      <c r="T1288" s="62"/>
      <c r="U1288" s="62"/>
      <c r="V1288" s="62"/>
      <c r="W1288" s="62"/>
      <c r="X1288" s="62"/>
      <c r="Y1288" s="62"/>
      <c r="Z1288" s="62"/>
      <c r="AA1288" s="62"/>
      <c r="AB1288" s="62"/>
      <c r="AC1288" s="62"/>
      <c r="AD1288" s="62"/>
      <c r="AE1288" s="62"/>
      <c r="AF1288" s="62"/>
      <c r="AG1288" s="62"/>
      <c r="AH1288" s="62"/>
      <c r="AI1288" s="62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  <c r="BA1288" s="62"/>
      <c r="BB1288" s="62"/>
    </row>
    <row r="1289" spans="1:54" ht="18.350000000000001" x14ac:dyDescent="0.3">
      <c r="A1289" s="62"/>
      <c r="B1289" s="62"/>
      <c r="C1289" s="62"/>
      <c r="D1289" s="62"/>
      <c r="E1289" s="62"/>
      <c r="F1289" s="62"/>
      <c r="G1289" s="62"/>
      <c r="H1289" s="62"/>
      <c r="I1289" s="62"/>
      <c r="J1289" s="62"/>
      <c r="K1289" s="62"/>
      <c r="L1289" s="62"/>
      <c r="M1289" s="62"/>
      <c r="N1289" s="62"/>
      <c r="O1289" s="62"/>
      <c r="P1289" s="62"/>
      <c r="Q1289" s="62"/>
      <c r="R1289" s="62"/>
      <c r="S1289" s="62"/>
      <c r="T1289" s="62"/>
      <c r="U1289" s="62"/>
      <c r="V1289" s="62"/>
      <c r="W1289" s="62"/>
      <c r="X1289" s="62"/>
      <c r="Y1289" s="62"/>
      <c r="Z1289" s="62"/>
      <c r="AA1289" s="62"/>
      <c r="AB1289" s="62"/>
      <c r="AC1289" s="62"/>
      <c r="AD1289" s="62"/>
      <c r="AE1289" s="62"/>
      <c r="AF1289" s="62"/>
      <c r="AG1289" s="62"/>
      <c r="AH1289" s="62"/>
      <c r="AI1289" s="62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  <c r="BA1289" s="62"/>
      <c r="BB1289" s="62"/>
    </row>
    <row r="1290" spans="1:54" ht="18.350000000000001" x14ac:dyDescent="0.3">
      <c r="A1290" s="62"/>
      <c r="B1290" s="62"/>
      <c r="C1290" s="62"/>
      <c r="D1290" s="62"/>
      <c r="E1290" s="62"/>
      <c r="F1290" s="62"/>
      <c r="G1290" s="62"/>
      <c r="H1290" s="62"/>
      <c r="I1290" s="62"/>
      <c r="J1290" s="62"/>
      <c r="K1290" s="62"/>
      <c r="L1290" s="62"/>
      <c r="M1290" s="62"/>
      <c r="N1290" s="62"/>
      <c r="O1290" s="62"/>
      <c r="P1290" s="62"/>
      <c r="Q1290" s="62"/>
      <c r="R1290" s="62"/>
      <c r="S1290" s="62"/>
      <c r="T1290" s="62"/>
      <c r="U1290" s="62"/>
      <c r="V1290" s="62"/>
      <c r="W1290" s="62"/>
      <c r="X1290" s="62"/>
      <c r="Y1290" s="62"/>
      <c r="Z1290" s="62"/>
      <c r="AA1290" s="62"/>
      <c r="AB1290" s="62"/>
      <c r="AC1290" s="62"/>
      <c r="AD1290" s="62"/>
      <c r="AE1290" s="62"/>
      <c r="AF1290" s="62"/>
      <c r="AG1290" s="62"/>
      <c r="AH1290" s="62"/>
      <c r="AI1290" s="62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  <c r="BA1290" s="62"/>
      <c r="BB1290" s="62"/>
    </row>
    <row r="1291" spans="1:54" ht="18.350000000000001" x14ac:dyDescent="0.3">
      <c r="A1291" s="62"/>
      <c r="B1291" s="62"/>
      <c r="C1291" s="62"/>
      <c r="D1291" s="62"/>
      <c r="E1291" s="62"/>
      <c r="F1291" s="62"/>
      <c r="G1291" s="62"/>
      <c r="H1291" s="62"/>
      <c r="I1291" s="62"/>
      <c r="J1291" s="62"/>
      <c r="K1291" s="62"/>
      <c r="L1291" s="62"/>
      <c r="M1291" s="62"/>
      <c r="N1291" s="62"/>
      <c r="O1291" s="62"/>
      <c r="P1291" s="62"/>
      <c r="Q1291" s="62"/>
      <c r="R1291" s="62"/>
      <c r="S1291" s="62"/>
      <c r="T1291" s="62"/>
      <c r="U1291" s="62"/>
      <c r="V1291" s="62"/>
      <c r="W1291" s="62"/>
      <c r="X1291" s="62"/>
      <c r="Y1291" s="62"/>
      <c r="Z1291" s="62"/>
      <c r="AA1291" s="62"/>
      <c r="AB1291" s="62"/>
      <c r="AC1291" s="62"/>
      <c r="AD1291" s="62"/>
      <c r="AE1291" s="62"/>
      <c r="AF1291" s="62"/>
      <c r="AG1291" s="62"/>
      <c r="AH1291" s="62"/>
      <c r="AI1291" s="62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  <c r="BA1291" s="62"/>
      <c r="BB1291" s="62"/>
    </row>
    <row r="1292" spans="1:54" ht="18.350000000000001" x14ac:dyDescent="0.3">
      <c r="A1292" s="62"/>
      <c r="B1292" s="62"/>
      <c r="C1292" s="62"/>
      <c r="D1292" s="62"/>
      <c r="E1292" s="62"/>
      <c r="F1292" s="62"/>
      <c r="G1292" s="62"/>
      <c r="H1292" s="62"/>
      <c r="I1292" s="62"/>
      <c r="J1292" s="62"/>
      <c r="K1292" s="62"/>
      <c r="L1292" s="62"/>
      <c r="M1292" s="62"/>
      <c r="N1292" s="62"/>
      <c r="O1292" s="62"/>
      <c r="P1292" s="62"/>
      <c r="Q1292" s="62"/>
      <c r="R1292" s="62"/>
      <c r="S1292" s="62"/>
      <c r="T1292" s="62"/>
      <c r="U1292" s="62"/>
      <c r="V1292" s="62"/>
      <c r="W1292" s="62"/>
      <c r="X1292" s="62"/>
      <c r="Y1292" s="62"/>
      <c r="Z1292" s="62"/>
      <c r="AA1292" s="62"/>
      <c r="AB1292" s="62"/>
      <c r="AC1292" s="62"/>
      <c r="AD1292" s="62"/>
      <c r="AE1292" s="62"/>
      <c r="AF1292" s="62"/>
      <c r="AG1292" s="62"/>
      <c r="AH1292" s="62"/>
      <c r="AI1292" s="62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  <c r="BA1292" s="62"/>
      <c r="BB1292" s="62"/>
    </row>
    <row r="1293" spans="1:54" ht="18.350000000000001" x14ac:dyDescent="0.3">
      <c r="A1293" s="62"/>
      <c r="B1293" s="62"/>
      <c r="C1293" s="62"/>
      <c r="D1293" s="62"/>
      <c r="E1293" s="62"/>
      <c r="F1293" s="62"/>
      <c r="G1293" s="62"/>
      <c r="H1293" s="62"/>
      <c r="I1293" s="62"/>
      <c r="J1293" s="62"/>
      <c r="K1293" s="62"/>
      <c r="L1293" s="62"/>
      <c r="M1293" s="62"/>
      <c r="N1293" s="62"/>
      <c r="O1293" s="62"/>
      <c r="P1293" s="62"/>
      <c r="Q1293" s="62"/>
      <c r="R1293" s="62"/>
      <c r="S1293" s="62"/>
      <c r="T1293" s="62"/>
      <c r="U1293" s="62"/>
      <c r="V1293" s="62"/>
      <c r="W1293" s="62"/>
      <c r="X1293" s="62"/>
      <c r="Y1293" s="62"/>
      <c r="Z1293" s="62"/>
      <c r="AA1293" s="62"/>
      <c r="AB1293" s="62"/>
      <c r="AC1293" s="62"/>
      <c r="AD1293" s="62"/>
      <c r="AE1293" s="62"/>
      <c r="AF1293" s="62"/>
      <c r="AG1293" s="62"/>
      <c r="AH1293" s="62"/>
      <c r="AI1293" s="62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  <c r="BA1293" s="62"/>
      <c r="BB1293" s="62"/>
    </row>
    <row r="1294" spans="1:54" ht="18.350000000000001" x14ac:dyDescent="0.3">
      <c r="A1294" s="62"/>
      <c r="B1294" s="62"/>
      <c r="C1294" s="62"/>
      <c r="D1294" s="62"/>
      <c r="E1294" s="62"/>
      <c r="F1294" s="62"/>
      <c r="G1294" s="62"/>
      <c r="H1294" s="62"/>
      <c r="I1294" s="62"/>
      <c r="J1294" s="62"/>
      <c r="K1294" s="62"/>
      <c r="L1294" s="62"/>
      <c r="M1294" s="62"/>
      <c r="N1294" s="62"/>
      <c r="O1294" s="62"/>
      <c r="P1294" s="62"/>
      <c r="Q1294" s="62"/>
      <c r="R1294" s="62"/>
      <c r="S1294" s="62"/>
      <c r="T1294" s="62"/>
      <c r="U1294" s="62"/>
      <c r="V1294" s="62"/>
      <c r="W1294" s="62"/>
      <c r="X1294" s="62"/>
      <c r="Y1294" s="62"/>
      <c r="Z1294" s="62"/>
      <c r="AA1294" s="62"/>
      <c r="AB1294" s="62"/>
      <c r="AC1294" s="62"/>
      <c r="AD1294" s="62"/>
      <c r="AE1294" s="62"/>
      <c r="AF1294" s="62"/>
      <c r="AG1294" s="62"/>
      <c r="AH1294" s="62"/>
      <c r="AI1294" s="62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  <c r="BA1294" s="62"/>
      <c r="BB1294" s="62"/>
    </row>
    <row r="1295" spans="1:54" ht="18.350000000000001" x14ac:dyDescent="0.3">
      <c r="A1295" s="62"/>
      <c r="B1295" s="62"/>
      <c r="C1295" s="62"/>
      <c r="D1295" s="62"/>
      <c r="E1295" s="62"/>
      <c r="F1295" s="62"/>
      <c r="G1295" s="62"/>
      <c r="H1295" s="62"/>
      <c r="I1295" s="62"/>
      <c r="J1295" s="62"/>
      <c r="K1295" s="62"/>
      <c r="L1295" s="62"/>
      <c r="M1295" s="62"/>
      <c r="N1295" s="62"/>
      <c r="O1295" s="62"/>
      <c r="P1295" s="62"/>
      <c r="Q1295" s="62"/>
      <c r="R1295" s="62"/>
      <c r="S1295" s="62"/>
      <c r="T1295" s="62"/>
      <c r="U1295" s="62"/>
      <c r="V1295" s="62"/>
      <c r="W1295" s="62"/>
      <c r="X1295" s="62"/>
      <c r="Y1295" s="62"/>
      <c r="Z1295" s="62"/>
      <c r="AA1295" s="62"/>
      <c r="AB1295" s="62"/>
      <c r="AC1295" s="62"/>
      <c r="AD1295" s="62"/>
      <c r="AE1295" s="62"/>
      <c r="AF1295" s="62"/>
      <c r="AG1295" s="62"/>
      <c r="AH1295" s="62"/>
      <c r="AI1295" s="62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  <c r="BA1295" s="62"/>
      <c r="BB1295" s="62"/>
    </row>
    <row r="1296" spans="1:54" ht="18.350000000000001" x14ac:dyDescent="0.3">
      <c r="A1296" s="62"/>
      <c r="B1296" s="62"/>
      <c r="C1296" s="62"/>
      <c r="D1296" s="62"/>
      <c r="E1296" s="62"/>
      <c r="F1296" s="62"/>
      <c r="G1296" s="62"/>
      <c r="H1296" s="62"/>
      <c r="I1296" s="62"/>
      <c r="J1296" s="62"/>
      <c r="K1296" s="62"/>
      <c r="L1296" s="62"/>
      <c r="M1296" s="62"/>
      <c r="N1296" s="62"/>
      <c r="O1296" s="62"/>
      <c r="P1296" s="62"/>
      <c r="Q1296" s="62"/>
      <c r="R1296" s="62"/>
      <c r="S1296" s="62"/>
      <c r="T1296" s="62"/>
      <c r="U1296" s="62"/>
      <c r="V1296" s="62"/>
      <c r="W1296" s="62"/>
      <c r="X1296" s="62"/>
      <c r="Y1296" s="62"/>
      <c r="Z1296" s="62"/>
      <c r="AA1296" s="62"/>
      <c r="AB1296" s="62"/>
      <c r="AC1296" s="62"/>
      <c r="AD1296" s="62"/>
      <c r="AE1296" s="62"/>
      <c r="AF1296" s="62"/>
      <c r="AG1296" s="62"/>
      <c r="AH1296" s="62"/>
      <c r="AI1296" s="62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  <c r="BA1296" s="62"/>
      <c r="BB1296" s="62"/>
    </row>
    <row r="1297" spans="1:54" ht="18.350000000000001" x14ac:dyDescent="0.3">
      <c r="A1297" s="62"/>
      <c r="B1297" s="62"/>
      <c r="C1297" s="62"/>
      <c r="D1297" s="62"/>
      <c r="E1297" s="62"/>
      <c r="F1297" s="62"/>
      <c r="G1297" s="62"/>
      <c r="H1297" s="62"/>
      <c r="I1297" s="62"/>
      <c r="J1297" s="62"/>
      <c r="K1297" s="62"/>
      <c r="L1297" s="62"/>
      <c r="M1297" s="62"/>
      <c r="N1297" s="62"/>
      <c r="O1297" s="62"/>
      <c r="P1297" s="62"/>
      <c r="Q1297" s="62"/>
      <c r="R1297" s="62"/>
      <c r="S1297" s="62"/>
      <c r="T1297" s="62"/>
      <c r="U1297" s="62"/>
      <c r="V1297" s="62"/>
      <c r="W1297" s="62"/>
      <c r="X1297" s="62"/>
      <c r="Y1297" s="62"/>
      <c r="Z1297" s="62"/>
      <c r="AA1297" s="62"/>
      <c r="AB1297" s="62"/>
      <c r="AC1297" s="62"/>
      <c r="AD1297" s="62"/>
      <c r="AE1297" s="62"/>
      <c r="AF1297" s="62"/>
      <c r="AG1297" s="62"/>
      <c r="AH1297" s="62"/>
      <c r="AI1297" s="62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  <c r="BA1297" s="62"/>
      <c r="BB1297" s="62"/>
    </row>
    <row r="1298" spans="1:54" ht="18.350000000000001" x14ac:dyDescent="0.3">
      <c r="A1298" s="62"/>
      <c r="B1298" s="62"/>
      <c r="C1298" s="62"/>
      <c r="D1298" s="62"/>
      <c r="E1298" s="62"/>
      <c r="F1298" s="62"/>
      <c r="G1298" s="62"/>
      <c r="H1298" s="62"/>
      <c r="I1298" s="62"/>
      <c r="J1298" s="62"/>
      <c r="K1298" s="62"/>
      <c r="L1298" s="62"/>
      <c r="M1298" s="62"/>
      <c r="N1298" s="62"/>
      <c r="O1298" s="62"/>
      <c r="P1298" s="62"/>
      <c r="Q1298" s="62"/>
      <c r="R1298" s="62"/>
      <c r="S1298" s="62"/>
      <c r="T1298" s="62"/>
      <c r="U1298" s="62"/>
      <c r="V1298" s="62"/>
      <c r="W1298" s="62"/>
      <c r="X1298" s="62"/>
      <c r="Y1298" s="62"/>
      <c r="Z1298" s="62"/>
      <c r="AA1298" s="62"/>
      <c r="AB1298" s="62"/>
      <c r="AC1298" s="62"/>
      <c r="AD1298" s="62"/>
      <c r="AE1298" s="62"/>
      <c r="AF1298" s="62"/>
      <c r="AG1298" s="62"/>
      <c r="AH1298" s="62"/>
      <c r="AI1298" s="62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  <c r="BA1298" s="62"/>
      <c r="BB1298" s="62"/>
    </row>
    <row r="1299" spans="1:54" ht="18.350000000000001" x14ac:dyDescent="0.3">
      <c r="A1299" s="62"/>
      <c r="B1299" s="62"/>
      <c r="C1299" s="62"/>
      <c r="D1299" s="62"/>
      <c r="E1299" s="62"/>
      <c r="F1299" s="62"/>
      <c r="G1299" s="62"/>
      <c r="H1299" s="62"/>
      <c r="I1299" s="62"/>
      <c r="J1299" s="62"/>
      <c r="K1299" s="62"/>
      <c r="L1299" s="62"/>
      <c r="M1299" s="62"/>
      <c r="N1299" s="62"/>
      <c r="O1299" s="62"/>
      <c r="P1299" s="62"/>
      <c r="Q1299" s="62"/>
      <c r="R1299" s="62"/>
      <c r="S1299" s="62"/>
      <c r="T1299" s="62"/>
      <c r="U1299" s="62"/>
      <c r="V1299" s="62"/>
      <c r="W1299" s="62"/>
      <c r="X1299" s="62"/>
      <c r="Y1299" s="62"/>
      <c r="Z1299" s="62"/>
      <c r="AA1299" s="62"/>
      <c r="AB1299" s="62"/>
      <c r="AC1299" s="62"/>
      <c r="AD1299" s="62"/>
      <c r="AE1299" s="62"/>
      <c r="AF1299" s="62"/>
      <c r="AG1299" s="62"/>
      <c r="AH1299" s="62"/>
      <c r="AI1299" s="62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  <c r="BA1299" s="62"/>
      <c r="BB1299" s="62"/>
    </row>
    <row r="1300" spans="1:54" ht="18.350000000000001" x14ac:dyDescent="0.3">
      <c r="A1300" s="62"/>
      <c r="B1300" s="62"/>
      <c r="C1300" s="62"/>
      <c r="D1300" s="62"/>
      <c r="E1300" s="62"/>
      <c r="F1300" s="62"/>
      <c r="G1300" s="62"/>
      <c r="H1300" s="62"/>
      <c r="I1300" s="62"/>
      <c r="J1300" s="62"/>
      <c r="K1300" s="62"/>
      <c r="L1300" s="62"/>
      <c r="M1300" s="62"/>
      <c r="N1300" s="62"/>
      <c r="O1300" s="62"/>
      <c r="P1300" s="62"/>
      <c r="Q1300" s="62"/>
      <c r="R1300" s="62"/>
      <c r="S1300" s="62"/>
      <c r="T1300" s="62"/>
      <c r="U1300" s="62"/>
      <c r="V1300" s="62"/>
      <c r="W1300" s="62"/>
      <c r="X1300" s="62"/>
      <c r="Y1300" s="62"/>
      <c r="Z1300" s="62"/>
      <c r="AA1300" s="62"/>
      <c r="AB1300" s="62"/>
      <c r="AC1300" s="62"/>
      <c r="AD1300" s="62"/>
      <c r="AE1300" s="62"/>
      <c r="AF1300" s="62"/>
      <c r="AG1300" s="62"/>
      <c r="AH1300" s="62"/>
      <c r="AI1300" s="62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  <c r="BA1300" s="62"/>
      <c r="BB1300" s="62"/>
    </row>
    <row r="1301" spans="1:54" ht="18.350000000000001" x14ac:dyDescent="0.3">
      <c r="A1301" s="62"/>
      <c r="B1301" s="62"/>
      <c r="C1301" s="62"/>
      <c r="D1301" s="62"/>
      <c r="E1301" s="62"/>
      <c r="F1301" s="62"/>
      <c r="G1301" s="62"/>
      <c r="H1301" s="62"/>
      <c r="I1301" s="62"/>
      <c r="J1301" s="62"/>
      <c r="K1301" s="62"/>
      <c r="L1301" s="62"/>
      <c r="M1301" s="62"/>
      <c r="N1301" s="62"/>
      <c r="O1301" s="62"/>
      <c r="P1301" s="62"/>
      <c r="Q1301" s="62"/>
      <c r="R1301" s="62"/>
      <c r="S1301" s="62"/>
      <c r="T1301" s="62"/>
      <c r="U1301" s="62"/>
      <c r="V1301" s="62"/>
      <c r="W1301" s="62"/>
      <c r="X1301" s="62"/>
      <c r="Y1301" s="62"/>
      <c r="Z1301" s="62"/>
      <c r="AA1301" s="62"/>
      <c r="AB1301" s="62"/>
      <c r="AC1301" s="62"/>
      <c r="AD1301" s="62"/>
      <c r="AE1301" s="62"/>
      <c r="AF1301" s="62"/>
      <c r="AG1301" s="62"/>
      <c r="AH1301" s="62"/>
      <c r="AI1301" s="62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  <c r="BA1301" s="62"/>
      <c r="BB1301" s="62"/>
    </row>
    <row r="1302" spans="1:54" ht="18.350000000000001" x14ac:dyDescent="0.3">
      <c r="A1302" s="62"/>
      <c r="B1302" s="62"/>
      <c r="C1302" s="62"/>
      <c r="D1302" s="62"/>
      <c r="E1302" s="62"/>
      <c r="F1302" s="62"/>
      <c r="G1302" s="62"/>
      <c r="H1302" s="62"/>
      <c r="I1302" s="62"/>
      <c r="J1302" s="62"/>
      <c r="K1302" s="62"/>
      <c r="L1302" s="62"/>
      <c r="M1302" s="62"/>
      <c r="N1302" s="62"/>
      <c r="O1302" s="62"/>
      <c r="P1302" s="62"/>
      <c r="Q1302" s="62"/>
      <c r="R1302" s="62"/>
      <c r="S1302" s="62"/>
      <c r="T1302" s="62"/>
      <c r="U1302" s="62"/>
      <c r="V1302" s="62"/>
      <c r="W1302" s="62"/>
      <c r="X1302" s="62"/>
      <c r="Y1302" s="62"/>
      <c r="Z1302" s="62"/>
      <c r="AA1302" s="62"/>
      <c r="AB1302" s="62"/>
      <c r="AC1302" s="62"/>
      <c r="AD1302" s="62"/>
      <c r="AE1302" s="62"/>
      <c r="AF1302" s="62"/>
      <c r="AG1302" s="62"/>
      <c r="AH1302" s="62"/>
      <c r="AI1302" s="62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  <c r="BA1302" s="62"/>
      <c r="BB1302" s="62"/>
    </row>
    <row r="1303" spans="1:54" ht="18.350000000000001" x14ac:dyDescent="0.3">
      <c r="A1303" s="62"/>
      <c r="B1303" s="62"/>
      <c r="C1303" s="62"/>
      <c r="D1303" s="62"/>
      <c r="E1303" s="62"/>
      <c r="F1303" s="62"/>
      <c r="G1303" s="62"/>
      <c r="H1303" s="62"/>
      <c r="I1303" s="62"/>
      <c r="J1303" s="62"/>
      <c r="K1303" s="62"/>
      <c r="L1303" s="62"/>
      <c r="M1303" s="62"/>
      <c r="N1303" s="62"/>
      <c r="O1303" s="62"/>
      <c r="P1303" s="62"/>
      <c r="Q1303" s="62"/>
      <c r="R1303" s="62"/>
      <c r="S1303" s="62"/>
      <c r="T1303" s="62"/>
      <c r="U1303" s="62"/>
      <c r="V1303" s="62"/>
      <c r="W1303" s="62"/>
      <c r="X1303" s="62"/>
      <c r="Y1303" s="62"/>
      <c r="Z1303" s="62"/>
      <c r="AA1303" s="62"/>
      <c r="AB1303" s="62"/>
      <c r="AC1303" s="62"/>
      <c r="AD1303" s="62"/>
      <c r="AE1303" s="62"/>
      <c r="AF1303" s="62"/>
      <c r="AG1303" s="62"/>
      <c r="AH1303" s="62"/>
      <c r="AI1303" s="62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  <c r="BA1303" s="62"/>
      <c r="BB1303" s="62"/>
    </row>
    <row r="1304" spans="1:54" ht="18.350000000000001" x14ac:dyDescent="0.3">
      <c r="A1304" s="62"/>
      <c r="B1304" s="62"/>
      <c r="C1304" s="62"/>
      <c r="D1304" s="62"/>
      <c r="E1304" s="62"/>
      <c r="F1304" s="62"/>
      <c r="G1304" s="62"/>
      <c r="H1304" s="62"/>
      <c r="I1304" s="62"/>
      <c r="J1304" s="62"/>
      <c r="K1304" s="62"/>
      <c r="L1304" s="62"/>
      <c r="M1304" s="62"/>
      <c r="N1304" s="62"/>
      <c r="O1304" s="62"/>
      <c r="P1304" s="62"/>
      <c r="Q1304" s="62"/>
      <c r="R1304" s="62"/>
      <c r="S1304" s="62"/>
      <c r="T1304" s="62"/>
      <c r="U1304" s="62"/>
      <c r="V1304" s="62"/>
      <c r="W1304" s="62"/>
      <c r="X1304" s="62"/>
      <c r="Y1304" s="62"/>
      <c r="Z1304" s="62"/>
      <c r="AA1304" s="62"/>
      <c r="AB1304" s="62"/>
      <c r="AC1304" s="62"/>
      <c r="AD1304" s="62"/>
      <c r="AE1304" s="62"/>
      <c r="AF1304" s="62"/>
      <c r="AG1304" s="62"/>
      <c r="AH1304" s="62"/>
      <c r="AI1304" s="62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  <c r="BA1304" s="62"/>
      <c r="BB1304" s="62"/>
    </row>
    <row r="1305" spans="1:54" ht="18.350000000000001" x14ac:dyDescent="0.3">
      <c r="A1305" s="62"/>
      <c r="B1305" s="62"/>
      <c r="C1305" s="62"/>
      <c r="D1305" s="62"/>
      <c r="E1305" s="62"/>
      <c r="F1305" s="62"/>
      <c r="G1305" s="62"/>
      <c r="H1305" s="62"/>
      <c r="I1305" s="62"/>
      <c r="J1305" s="62"/>
      <c r="K1305" s="62"/>
      <c r="L1305" s="62"/>
      <c r="M1305" s="62"/>
      <c r="N1305" s="62"/>
      <c r="O1305" s="62"/>
      <c r="P1305" s="62"/>
      <c r="Q1305" s="62"/>
      <c r="R1305" s="62"/>
      <c r="S1305" s="62"/>
      <c r="T1305" s="62"/>
      <c r="U1305" s="62"/>
      <c r="V1305" s="62"/>
      <c r="W1305" s="62"/>
      <c r="X1305" s="62"/>
      <c r="Y1305" s="62"/>
      <c r="Z1305" s="62"/>
      <c r="AA1305" s="62"/>
      <c r="AB1305" s="62"/>
      <c r="AC1305" s="62"/>
      <c r="AD1305" s="62"/>
      <c r="AE1305" s="62"/>
      <c r="AF1305" s="62"/>
      <c r="AG1305" s="62"/>
      <c r="AH1305" s="62"/>
      <c r="AI1305" s="62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  <c r="BA1305" s="62"/>
      <c r="BB1305" s="62"/>
    </row>
    <row r="1306" spans="1:54" ht="18.350000000000001" x14ac:dyDescent="0.3">
      <c r="A1306" s="62"/>
      <c r="B1306" s="62"/>
      <c r="C1306" s="62"/>
      <c r="D1306" s="62"/>
      <c r="E1306" s="62"/>
      <c r="F1306" s="62"/>
      <c r="G1306" s="62"/>
      <c r="H1306" s="62"/>
      <c r="I1306" s="62"/>
      <c r="J1306" s="62"/>
      <c r="K1306" s="62"/>
      <c r="L1306" s="62"/>
      <c r="M1306" s="62"/>
      <c r="N1306" s="62"/>
      <c r="O1306" s="62"/>
      <c r="P1306" s="62"/>
      <c r="Q1306" s="62"/>
      <c r="R1306" s="62"/>
      <c r="S1306" s="62"/>
      <c r="T1306" s="62"/>
      <c r="U1306" s="62"/>
      <c r="V1306" s="62"/>
      <c r="W1306" s="62"/>
      <c r="X1306" s="62"/>
      <c r="Y1306" s="62"/>
      <c r="Z1306" s="62"/>
      <c r="AA1306" s="62"/>
      <c r="AB1306" s="62"/>
      <c r="AC1306" s="62"/>
      <c r="AD1306" s="62"/>
      <c r="AE1306" s="62"/>
      <c r="AF1306" s="62"/>
      <c r="AG1306" s="62"/>
      <c r="AH1306" s="62"/>
      <c r="AI1306" s="62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  <c r="BA1306" s="62"/>
      <c r="BB1306" s="62"/>
    </row>
    <row r="1307" spans="1:54" ht="18.350000000000001" x14ac:dyDescent="0.3">
      <c r="A1307" s="62"/>
      <c r="B1307" s="62"/>
      <c r="C1307" s="62"/>
      <c r="D1307" s="62"/>
      <c r="E1307" s="62"/>
      <c r="F1307" s="62"/>
      <c r="G1307" s="62"/>
      <c r="H1307" s="62"/>
      <c r="I1307" s="62"/>
      <c r="J1307" s="62"/>
      <c r="K1307" s="62"/>
      <c r="L1307" s="62"/>
      <c r="M1307" s="62"/>
      <c r="N1307" s="62"/>
      <c r="O1307" s="62"/>
      <c r="P1307" s="62"/>
      <c r="Q1307" s="62"/>
      <c r="R1307" s="62"/>
      <c r="S1307" s="62"/>
      <c r="T1307" s="62"/>
      <c r="U1307" s="62"/>
      <c r="V1307" s="62"/>
      <c r="W1307" s="62"/>
      <c r="X1307" s="62"/>
      <c r="Y1307" s="62"/>
      <c r="Z1307" s="62"/>
      <c r="AA1307" s="62"/>
      <c r="AB1307" s="62"/>
      <c r="AC1307" s="62"/>
      <c r="AD1307" s="62"/>
      <c r="AE1307" s="62"/>
      <c r="AF1307" s="62"/>
      <c r="AG1307" s="62"/>
      <c r="AH1307" s="62"/>
      <c r="AI1307" s="62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  <c r="BA1307" s="62"/>
      <c r="BB1307" s="62"/>
    </row>
    <row r="1308" spans="1:54" ht="18.350000000000001" x14ac:dyDescent="0.3">
      <c r="A1308" s="62"/>
      <c r="B1308" s="62"/>
      <c r="C1308" s="62"/>
      <c r="D1308" s="62"/>
      <c r="E1308" s="62"/>
      <c r="F1308" s="62"/>
      <c r="G1308" s="62"/>
      <c r="H1308" s="62"/>
      <c r="I1308" s="62"/>
      <c r="J1308" s="62"/>
      <c r="K1308" s="62"/>
      <c r="L1308" s="62"/>
      <c r="M1308" s="62"/>
      <c r="N1308" s="62"/>
      <c r="O1308" s="62"/>
      <c r="P1308" s="62"/>
      <c r="Q1308" s="62"/>
      <c r="R1308" s="62"/>
      <c r="S1308" s="62"/>
      <c r="T1308" s="62"/>
      <c r="U1308" s="62"/>
      <c r="V1308" s="62"/>
      <c r="W1308" s="62"/>
      <c r="X1308" s="62"/>
      <c r="Y1308" s="62"/>
      <c r="Z1308" s="62"/>
      <c r="AA1308" s="62"/>
      <c r="AB1308" s="62"/>
      <c r="AC1308" s="62"/>
      <c r="AD1308" s="62"/>
      <c r="AE1308" s="62"/>
      <c r="AF1308" s="62"/>
      <c r="AG1308" s="62"/>
      <c r="AH1308" s="62"/>
      <c r="AI1308" s="62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  <c r="BA1308" s="62"/>
      <c r="BB1308" s="62"/>
    </row>
    <row r="1309" spans="1:54" ht="18.350000000000001" x14ac:dyDescent="0.3">
      <c r="A1309" s="62"/>
      <c r="B1309" s="62"/>
      <c r="C1309" s="62"/>
      <c r="D1309" s="62"/>
      <c r="E1309" s="62"/>
      <c r="F1309" s="62"/>
      <c r="G1309" s="62"/>
      <c r="H1309" s="62"/>
      <c r="I1309" s="62"/>
      <c r="J1309" s="62"/>
      <c r="K1309" s="62"/>
      <c r="L1309" s="62"/>
      <c r="M1309" s="62"/>
      <c r="N1309" s="62"/>
      <c r="O1309" s="62"/>
      <c r="P1309" s="62"/>
      <c r="Q1309" s="62"/>
      <c r="R1309" s="62"/>
      <c r="S1309" s="62"/>
      <c r="T1309" s="62"/>
      <c r="U1309" s="62"/>
      <c r="V1309" s="62"/>
      <c r="W1309" s="62"/>
      <c r="X1309" s="62"/>
      <c r="Y1309" s="62"/>
      <c r="Z1309" s="62"/>
      <c r="AA1309" s="62"/>
      <c r="AB1309" s="62"/>
      <c r="AC1309" s="62"/>
      <c r="AD1309" s="62"/>
      <c r="AE1309" s="62"/>
      <c r="AF1309" s="62"/>
      <c r="AG1309" s="62"/>
      <c r="AH1309" s="62"/>
      <c r="AI1309" s="62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  <c r="BA1309" s="62"/>
      <c r="BB1309" s="62"/>
    </row>
    <row r="1310" spans="1:54" ht="18.350000000000001" x14ac:dyDescent="0.3">
      <c r="A1310" s="62"/>
      <c r="B1310" s="62"/>
      <c r="C1310" s="62"/>
      <c r="D1310" s="62"/>
      <c r="E1310" s="62"/>
      <c r="F1310" s="62"/>
      <c r="G1310" s="62"/>
      <c r="H1310" s="62"/>
      <c r="I1310" s="62"/>
      <c r="J1310" s="62"/>
      <c r="K1310" s="62"/>
      <c r="L1310" s="62"/>
      <c r="M1310" s="62"/>
      <c r="N1310" s="62"/>
      <c r="O1310" s="62"/>
      <c r="P1310" s="62"/>
      <c r="Q1310" s="62"/>
      <c r="R1310" s="62"/>
      <c r="S1310" s="62"/>
      <c r="T1310" s="62"/>
      <c r="U1310" s="62"/>
      <c r="V1310" s="62"/>
      <c r="W1310" s="62"/>
      <c r="X1310" s="62"/>
      <c r="Y1310" s="62"/>
      <c r="Z1310" s="62"/>
      <c r="AA1310" s="62"/>
      <c r="AB1310" s="62"/>
      <c r="AC1310" s="62"/>
      <c r="AD1310" s="62"/>
      <c r="AE1310" s="62"/>
      <c r="AF1310" s="62"/>
      <c r="AG1310" s="62"/>
      <c r="AH1310" s="62"/>
      <c r="AI1310" s="62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  <c r="BA1310" s="62"/>
      <c r="BB1310" s="62"/>
    </row>
    <row r="1311" spans="1:54" ht="18.350000000000001" x14ac:dyDescent="0.3">
      <c r="A1311" s="62"/>
      <c r="B1311" s="62"/>
      <c r="C1311" s="62"/>
      <c r="D1311" s="62"/>
      <c r="E1311" s="62"/>
      <c r="F1311" s="62"/>
      <c r="G1311" s="62"/>
      <c r="H1311" s="62"/>
      <c r="I1311" s="62"/>
      <c r="J1311" s="62"/>
      <c r="K1311" s="62"/>
      <c r="L1311" s="62"/>
      <c r="M1311" s="62"/>
      <c r="N1311" s="62"/>
      <c r="O1311" s="62"/>
      <c r="P1311" s="62"/>
      <c r="Q1311" s="62"/>
      <c r="R1311" s="62"/>
      <c r="S1311" s="62"/>
      <c r="T1311" s="62"/>
      <c r="U1311" s="62"/>
      <c r="V1311" s="62"/>
      <c r="W1311" s="62"/>
      <c r="X1311" s="62"/>
      <c r="Y1311" s="62"/>
      <c r="Z1311" s="62"/>
      <c r="AA1311" s="62"/>
      <c r="AB1311" s="62"/>
      <c r="AC1311" s="62"/>
      <c r="AD1311" s="62"/>
      <c r="AE1311" s="62"/>
      <c r="AF1311" s="62"/>
      <c r="AG1311" s="62"/>
      <c r="AH1311" s="62"/>
      <c r="AI1311" s="62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  <c r="BA1311" s="62"/>
      <c r="BB1311" s="62"/>
    </row>
    <row r="1312" spans="1:54" ht="18.350000000000001" x14ac:dyDescent="0.3">
      <c r="A1312" s="62"/>
      <c r="B1312" s="62"/>
      <c r="C1312" s="62"/>
      <c r="D1312" s="62"/>
      <c r="E1312" s="62"/>
      <c r="F1312" s="62"/>
      <c r="G1312" s="62"/>
      <c r="H1312" s="62"/>
      <c r="I1312" s="62"/>
      <c r="J1312" s="62"/>
      <c r="K1312" s="62"/>
      <c r="L1312" s="62"/>
      <c r="M1312" s="62"/>
      <c r="N1312" s="62"/>
      <c r="O1312" s="62"/>
      <c r="P1312" s="62"/>
      <c r="Q1312" s="62"/>
      <c r="R1312" s="62"/>
      <c r="S1312" s="62"/>
      <c r="T1312" s="62"/>
      <c r="U1312" s="62"/>
      <c r="V1312" s="62"/>
      <c r="W1312" s="62"/>
      <c r="X1312" s="62"/>
      <c r="Y1312" s="62"/>
      <c r="Z1312" s="62"/>
      <c r="AA1312" s="62"/>
      <c r="AB1312" s="62"/>
      <c r="AC1312" s="62"/>
      <c r="AD1312" s="62"/>
      <c r="AE1312" s="62"/>
      <c r="AF1312" s="62"/>
      <c r="AG1312" s="62"/>
      <c r="AH1312" s="62"/>
      <c r="AI1312" s="62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  <c r="BA1312" s="62"/>
      <c r="BB1312" s="62"/>
    </row>
    <row r="1313" spans="1:54" ht="18.350000000000001" x14ac:dyDescent="0.3">
      <c r="A1313" s="62"/>
      <c r="B1313" s="62"/>
      <c r="C1313" s="62"/>
      <c r="D1313" s="62"/>
      <c r="E1313" s="62"/>
      <c r="F1313" s="62"/>
      <c r="G1313" s="62"/>
      <c r="H1313" s="62"/>
      <c r="I1313" s="62"/>
      <c r="J1313" s="62"/>
      <c r="K1313" s="62"/>
      <c r="L1313" s="62"/>
      <c r="M1313" s="62"/>
      <c r="N1313" s="62"/>
      <c r="O1313" s="62"/>
      <c r="P1313" s="62"/>
      <c r="Q1313" s="62"/>
      <c r="R1313" s="62"/>
      <c r="S1313" s="62"/>
      <c r="T1313" s="62"/>
      <c r="U1313" s="62"/>
      <c r="V1313" s="62"/>
      <c r="W1313" s="62"/>
      <c r="X1313" s="62"/>
      <c r="Y1313" s="62"/>
      <c r="Z1313" s="62"/>
      <c r="AA1313" s="62"/>
      <c r="AB1313" s="62"/>
      <c r="AC1313" s="62"/>
      <c r="AD1313" s="62"/>
      <c r="AE1313" s="62"/>
      <c r="AF1313" s="62"/>
      <c r="AG1313" s="62"/>
      <c r="AH1313" s="62"/>
      <c r="AI1313" s="62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  <c r="BA1313" s="62"/>
      <c r="BB1313" s="62"/>
    </row>
    <row r="1314" spans="1:54" ht="18.350000000000001" x14ac:dyDescent="0.3">
      <c r="A1314" s="62"/>
      <c r="B1314" s="62"/>
      <c r="C1314" s="62"/>
      <c r="D1314" s="62"/>
      <c r="E1314" s="62"/>
      <c r="F1314" s="62"/>
      <c r="G1314" s="62"/>
      <c r="H1314" s="62"/>
      <c r="I1314" s="62"/>
      <c r="J1314" s="62"/>
      <c r="K1314" s="62"/>
      <c r="L1314" s="62"/>
      <c r="M1314" s="62"/>
      <c r="N1314" s="62"/>
      <c r="O1314" s="62"/>
      <c r="P1314" s="62"/>
      <c r="Q1314" s="62"/>
      <c r="R1314" s="62"/>
      <c r="S1314" s="62"/>
      <c r="T1314" s="62"/>
      <c r="U1314" s="62"/>
      <c r="V1314" s="62"/>
      <c r="W1314" s="62"/>
      <c r="X1314" s="62"/>
      <c r="Y1314" s="62"/>
      <c r="Z1314" s="62"/>
      <c r="AA1314" s="62"/>
      <c r="AB1314" s="62"/>
      <c r="AC1314" s="62"/>
      <c r="AD1314" s="62"/>
      <c r="AE1314" s="62"/>
      <c r="AF1314" s="62"/>
      <c r="AG1314" s="62"/>
      <c r="AH1314" s="62"/>
      <c r="AI1314" s="62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  <c r="BA1314" s="62"/>
      <c r="BB1314" s="62"/>
    </row>
    <row r="1315" spans="1:54" ht="18.350000000000001" x14ac:dyDescent="0.3">
      <c r="A1315" s="62"/>
      <c r="B1315" s="62"/>
      <c r="C1315" s="62"/>
      <c r="D1315" s="62"/>
      <c r="E1315" s="62"/>
      <c r="F1315" s="62"/>
      <c r="G1315" s="62"/>
      <c r="H1315" s="62"/>
      <c r="I1315" s="62"/>
      <c r="J1315" s="62"/>
      <c r="K1315" s="62"/>
      <c r="L1315" s="62"/>
      <c r="M1315" s="62"/>
      <c r="N1315" s="62"/>
      <c r="O1315" s="62"/>
      <c r="P1315" s="62"/>
      <c r="Q1315" s="62"/>
      <c r="R1315" s="62"/>
      <c r="S1315" s="62"/>
      <c r="T1315" s="62"/>
      <c r="U1315" s="62"/>
      <c r="V1315" s="62"/>
      <c r="W1315" s="62"/>
      <c r="X1315" s="62"/>
      <c r="Y1315" s="62"/>
      <c r="Z1315" s="62"/>
      <c r="AA1315" s="62"/>
      <c r="AB1315" s="62"/>
      <c r="AC1315" s="62"/>
      <c r="AD1315" s="62"/>
      <c r="AE1315" s="62"/>
      <c r="AF1315" s="62"/>
      <c r="AG1315" s="62"/>
      <c r="AH1315" s="62"/>
      <c r="AI1315" s="62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  <c r="BA1315" s="62"/>
      <c r="BB1315" s="62"/>
    </row>
    <row r="1316" spans="1:54" ht="18.350000000000001" x14ac:dyDescent="0.3">
      <c r="A1316" s="62"/>
      <c r="B1316" s="62"/>
      <c r="C1316" s="62"/>
      <c r="D1316" s="62"/>
      <c r="E1316" s="62"/>
      <c r="F1316" s="62"/>
      <c r="G1316" s="62"/>
      <c r="H1316" s="62"/>
      <c r="I1316" s="62"/>
      <c r="J1316" s="62"/>
      <c r="K1316" s="62"/>
      <c r="L1316" s="62"/>
      <c r="M1316" s="62"/>
      <c r="N1316" s="62"/>
      <c r="O1316" s="62"/>
      <c r="P1316" s="62"/>
      <c r="Q1316" s="62"/>
      <c r="R1316" s="62"/>
      <c r="S1316" s="62"/>
      <c r="T1316" s="62"/>
      <c r="U1316" s="62"/>
      <c r="V1316" s="62"/>
      <c r="W1316" s="62"/>
      <c r="X1316" s="62"/>
      <c r="Y1316" s="62"/>
      <c r="Z1316" s="62"/>
      <c r="AA1316" s="62"/>
      <c r="AB1316" s="62"/>
      <c r="AC1316" s="62"/>
      <c r="AD1316" s="62"/>
      <c r="AE1316" s="62"/>
      <c r="AF1316" s="62"/>
      <c r="AG1316" s="62"/>
      <c r="AH1316" s="62"/>
      <c r="AI1316" s="62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  <c r="BA1316" s="62"/>
      <c r="BB1316" s="62"/>
    </row>
    <row r="1317" spans="1:54" ht="18.350000000000001" x14ac:dyDescent="0.3">
      <c r="A1317" s="62"/>
      <c r="B1317" s="62"/>
      <c r="C1317" s="62"/>
      <c r="D1317" s="62"/>
      <c r="E1317" s="62"/>
      <c r="F1317" s="62"/>
      <c r="G1317" s="62"/>
      <c r="H1317" s="62"/>
      <c r="I1317" s="62"/>
      <c r="J1317" s="62"/>
      <c r="K1317" s="62"/>
      <c r="L1317" s="62"/>
      <c r="M1317" s="62"/>
      <c r="N1317" s="62"/>
      <c r="O1317" s="62"/>
      <c r="P1317" s="62"/>
      <c r="Q1317" s="62"/>
      <c r="R1317" s="62"/>
      <c r="S1317" s="62"/>
      <c r="T1317" s="62"/>
      <c r="U1317" s="62"/>
      <c r="V1317" s="62"/>
      <c r="W1317" s="62"/>
      <c r="X1317" s="62"/>
      <c r="Y1317" s="62"/>
      <c r="Z1317" s="62"/>
      <c r="AA1317" s="62"/>
      <c r="AB1317" s="62"/>
      <c r="AC1317" s="62"/>
      <c r="AD1317" s="62"/>
      <c r="AE1317" s="62"/>
      <c r="AF1317" s="62"/>
      <c r="AG1317" s="62"/>
      <c r="AH1317" s="62"/>
      <c r="AI1317" s="62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  <c r="BA1317" s="62"/>
      <c r="BB1317" s="62"/>
    </row>
    <row r="1318" spans="1:54" ht="18.350000000000001" x14ac:dyDescent="0.3">
      <c r="A1318" s="62"/>
      <c r="B1318" s="62"/>
      <c r="C1318" s="62"/>
      <c r="D1318" s="62"/>
      <c r="E1318" s="62"/>
      <c r="F1318" s="62"/>
      <c r="G1318" s="62"/>
      <c r="H1318" s="62"/>
      <c r="I1318" s="62"/>
      <c r="J1318" s="62"/>
      <c r="K1318" s="62"/>
      <c r="L1318" s="62"/>
      <c r="M1318" s="62"/>
      <c r="N1318" s="62"/>
      <c r="O1318" s="62"/>
      <c r="P1318" s="62"/>
      <c r="Q1318" s="62"/>
      <c r="R1318" s="62"/>
      <c r="S1318" s="62"/>
      <c r="T1318" s="62"/>
      <c r="U1318" s="62"/>
      <c r="V1318" s="62"/>
      <c r="W1318" s="62"/>
      <c r="X1318" s="62"/>
      <c r="Y1318" s="62"/>
      <c r="Z1318" s="62"/>
      <c r="AA1318" s="62"/>
      <c r="AB1318" s="62"/>
      <c r="AC1318" s="62"/>
      <c r="AD1318" s="62"/>
      <c r="AE1318" s="62"/>
      <c r="AF1318" s="62"/>
      <c r="AG1318" s="62"/>
      <c r="AH1318" s="62"/>
      <c r="AI1318" s="62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  <c r="BA1318" s="62"/>
      <c r="BB1318" s="62"/>
    </row>
    <row r="1319" spans="1:54" ht="18.350000000000001" x14ac:dyDescent="0.3">
      <c r="A1319" s="62"/>
      <c r="B1319" s="62"/>
      <c r="C1319" s="62"/>
      <c r="D1319" s="62"/>
      <c r="E1319" s="62"/>
      <c r="F1319" s="62"/>
      <c r="G1319" s="62"/>
      <c r="H1319" s="62"/>
      <c r="I1319" s="62"/>
      <c r="J1319" s="62"/>
      <c r="K1319" s="62"/>
      <c r="L1319" s="62"/>
      <c r="M1319" s="62"/>
      <c r="N1319" s="62"/>
      <c r="O1319" s="62"/>
      <c r="P1319" s="62"/>
      <c r="Q1319" s="62"/>
      <c r="R1319" s="62"/>
      <c r="S1319" s="62"/>
      <c r="T1319" s="62"/>
      <c r="U1319" s="62"/>
      <c r="V1319" s="62"/>
      <c r="W1319" s="62"/>
      <c r="X1319" s="62"/>
      <c r="Y1319" s="62"/>
      <c r="Z1319" s="62"/>
      <c r="AA1319" s="62"/>
      <c r="AB1319" s="62"/>
      <c r="AC1319" s="62"/>
      <c r="AD1319" s="62"/>
      <c r="AE1319" s="62"/>
      <c r="AF1319" s="62"/>
      <c r="AG1319" s="62"/>
      <c r="AH1319" s="62"/>
      <c r="AI1319" s="62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  <c r="BA1319" s="62"/>
      <c r="BB1319" s="62"/>
    </row>
    <row r="1320" spans="1:54" ht="18.350000000000001" x14ac:dyDescent="0.3">
      <c r="A1320" s="62"/>
      <c r="B1320" s="62"/>
      <c r="C1320" s="62"/>
      <c r="D1320" s="62"/>
      <c r="E1320" s="62"/>
      <c r="F1320" s="62"/>
      <c r="G1320" s="62"/>
      <c r="H1320" s="62"/>
      <c r="I1320" s="62"/>
      <c r="J1320" s="62"/>
      <c r="K1320" s="62"/>
      <c r="L1320" s="62"/>
      <c r="M1320" s="62"/>
      <c r="N1320" s="62"/>
      <c r="O1320" s="62"/>
      <c r="P1320" s="62"/>
      <c r="Q1320" s="62"/>
      <c r="R1320" s="62"/>
      <c r="S1320" s="62"/>
      <c r="T1320" s="62"/>
      <c r="U1320" s="62"/>
      <c r="V1320" s="62"/>
      <c r="W1320" s="62"/>
      <c r="X1320" s="62"/>
      <c r="Y1320" s="62"/>
      <c r="Z1320" s="62"/>
      <c r="AA1320" s="62"/>
      <c r="AB1320" s="62"/>
      <c r="AC1320" s="62"/>
      <c r="AD1320" s="62"/>
      <c r="AE1320" s="62"/>
      <c r="AF1320" s="62"/>
      <c r="AG1320" s="62"/>
      <c r="AH1320" s="62"/>
      <c r="AI1320" s="62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  <c r="BA1320" s="62"/>
      <c r="BB1320" s="62"/>
    </row>
    <row r="1321" spans="1:54" ht="18.350000000000001" x14ac:dyDescent="0.3">
      <c r="A1321" s="62"/>
      <c r="B1321" s="62"/>
      <c r="C1321" s="62"/>
      <c r="D1321" s="62"/>
      <c r="E1321" s="62"/>
      <c r="F1321" s="62"/>
      <c r="G1321" s="62"/>
      <c r="H1321" s="62"/>
      <c r="I1321" s="62"/>
      <c r="J1321" s="62"/>
      <c r="K1321" s="62"/>
      <c r="L1321" s="62"/>
      <c r="M1321" s="62"/>
      <c r="N1321" s="62"/>
      <c r="O1321" s="62"/>
      <c r="P1321" s="62"/>
      <c r="Q1321" s="62"/>
      <c r="R1321" s="62"/>
      <c r="S1321" s="62"/>
      <c r="T1321" s="62"/>
      <c r="U1321" s="62"/>
      <c r="V1321" s="62"/>
      <c r="W1321" s="62"/>
      <c r="X1321" s="62"/>
      <c r="Y1321" s="62"/>
      <c r="Z1321" s="62"/>
      <c r="AA1321" s="62"/>
      <c r="AB1321" s="62"/>
      <c r="AC1321" s="62"/>
      <c r="AD1321" s="62"/>
      <c r="AE1321" s="62"/>
      <c r="AF1321" s="62"/>
      <c r="AG1321" s="62"/>
      <c r="AH1321" s="62"/>
      <c r="AI1321" s="62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  <c r="BA1321" s="62"/>
      <c r="BB1321" s="62"/>
    </row>
    <row r="1322" spans="1:54" ht="18.350000000000001" x14ac:dyDescent="0.3">
      <c r="A1322" s="62"/>
      <c r="B1322" s="62"/>
      <c r="C1322" s="62"/>
      <c r="D1322" s="62"/>
      <c r="E1322" s="62"/>
      <c r="F1322" s="62"/>
      <c r="G1322" s="62"/>
      <c r="H1322" s="62"/>
      <c r="I1322" s="62"/>
      <c r="J1322" s="62"/>
      <c r="K1322" s="62"/>
      <c r="L1322" s="62"/>
      <c r="M1322" s="62"/>
      <c r="N1322" s="62"/>
      <c r="O1322" s="62"/>
      <c r="P1322" s="62"/>
      <c r="Q1322" s="62"/>
      <c r="R1322" s="62"/>
      <c r="S1322" s="62"/>
      <c r="T1322" s="62"/>
      <c r="U1322" s="62"/>
      <c r="V1322" s="62"/>
      <c r="W1322" s="62"/>
      <c r="X1322" s="62"/>
      <c r="Y1322" s="62"/>
      <c r="Z1322" s="62"/>
      <c r="AA1322" s="62"/>
      <c r="AB1322" s="62"/>
      <c r="AC1322" s="62"/>
      <c r="AD1322" s="62"/>
      <c r="AE1322" s="62"/>
      <c r="AF1322" s="62"/>
      <c r="AG1322" s="62"/>
      <c r="AH1322" s="62"/>
      <c r="AI1322" s="62"/>
      <c r="AJ1322" s="62"/>
      <c r="AK1322" s="62"/>
      <c r="AL1322" s="62"/>
      <c r="AM1322" s="62"/>
      <c r="AN1322" s="62"/>
      <c r="AO1322" s="62"/>
      <c r="AP1322" s="62"/>
      <c r="AQ1322" s="62"/>
      <c r="AR1322" s="62"/>
      <c r="AS1322" s="62"/>
      <c r="AT1322" s="62"/>
      <c r="AU1322" s="62"/>
      <c r="AV1322" s="62"/>
      <c r="AW1322" s="62"/>
      <c r="AX1322" s="62"/>
      <c r="AY1322" s="62"/>
      <c r="AZ1322" s="62"/>
      <c r="BA1322" s="62"/>
      <c r="BB1322" s="62"/>
    </row>
    <row r="1323" spans="1:54" ht="18.350000000000001" x14ac:dyDescent="0.3">
      <c r="A1323" s="62"/>
      <c r="B1323" s="62"/>
      <c r="C1323" s="62"/>
      <c r="D1323" s="62"/>
      <c r="E1323" s="62"/>
      <c r="F1323" s="62"/>
      <c r="G1323" s="62"/>
      <c r="H1323" s="62"/>
      <c r="I1323" s="62"/>
      <c r="J1323" s="62"/>
      <c r="K1323" s="62"/>
      <c r="L1323" s="62"/>
      <c r="M1323" s="62"/>
      <c r="N1323" s="62"/>
      <c r="O1323" s="62"/>
      <c r="P1323" s="62"/>
      <c r="Q1323" s="62"/>
      <c r="R1323" s="62"/>
      <c r="S1323" s="62"/>
      <c r="T1323" s="62"/>
      <c r="U1323" s="62"/>
      <c r="V1323" s="62"/>
      <c r="W1323" s="62"/>
      <c r="X1323" s="62"/>
      <c r="Y1323" s="62"/>
      <c r="Z1323" s="62"/>
      <c r="AA1323" s="62"/>
      <c r="AB1323" s="62"/>
      <c r="AC1323" s="62"/>
      <c r="AD1323" s="62"/>
      <c r="AE1323" s="62"/>
      <c r="AF1323" s="62"/>
      <c r="AG1323" s="62"/>
      <c r="AH1323" s="62"/>
      <c r="AI1323" s="62"/>
      <c r="AJ1323" s="62"/>
      <c r="AK1323" s="62"/>
      <c r="AL1323" s="62"/>
      <c r="AM1323" s="62"/>
      <c r="AN1323" s="62"/>
      <c r="AO1323" s="62"/>
      <c r="AP1323" s="62"/>
      <c r="AQ1323" s="62"/>
      <c r="AR1323" s="62"/>
      <c r="AS1323" s="62"/>
      <c r="AT1323" s="62"/>
      <c r="AU1323" s="62"/>
      <c r="AV1323" s="62"/>
      <c r="AW1323" s="62"/>
      <c r="AX1323" s="62"/>
      <c r="AY1323" s="62"/>
      <c r="AZ1323" s="62"/>
      <c r="BA1323" s="62"/>
      <c r="BB1323" s="62"/>
    </row>
    <row r="1324" spans="1:54" ht="18.350000000000001" x14ac:dyDescent="0.3">
      <c r="A1324" s="62"/>
      <c r="B1324" s="62"/>
      <c r="C1324" s="62"/>
      <c r="D1324" s="62"/>
      <c r="E1324" s="62"/>
      <c r="F1324" s="62"/>
      <c r="G1324" s="62"/>
      <c r="H1324" s="62"/>
      <c r="I1324" s="62"/>
      <c r="J1324" s="62"/>
      <c r="K1324" s="62"/>
      <c r="L1324" s="62"/>
      <c r="M1324" s="62"/>
      <c r="N1324" s="62"/>
      <c r="O1324" s="62"/>
      <c r="P1324" s="62"/>
      <c r="Q1324" s="62"/>
      <c r="R1324" s="62"/>
      <c r="S1324" s="62"/>
      <c r="T1324" s="62"/>
      <c r="U1324" s="62"/>
      <c r="V1324" s="62"/>
      <c r="W1324" s="62"/>
      <c r="X1324" s="62"/>
      <c r="Y1324" s="62"/>
      <c r="Z1324" s="62"/>
      <c r="AA1324" s="62"/>
      <c r="AB1324" s="62"/>
      <c r="AC1324" s="62"/>
      <c r="AD1324" s="62"/>
      <c r="AE1324" s="62"/>
      <c r="AF1324" s="62"/>
      <c r="AG1324" s="62"/>
      <c r="AH1324" s="62"/>
      <c r="AI1324" s="62"/>
      <c r="AJ1324" s="62"/>
      <c r="AK1324" s="62"/>
      <c r="AL1324" s="62"/>
      <c r="AM1324" s="62"/>
      <c r="AN1324" s="62"/>
      <c r="AO1324" s="62"/>
      <c r="AP1324" s="62"/>
      <c r="AQ1324" s="62"/>
      <c r="AR1324" s="62"/>
      <c r="AS1324" s="62"/>
      <c r="AT1324" s="62"/>
      <c r="AU1324" s="62"/>
      <c r="AV1324" s="62"/>
      <c r="AW1324" s="62"/>
      <c r="AX1324" s="62"/>
      <c r="AY1324" s="62"/>
      <c r="AZ1324" s="62"/>
      <c r="BA1324" s="62"/>
      <c r="BB1324" s="62"/>
    </row>
    <row r="1325" spans="1:54" ht="18.350000000000001" x14ac:dyDescent="0.3">
      <c r="A1325" s="62"/>
      <c r="B1325" s="62"/>
      <c r="C1325" s="62"/>
      <c r="D1325" s="62"/>
      <c r="E1325" s="62"/>
      <c r="F1325" s="62"/>
      <c r="G1325" s="62"/>
      <c r="H1325" s="62"/>
      <c r="I1325" s="62"/>
      <c r="J1325" s="62"/>
      <c r="K1325" s="62"/>
      <c r="L1325" s="62"/>
      <c r="M1325" s="62"/>
      <c r="N1325" s="62"/>
      <c r="O1325" s="62"/>
      <c r="P1325" s="62"/>
      <c r="Q1325" s="62"/>
      <c r="R1325" s="62"/>
      <c r="S1325" s="62"/>
      <c r="T1325" s="62"/>
      <c r="U1325" s="62"/>
      <c r="V1325" s="62"/>
      <c r="W1325" s="62"/>
      <c r="X1325" s="62"/>
      <c r="Y1325" s="62"/>
      <c r="Z1325" s="62"/>
      <c r="AA1325" s="62"/>
      <c r="AB1325" s="62"/>
      <c r="AC1325" s="62"/>
      <c r="AD1325" s="62"/>
      <c r="AE1325" s="62"/>
      <c r="AF1325" s="62"/>
      <c r="AG1325" s="62"/>
      <c r="AH1325" s="62"/>
      <c r="AI1325" s="62"/>
      <c r="AJ1325" s="62"/>
      <c r="AK1325" s="62"/>
      <c r="AL1325" s="62"/>
      <c r="AM1325" s="62"/>
      <c r="AN1325" s="62"/>
      <c r="AO1325" s="62"/>
      <c r="AP1325" s="62"/>
      <c r="AQ1325" s="62"/>
      <c r="AR1325" s="62"/>
      <c r="AS1325" s="62"/>
      <c r="AT1325" s="62"/>
      <c r="AU1325" s="62"/>
      <c r="AV1325" s="62"/>
      <c r="AW1325" s="62"/>
      <c r="AX1325" s="62"/>
      <c r="AY1325" s="62"/>
      <c r="AZ1325" s="62"/>
      <c r="BA1325" s="62"/>
      <c r="BB1325" s="62"/>
    </row>
    <row r="1326" spans="1:54" ht="18.350000000000001" x14ac:dyDescent="0.3">
      <c r="A1326" s="62"/>
      <c r="B1326" s="62"/>
      <c r="C1326" s="62"/>
      <c r="D1326" s="62"/>
      <c r="E1326" s="62"/>
      <c r="F1326" s="62"/>
      <c r="G1326" s="62"/>
      <c r="H1326" s="62"/>
      <c r="I1326" s="62"/>
      <c r="J1326" s="62"/>
      <c r="K1326" s="62"/>
      <c r="L1326" s="62"/>
      <c r="M1326" s="62"/>
      <c r="N1326" s="62"/>
      <c r="O1326" s="62"/>
      <c r="P1326" s="62"/>
      <c r="Q1326" s="62"/>
      <c r="R1326" s="62"/>
      <c r="S1326" s="62"/>
      <c r="T1326" s="62"/>
      <c r="U1326" s="62"/>
      <c r="V1326" s="62"/>
      <c r="W1326" s="62"/>
      <c r="X1326" s="62"/>
      <c r="Y1326" s="62"/>
      <c r="Z1326" s="62"/>
      <c r="AA1326" s="62"/>
      <c r="AB1326" s="62"/>
      <c r="AC1326" s="62"/>
      <c r="AD1326" s="62"/>
      <c r="AE1326" s="62"/>
      <c r="AF1326" s="62"/>
      <c r="AG1326" s="62"/>
      <c r="AH1326" s="62"/>
      <c r="AI1326" s="62"/>
      <c r="AJ1326" s="62"/>
      <c r="AK1326" s="62"/>
      <c r="AL1326" s="62"/>
      <c r="AM1326" s="62"/>
      <c r="AN1326" s="62"/>
      <c r="AO1326" s="62"/>
      <c r="AP1326" s="62"/>
      <c r="AQ1326" s="62"/>
      <c r="AR1326" s="62"/>
      <c r="AS1326" s="62"/>
      <c r="AT1326" s="62"/>
      <c r="AU1326" s="62"/>
      <c r="AV1326" s="62"/>
      <c r="AW1326" s="62"/>
      <c r="AX1326" s="62"/>
      <c r="AY1326" s="62"/>
      <c r="AZ1326" s="62"/>
      <c r="BA1326" s="62"/>
      <c r="BB1326" s="62"/>
    </row>
    <row r="1327" spans="1:54" ht="18.350000000000001" x14ac:dyDescent="0.3">
      <c r="A1327" s="62"/>
      <c r="B1327" s="62"/>
      <c r="C1327" s="62"/>
      <c r="D1327" s="62"/>
      <c r="E1327" s="62"/>
      <c r="F1327" s="62"/>
      <c r="G1327" s="62"/>
      <c r="H1327" s="62"/>
      <c r="I1327" s="62"/>
      <c r="J1327" s="62"/>
      <c r="K1327" s="62"/>
      <c r="L1327" s="62"/>
      <c r="M1327" s="62"/>
      <c r="N1327" s="62"/>
      <c r="O1327" s="62"/>
      <c r="P1327" s="62"/>
      <c r="Q1327" s="62"/>
      <c r="R1327" s="62"/>
      <c r="S1327" s="62"/>
      <c r="T1327" s="62"/>
      <c r="U1327" s="62"/>
      <c r="V1327" s="62"/>
      <c r="W1327" s="62"/>
      <c r="X1327" s="62"/>
      <c r="Y1327" s="62"/>
      <c r="Z1327" s="62"/>
      <c r="AA1327" s="62"/>
      <c r="AB1327" s="62"/>
      <c r="AC1327" s="62"/>
      <c r="AD1327" s="62"/>
      <c r="AE1327" s="62"/>
      <c r="AF1327" s="62"/>
      <c r="AG1327" s="62"/>
      <c r="AH1327" s="62"/>
      <c r="AI1327" s="62"/>
      <c r="AJ1327" s="62"/>
      <c r="AK1327" s="62"/>
      <c r="AL1327" s="62"/>
      <c r="AM1327" s="62"/>
      <c r="AN1327" s="62"/>
      <c r="AO1327" s="62"/>
      <c r="AP1327" s="62"/>
      <c r="AQ1327" s="62"/>
      <c r="AR1327" s="62"/>
      <c r="AS1327" s="62"/>
      <c r="AT1327" s="62"/>
      <c r="AU1327" s="62"/>
      <c r="AV1327" s="62"/>
      <c r="AW1327" s="62"/>
      <c r="AX1327" s="62"/>
      <c r="AY1327" s="62"/>
      <c r="AZ1327" s="62"/>
      <c r="BA1327" s="62"/>
      <c r="BB1327" s="62"/>
    </row>
    <row r="1328" spans="1:54" ht="18.350000000000001" x14ac:dyDescent="0.3">
      <c r="A1328" s="62"/>
      <c r="B1328" s="62"/>
      <c r="C1328" s="62"/>
      <c r="D1328" s="62"/>
      <c r="E1328" s="62"/>
      <c r="F1328" s="62"/>
      <c r="G1328" s="62"/>
      <c r="H1328" s="62"/>
      <c r="I1328" s="62"/>
      <c r="J1328" s="62"/>
      <c r="K1328" s="62"/>
      <c r="L1328" s="62"/>
      <c r="M1328" s="62"/>
      <c r="N1328" s="62"/>
      <c r="O1328" s="62"/>
      <c r="P1328" s="62"/>
      <c r="Q1328" s="62"/>
      <c r="R1328" s="62"/>
      <c r="S1328" s="62"/>
      <c r="T1328" s="62"/>
      <c r="U1328" s="62"/>
      <c r="V1328" s="62"/>
      <c r="W1328" s="62"/>
      <c r="X1328" s="62"/>
      <c r="Y1328" s="62"/>
      <c r="Z1328" s="62"/>
      <c r="AA1328" s="62"/>
      <c r="AB1328" s="62"/>
      <c r="AC1328" s="62"/>
      <c r="AD1328" s="62"/>
      <c r="AE1328" s="62"/>
      <c r="AF1328" s="62"/>
      <c r="AG1328" s="62"/>
      <c r="AH1328" s="62"/>
      <c r="AI1328" s="62"/>
      <c r="AJ1328" s="62"/>
      <c r="AK1328" s="62"/>
      <c r="AL1328" s="62"/>
      <c r="AM1328" s="62"/>
      <c r="AN1328" s="62"/>
      <c r="AO1328" s="62"/>
      <c r="AP1328" s="62"/>
      <c r="AQ1328" s="62"/>
      <c r="AR1328" s="62"/>
      <c r="AS1328" s="62"/>
      <c r="AT1328" s="62"/>
      <c r="AU1328" s="62"/>
      <c r="AV1328" s="62"/>
      <c r="AW1328" s="62"/>
      <c r="AX1328" s="62"/>
      <c r="AY1328" s="62"/>
      <c r="AZ1328" s="62"/>
      <c r="BA1328" s="62"/>
      <c r="BB1328" s="62"/>
    </row>
    <row r="1329" spans="1:54" ht="18.350000000000001" x14ac:dyDescent="0.3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  <c r="AK1329" s="62"/>
      <c r="AL1329" s="62"/>
      <c r="AM1329" s="62"/>
      <c r="AN1329" s="62"/>
      <c r="AO1329" s="62"/>
      <c r="AP1329" s="62"/>
      <c r="AQ1329" s="62"/>
      <c r="AR1329" s="62"/>
      <c r="AS1329" s="62"/>
      <c r="AT1329" s="62"/>
      <c r="AU1329" s="62"/>
      <c r="AV1329" s="62"/>
      <c r="AW1329" s="62"/>
      <c r="AX1329" s="62"/>
      <c r="AY1329" s="62"/>
      <c r="AZ1329" s="62"/>
      <c r="BA1329" s="62"/>
      <c r="BB1329" s="62"/>
    </row>
    <row r="1330" spans="1:54" ht="18.350000000000001" x14ac:dyDescent="0.3">
      <c r="A1330" s="62"/>
      <c r="B1330" s="62"/>
      <c r="C1330" s="62"/>
      <c r="D1330" s="62"/>
      <c r="E1330" s="62"/>
      <c r="F1330" s="62"/>
      <c r="G1330" s="62"/>
      <c r="H1330" s="62"/>
      <c r="I1330" s="62"/>
      <c r="J1330" s="62"/>
      <c r="K1330" s="62"/>
      <c r="L1330" s="62"/>
      <c r="M1330" s="62"/>
      <c r="N1330" s="62"/>
      <c r="O1330" s="62"/>
      <c r="P1330" s="62"/>
      <c r="Q1330" s="62"/>
      <c r="R1330" s="62"/>
      <c r="S1330" s="62"/>
      <c r="T1330" s="62"/>
      <c r="U1330" s="62"/>
      <c r="V1330" s="62"/>
      <c r="W1330" s="62"/>
      <c r="X1330" s="62"/>
      <c r="Y1330" s="62"/>
      <c r="Z1330" s="62"/>
      <c r="AA1330" s="62"/>
      <c r="AB1330" s="62"/>
      <c r="AC1330" s="62"/>
      <c r="AD1330" s="62"/>
      <c r="AE1330" s="62"/>
      <c r="AF1330" s="62"/>
      <c r="AG1330" s="62"/>
      <c r="AH1330" s="62"/>
      <c r="AI1330" s="62"/>
      <c r="AJ1330" s="62"/>
      <c r="AK1330" s="62"/>
      <c r="AL1330" s="62"/>
      <c r="AM1330" s="62"/>
      <c r="AN1330" s="62"/>
      <c r="AO1330" s="62"/>
      <c r="AP1330" s="62"/>
      <c r="AQ1330" s="62"/>
      <c r="AR1330" s="62"/>
      <c r="AS1330" s="62"/>
      <c r="AT1330" s="62"/>
      <c r="AU1330" s="62"/>
      <c r="AV1330" s="62"/>
      <c r="AW1330" s="62"/>
      <c r="AX1330" s="62"/>
      <c r="AY1330" s="62"/>
      <c r="AZ1330" s="62"/>
      <c r="BA1330" s="62"/>
      <c r="BB1330" s="62"/>
    </row>
    <row r="1331" spans="1:54" ht="18.350000000000001" x14ac:dyDescent="0.3">
      <c r="A1331" s="62"/>
      <c r="B1331" s="62"/>
      <c r="C1331" s="62"/>
      <c r="D1331" s="62"/>
      <c r="E1331" s="62"/>
      <c r="F1331" s="62"/>
      <c r="G1331" s="62"/>
      <c r="H1331" s="62"/>
      <c r="I1331" s="62"/>
      <c r="J1331" s="62"/>
      <c r="K1331" s="62"/>
      <c r="L1331" s="62"/>
      <c r="M1331" s="62"/>
      <c r="N1331" s="62"/>
      <c r="O1331" s="62"/>
      <c r="P1331" s="62"/>
      <c r="Q1331" s="62"/>
      <c r="R1331" s="62"/>
      <c r="S1331" s="62"/>
      <c r="T1331" s="62"/>
      <c r="U1331" s="62"/>
      <c r="V1331" s="62"/>
      <c r="W1331" s="62"/>
      <c r="X1331" s="62"/>
      <c r="Y1331" s="62"/>
      <c r="Z1331" s="62"/>
      <c r="AA1331" s="62"/>
      <c r="AB1331" s="62"/>
      <c r="AC1331" s="62"/>
      <c r="AD1331" s="62"/>
      <c r="AE1331" s="62"/>
      <c r="AF1331" s="62"/>
      <c r="AG1331" s="62"/>
      <c r="AH1331" s="62"/>
      <c r="AI1331" s="62"/>
      <c r="AJ1331" s="62"/>
      <c r="AK1331" s="62"/>
      <c r="AL1331" s="62"/>
      <c r="AM1331" s="62"/>
      <c r="AN1331" s="62"/>
      <c r="AO1331" s="62"/>
      <c r="AP1331" s="62"/>
      <c r="AQ1331" s="62"/>
      <c r="AR1331" s="62"/>
      <c r="AS1331" s="62"/>
      <c r="AT1331" s="62"/>
      <c r="AU1331" s="62"/>
      <c r="AV1331" s="62"/>
      <c r="AW1331" s="62"/>
      <c r="AX1331" s="62"/>
      <c r="AY1331" s="62"/>
      <c r="AZ1331" s="62"/>
      <c r="BA1331" s="62"/>
      <c r="BB1331" s="62"/>
    </row>
    <row r="1332" spans="1:54" ht="18.350000000000001" x14ac:dyDescent="0.3">
      <c r="A1332" s="62"/>
      <c r="B1332" s="62"/>
      <c r="C1332" s="62"/>
      <c r="D1332" s="62"/>
      <c r="E1332" s="62"/>
      <c r="F1332" s="62"/>
      <c r="G1332" s="62"/>
      <c r="H1332" s="62"/>
      <c r="I1332" s="62"/>
      <c r="J1332" s="62"/>
      <c r="K1332" s="62"/>
      <c r="L1332" s="62"/>
      <c r="M1332" s="62"/>
      <c r="N1332" s="62"/>
      <c r="O1332" s="62"/>
      <c r="P1332" s="62"/>
      <c r="Q1332" s="62"/>
      <c r="R1332" s="62"/>
      <c r="S1332" s="62"/>
      <c r="T1332" s="62"/>
      <c r="U1332" s="62"/>
      <c r="V1332" s="62"/>
      <c r="W1332" s="62"/>
      <c r="X1332" s="62"/>
      <c r="Y1332" s="62"/>
      <c r="Z1332" s="62"/>
      <c r="AA1332" s="62"/>
      <c r="AB1332" s="62"/>
      <c r="AC1332" s="62"/>
      <c r="AD1332" s="62"/>
      <c r="AE1332" s="62"/>
      <c r="AF1332" s="62"/>
      <c r="AG1332" s="62"/>
      <c r="AH1332" s="62"/>
      <c r="AI1332" s="62"/>
      <c r="AJ1332" s="62"/>
      <c r="AK1332" s="62"/>
      <c r="AL1332" s="62"/>
      <c r="AM1332" s="62"/>
      <c r="AN1332" s="62"/>
      <c r="AO1332" s="62"/>
      <c r="AP1332" s="62"/>
      <c r="AQ1332" s="62"/>
      <c r="AR1332" s="62"/>
      <c r="AS1332" s="62"/>
      <c r="AT1332" s="62"/>
      <c r="AU1332" s="62"/>
      <c r="AV1332" s="62"/>
      <c r="AW1332" s="62"/>
      <c r="AX1332" s="62"/>
      <c r="AY1332" s="62"/>
      <c r="AZ1332" s="62"/>
      <c r="BA1332" s="62"/>
      <c r="BB1332" s="62"/>
    </row>
    <row r="1333" spans="1:54" ht="18.350000000000001" x14ac:dyDescent="0.3">
      <c r="A1333" s="62"/>
      <c r="B1333" s="62"/>
      <c r="C1333" s="62"/>
      <c r="D1333" s="62"/>
      <c r="E1333" s="62"/>
      <c r="F1333" s="62"/>
      <c r="G1333" s="62"/>
      <c r="H1333" s="62"/>
      <c r="I1333" s="62"/>
      <c r="J1333" s="62"/>
      <c r="K1333" s="62"/>
      <c r="L1333" s="62"/>
      <c r="M1333" s="62"/>
      <c r="N1333" s="62"/>
      <c r="O1333" s="62"/>
      <c r="P1333" s="62"/>
      <c r="Q1333" s="62"/>
      <c r="R1333" s="62"/>
      <c r="S1333" s="62"/>
      <c r="T1333" s="62"/>
      <c r="U1333" s="62"/>
      <c r="V1333" s="62"/>
      <c r="W1333" s="62"/>
      <c r="X1333" s="62"/>
      <c r="Y1333" s="62"/>
      <c r="Z1333" s="62"/>
      <c r="AA1333" s="62"/>
      <c r="AB1333" s="62"/>
      <c r="AC1333" s="62"/>
      <c r="AD1333" s="62"/>
      <c r="AE1333" s="62"/>
      <c r="AF1333" s="62"/>
      <c r="AG1333" s="62"/>
      <c r="AH1333" s="62"/>
      <c r="AI1333" s="62"/>
      <c r="AJ1333" s="62"/>
      <c r="AK1333" s="62"/>
      <c r="AL1333" s="62"/>
      <c r="AM1333" s="62"/>
      <c r="AN1333" s="62"/>
      <c r="AO1333" s="62"/>
      <c r="AP1333" s="62"/>
      <c r="AQ1333" s="62"/>
      <c r="AR1333" s="62"/>
      <c r="AS1333" s="62"/>
      <c r="AT1333" s="62"/>
      <c r="AU1333" s="62"/>
      <c r="AV1333" s="62"/>
      <c r="AW1333" s="62"/>
      <c r="AX1333" s="62"/>
      <c r="AY1333" s="62"/>
      <c r="AZ1333" s="62"/>
      <c r="BA1333" s="62"/>
      <c r="BB1333" s="62"/>
    </row>
    <row r="1334" spans="1:54" ht="18.350000000000001" x14ac:dyDescent="0.3">
      <c r="A1334" s="62"/>
      <c r="B1334" s="62"/>
      <c r="C1334" s="62"/>
      <c r="D1334" s="62"/>
      <c r="E1334" s="62"/>
      <c r="F1334" s="62"/>
      <c r="G1334" s="62"/>
      <c r="H1334" s="62"/>
      <c r="I1334" s="62"/>
      <c r="J1334" s="62"/>
      <c r="K1334" s="62"/>
      <c r="L1334" s="62"/>
      <c r="M1334" s="62"/>
      <c r="N1334" s="62"/>
      <c r="O1334" s="62"/>
      <c r="P1334" s="62"/>
      <c r="Q1334" s="62"/>
      <c r="R1334" s="62"/>
      <c r="S1334" s="62"/>
      <c r="T1334" s="62"/>
      <c r="U1334" s="62"/>
      <c r="V1334" s="62"/>
      <c r="W1334" s="62"/>
      <c r="X1334" s="62"/>
      <c r="Y1334" s="62"/>
      <c r="Z1334" s="62"/>
      <c r="AA1334" s="62"/>
      <c r="AB1334" s="62"/>
      <c r="AC1334" s="62"/>
      <c r="AD1334" s="62"/>
      <c r="AE1334" s="62"/>
      <c r="AF1334" s="62"/>
      <c r="AG1334" s="62"/>
      <c r="AH1334" s="62"/>
      <c r="AI1334" s="62"/>
      <c r="AJ1334" s="62"/>
      <c r="AK1334" s="62"/>
      <c r="AL1334" s="62"/>
      <c r="AM1334" s="62"/>
      <c r="AN1334" s="62"/>
      <c r="AO1334" s="62"/>
      <c r="AP1334" s="62"/>
      <c r="AQ1334" s="62"/>
      <c r="AR1334" s="62"/>
      <c r="AS1334" s="62"/>
      <c r="AT1334" s="62"/>
      <c r="AU1334" s="62"/>
      <c r="AV1334" s="62"/>
      <c r="AW1334" s="62"/>
      <c r="AX1334" s="62"/>
      <c r="AY1334" s="62"/>
      <c r="AZ1334" s="62"/>
      <c r="BA1334" s="62"/>
      <c r="BB1334" s="62"/>
    </row>
    <row r="1335" spans="1:54" ht="18.350000000000001" x14ac:dyDescent="0.3">
      <c r="A1335" s="62"/>
      <c r="B1335" s="62"/>
      <c r="C1335" s="62"/>
      <c r="D1335" s="62"/>
      <c r="E1335" s="62"/>
      <c r="F1335" s="62"/>
      <c r="G1335" s="62"/>
      <c r="H1335" s="62"/>
      <c r="I1335" s="62"/>
      <c r="J1335" s="62"/>
      <c r="K1335" s="62"/>
      <c r="L1335" s="62"/>
      <c r="M1335" s="62"/>
      <c r="N1335" s="62"/>
      <c r="O1335" s="62"/>
      <c r="P1335" s="62"/>
      <c r="Q1335" s="62"/>
      <c r="R1335" s="62"/>
      <c r="S1335" s="62"/>
      <c r="T1335" s="62"/>
      <c r="U1335" s="62"/>
      <c r="V1335" s="62"/>
      <c r="W1335" s="62"/>
      <c r="X1335" s="62"/>
      <c r="Y1335" s="62"/>
      <c r="Z1335" s="62"/>
      <c r="AA1335" s="62"/>
      <c r="AB1335" s="62"/>
      <c r="AC1335" s="62"/>
      <c r="AD1335" s="62"/>
      <c r="AE1335" s="62"/>
      <c r="AF1335" s="62"/>
      <c r="AG1335" s="62"/>
      <c r="AH1335" s="62"/>
      <c r="AI1335" s="62"/>
      <c r="AJ1335" s="62"/>
      <c r="AK1335" s="62"/>
      <c r="AL1335" s="62"/>
      <c r="AM1335" s="62"/>
      <c r="AN1335" s="62"/>
      <c r="AO1335" s="62"/>
      <c r="AP1335" s="62"/>
      <c r="AQ1335" s="62"/>
      <c r="AR1335" s="62"/>
      <c r="AS1335" s="62"/>
      <c r="AT1335" s="62"/>
      <c r="AU1335" s="62"/>
      <c r="AV1335" s="62"/>
      <c r="AW1335" s="62"/>
      <c r="AX1335" s="62"/>
      <c r="AY1335" s="62"/>
      <c r="AZ1335" s="62"/>
      <c r="BA1335" s="62"/>
      <c r="BB1335" s="62"/>
    </row>
    <row r="1336" spans="1:54" ht="18.350000000000001" x14ac:dyDescent="0.3">
      <c r="A1336" s="62"/>
      <c r="B1336" s="62"/>
      <c r="C1336" s="62"/>
      <c r="D1336" s="62"/>
      <c r="E1336" s="62"/>
      <c r="F1336" s="62"/>
      <c r="G1336" s="62"/>
      <c r="H1336" s="62"/>
      <c r="I1336" s="62"/>
      <c r="J1336" s="62"/>
      <c r="K1336" s="62"/>
      <c r="L1336" s="62"/>
      <c r="M1336" s="62"/>
      <c r="N1336" s="62"/>
      <c r="O1336" s="62"/>
      <c r="P1336" s="62"/>
      <c r="Q1336" s="62"/>
      <c r="R1336" s="62"/>
      <c r="S1336" s="62"/>
      <c r="T1336" s="62"/>
      <c r="U1336" s="62"/>
      <c r="V1336" s="62"/>
      <c r="W1336" s="62"/>
      <c r="X1336" s="62"/>
      <c r="Y1336" s="62"/>
      <c r="Z1336" s="62"/>
      <c r="AA1336" s="62"/>
      <c r="AB1336" s="62"/>
      <c r="AC1336" s="62"/>
      <c r="AD1336" s="62"/>
      <c r="AE1336" s="62"/>
      <c r="AF1336" s="62"/>
      <c r="AG1336" s="62"/>
      <c r="AH1336" s="62"/>
      <c r="AI1336" s="62"/>
      <c r="AJ1336" s="62"/>
      <c r="AK1336" s="62"/>
      <c r="AL1336" s="62"/>
      <c r="AM1336" s="62"/>
      <c r="AN1336" s="62"/>
      <c r="AO1336" s="62"/>
      <c r="AP1336" s="62"/>
      <c r="AQ1336" s="62"/>
      <c r="AR1336" s="62"/>
      <c r="AS1336" s="62"/>
      <c r="AT1336" s="62"/>
      <c r="AU1336" s="62"/>
      <c r="AV1336" s="62"/>
      <c r="AW1336" s="62"/>
      <c r="AX1336" s="62"/>
      <c r="AY1336" s="62"/>
      <c r="AZ1336" s="62"/>
      <c r="BA1336" s="62"/>
      <c r="BB1336" s="62"/>
    </row>
    <row r="1337" spans="1:54" ht="18.350000000000001" x14ac:dyDescent="0.3">
      <c r="A1337" s="62"/>
      <c r="B1337" s="62"/>
      <c r="C1337" s="62"/>
      <c r="D1337" s="62"/>
      <c r="E1337" s="62"/>
      <c r="F1337" s="62"/>
      <c r="G1337" s="62"/>
      <c r="H1337" s="62"/>
      <c r="I1337" s="62"/>
      <c r="J1337" s="62"/>
      <c r="K1337" s="62"/>
      <c r="L1337" s="62"/>
      <c r="M1337" s="62"/>
      <c r="N1337" s="62"/>
      <c r="O1337" s="62"/>
      <c r="P1337" s="62"/>
      <c r="Q1337" s="62"/>
      <c r="R1337" s="62"/>
      <c r="S1337" s="62"/>
      <c r="T1337" s="62"/>
      <c r="U1337" s="62"/>
      <c r="V1337" s="62"/>
      <c r="W1337" s="62"/>
      <c r="X1337" s="62"/>
      <c r="Y1337" s="62"/>
      <c r="Z1337" s="62"/>
      <c r="AA1337" s="62"/>
      <c r="AB1337" s="62"/>
      <c r="AC1337" s="62"/>
      <c r="AD1337" s="62"/>
      <c r="AE1337" s="62"/>
      <c r="AF1337" s="62"/>
      <c r="AG1337" s="62"/>
      <c r="AH1337" s="62"/>
      <c r="AI1337" s="62"/>
      <c r="AJ1337" s="62"/>
      <c r="AK1337" s="62"/>
      <c r="AL1337" s="62"/>
      <c r="AM1337" s="62"/>
      <c r="AN1337" s="62"/>
      <c r="AO1337" s="62"/>
      <c r="AP1337" s="62"/>
      <c r="AQ1337" s="62"/>
      <c r="AR1337" s="62"/>
      <c r="AS1337" s="62"/>
      <c r="AT1337" s="62"/>
      <c r="AU1337" s="62"/>
      <c r="AV1337" s="62"/>
      <c r="AW1337" s="62"/>
      <c r="AX1337" s="62"/>
      <c r="AY1337" s="62"/>
      <c r="AZ1337" s="62"/>
      <c r="BA1337" s="62"/>
      <c r="BB1337" s="62"/>
    </row>
    <row r="1338" spans="1:54" ht="18.350000000000001" x14ac:dyDescent="0.3">
      <c r="A1338" s="62"/>
      <c r="B1338" s="62"/>
      <c r="C1338" s="62"/>
      <c r="D1338" s="62"/>
      <c r="E1338" s="62"/>
      <c r="F1338" s="62"/>
      <c r="G1338" s="62"/>
      <c r="H1338" s="62"/>
      <c r="I1338" s="62"/>
      <c r="J1338" s="62"/>
      <c r="K1338" s="62"/>
      <c r="L1338" s="62"/>
      <c r="M1338" s="62"/>
      <c r="N1338" s="62"/>
      <c r="O1338" s="62"/>
      <c r="P1338" s="62"/>
      <c r="Q1338" s="62"/>
      <c r="R1338" s="62"/>
      <c r="S1338" s="62"/>
      <c r="T1338" s="62"/>
      <c r="U1338" s="62"/>
      <c r="V1338" s="62"/>
      <c r="W1338" s="62"/>
      <c r="X1338" s="62"/>
      <c r="Y1338" s="62"/>
      <c r="Z1338" s="62"/>
      <c r="AA1338" s="62"/>
      <c r="AB1338" s="62"/>
      <c r="AC1338" s="62"/>
      <c r="AD1338" s="62"/>
      <c r="AE1338" s="62"/>
      <c r="AF1338" s="62"/>
      <c r="AG1338" s="62"/>
      <c r="AH1338" s="62"/>
      <c r="AI1338" s="62"/>
      <c r="AJ1338" s="62"/>
      <c r="AK1338" s="62"/>
      <c r="AL1338" s="62"/>
      <c r="AM1338" s="62"/>
      <c r="AN1338" s="62"/>
      <c r="AO1338" s="62"/>
      <c r="AP1338" s="62"/>
      <c r="AQ1338" s="62"/>
      <c r="AR1338" s="62"/>
      <c r="AS1338" s="62"/>
      <c r="AT1338" s="62"/>
      <c r="AU1338" s="62"/>
      <c r="AV1338" s="62"/>
      <c r="AW1338" s="62"/>
      <c r="AX1338" s="62"/>
      <c r="AY1338" s="62"/>
      <c r="AZ1338" s="62"/>
      <c r="BA1338" s="62"/>
      <c r="BB1338" s="62"/>
    </row>
    <row r="1339" spans="1:54" ht="18.350000000000001" x14ac:dyDescent="0.3">
      <c r="A1339" s="62"/>
      <c r="B1339" s="62"/>
      <c r="C1339" s="62"/>
      <c r="D1339" s="62"/>
      <c r="E1339" s="62"/>
      <c r="F1339" s="62"/>
      <c r="G1339" s="62"/>
      <c r="H1339" s="62"/>
      <c r="I1339" s="62"/>
      <c r="J1339" s="62"/>
      <c r="K1339" s="62"/>
      <c r="L1339" s="62"/>
      <c r="M1339" s="62"/>
      <c r="N1339" s="62"/>
      <c r="O1339" s="62"/>
      <c r="P1339" s="62"/>
      <c r="Q1339" s="62"/>
      <c r="R1339" s="62"/>
      <c r="S1339" s="62"/>
      <c r="T1339" s="62"/>
      <c r="U1339" s="62"/>
      <c r="V1339" s="62"/>
      <c r="W1339" s="62"/>
      <c r="X1339" s="62"/>
      <c r="Y1339" s="62"/>
      <c r="Z1339" s="62"/>
      <c r="AA1339" s="62"/>
      <c r="AB1339" s="62"/>
      <c r="AC1339" s="62"/>
      <c r="AD1339" s="62"/>
      <c r="AE1339" s="62"/>
      <c r="AF1339" s="62"/>
      <c r="AG1339" s="62"/>
      <c r="AH1339" s="62"/>
      <c r="AI1339" s="62"/>
      <c r="AJ1339" s="62"/>
      <c r="AK1339" s="62"/>
      <c r="AL1339" s="62"/>
      <c r="AM1339" s="62"/>
      <c r="AN1339" s="62"/>
      <c r="AO1339" s="62"/>
      <c r="AP1339" s="62"/>
      <c r="AQ1339" s="62"/>
      <c r="AR1339" s="62"/>
      <c r="AS1339" s="62"/>
      <c r="AT1339" s="62"/>
      <c r="AU1339" s="62"/>
      <c r="AV1339" s="62"/>
      <c r="AW1339" s="62"/>
      <c r="AX1339" s="62"/>
      <c r="AY1339" s="62"/>
      <c r="AZ1339" s="62"/>
      <c r="BA1339" s="62"/>
      <c r="BB1339" s="62"/>
    </row>
    <row r="1340" spans="1:54" ht="18.350000000000001" x14ac:dyDescent="0.3">
      <c r="A1340" s="62"/>
      <c r="B1340" s="62"/>
      <c r="C1340" s="62"/>
      <c r="D1340" s="62"/>
      <c r="E1340" s="62"/>
      <c r="F1340" s="62"/>
      <c r="G1340" s="62"/>
      <c r="H1340" s="62"/>
      <c r="I1340" s="62"/>
      <c r="J1340" s="62"/>
      <c r="K1340" s="62"/>
      <c r="L1340" s="62"/>
      <c r="M1340" s="62"/>
      <c r="N1340" s="62"/>
      <c r="O1340" s="62"/>
      <c r="P1340" s="62"/>
      <c r="Q1340" s="62"/>
      <c r="R1340" s="62"/>
      <c r="S1340" s="62"/>
      <c r="T1340" s="62"/>
      <c r="U1340" s="62"/>
      <c r="V1340" s="62"/>
      <c r="W1340" s="62"/>
      <c r="X1340" s="62"/>
      <c r="Y1340" s="62"/>
      <c r="Z1340" s="62"/>
      <c r="AA1340" s="62"/>
      <c r="AB1340" s="62"/>
      <c r="AC1340" s="62"/>
      <c r="AD1340" s="62"/>
      <c r="AE1340" s="62"/>
      <c r="AF1340" s="62"/>
      <c r="AG1340" s="62"/>
      <c r="AH1340" s="62"/>
      <c r="AI1340" s="62"/>
      <c r="AJ1340" s="62"/>
      <c r="AK1340" s="62"/>
      <c r="AL1340" s="62"/>
      <c r="AM1340" s="62"/>
      <c r="AN1340" s="62"/>
      <c r="AO1340" s="62"/>
      <c r="AP1340" s="62"/>
      <c r="AQ1340" s="62"/>
      <c r="AR1340" s="62"/>
      <c r="AS1340" s="62"/>
      <c r="AT1340" s="62"/>
      <c r="AU1340" s="62"/>
      <c r="AV1340" s="62"/>
      <c r="AW1340" s="62"/>
      <c r="AX1340" s="62"/>
      <c r="AY1340" s="62"/>
      <c r="AZ1340" s="62"/>
      <c r="BA1340" s="62"/>
      <c r="BB1340" s="62"/>
    </row>
    <row r="1341" spans="1:54" ht="18.350000000000001" x14ac:dyDescent="0.3">
      <c r="A1341" s="62"/>
      <c r="B1341" s="62"/>
      <c r="C1341" s="62"/>
      <c r="D1341" s="62"/>
      <c r="E1341" s="62"/>
      <c r="F1341" s="62"/>
      <c r="G1341" s="62"/>
      <c r="H1341" s="62"/>
      <c r="I1341" s="62"/>
      <c r="J1341" s="62"/>
      <c r="K1341" s="62"/>
      <c r="L1341" s="62"/>
      <c r="M1341" s="62"/>
      <c r="N1341" s="62"/>
      <c r="O1341" s="62"/>
      <c r="P1341" s="62"/>
      <c r="Q1341" s="62"/>
      <c r="R1341" s="62"/>
      <c r="S1341" s="62"/>
      <c r="T1341" s="62"/>
      <c r="U1341" s="62"/>
      <c r="V1341" s="62"/>
      <c r="W1341" s="62"/>
      <c r="X1341" s="62"/>
      <c r="Y1341" s="62"/>
      <c r="Z1341" s="62"/>
      <c r="AA1341" s="62"/>
      <c r="AB1341" s="62"/>
      <c r="AC1341" s="62"/>
      <c r="AD1341" s="62"/>
      <c r="AE1341" s="62"/>
      <c r="AF1341" s="62"/>
      <c r="AG1341" s="62"/>
      <c r="AH1341" s="62"/>
      <c r="AI1341" s="62"/>
      <c r="AJ1341" s="62"/>
      <c r="AK1341" s="62"/>
      <c r="AL1341" s="62"/>
      <c r="AM1341" s="62"/>
      <c r="AN1341" s="62"/>
      <c r="AO1341" s="62"/>
      <c r="AP1341" s="62"/>
      <c r="AQ1341" s="62"/>
      <c r="AR1341" s="62"/>
      <c r="AS1341" s="62"/>
      <c r="AT1341" s="62"/>
      <c r="AU1341" s="62"/>
      <c r="AV1341" s="62"/>
      <c r="AW1341" s="62"/>
      <c r="AX1341" s="62"/>
      <c r="AY1341" s="62"/>
      <c r="AZ1341" s="62"/>
      <c r="BA1341" s="62"/>
      <c r="BB1341" s="62"/>
    </row>
    <row r="1342" spans="1:54" ht="18.350000000000001" x14ac:dyDescent="0.3">
      <c r="A1342" s="62"/>
      <c r="B1342" s="62"/>
      <c r="C1342" s="62"/>
      <c r="D1342" s="62"/>
      <c r="E1342" s="62"/>
      <c r="F1342" s="62"/>
      <c r="G1342" s="62"/>
      <c r="H1342" s="62"/>
      <c r="I1342" s="62"/>
      <c r="J1342" s="62"/>
      <c r="K1342" s="62"/>
      <c r="L1342" s="62"/>
      <c r="M1342" s="62"/>
      <c r="N1342" s="62"/>
      <c r="O1342" s="62"/>
      <c r="P1342" s="62"/>
      <c r="Q1342" s="62"/>
      <c r="R1342" s="62"/>
      <c r="S1342" s="62"/>
      <c r="T1342" s="62"/>
      <c r="U1342" s="62"/>
      <c r="V1342" s="62"/>
      <c r="W1342" s="62"/>
      <c r="X1342" s="62"/>
      <c r="Y1342" s="62"/>
      <c r="Z1342" s="62"/>
      <c r="AA1342" s="62"/>
      <c r="AB1342" s="62"/>
      <c r="AC1342" s="62"/>
      <c r="AD1342" s="62"/>
      <c r="AE1342" s="62"/>
      <c r="AF1342" s="62"/>
      <c r="AG1342" s="62"/>
      <c r="AH1342" s="62"/>
      <c r="AI1342" s="62"/>
      <c r="AJ1342" s="62"/>
      <c r="AK1342" s="62"/>
      <c r="AL1342" s="62"/>
      <c r="AM1342" s="62"/>
      <c r="AN1342" s="62"/>
      <c r="AO1342" s="62"/>
      <c r="AP1342" s="62"/>
      <c r="AQ1342" s="62"/>
      <c r="AR1342" s="62"/>
      <c r="AS1342" s="62"/>
      <c r="AT1342" s="62"/>
      <c r="AU1342" s="62"/>
      <c r="AV1342" s="62"/>
      <c r="AW1342" s="62"/>
      <c r="AX1342" s="62"/>
      <c r="AY1342" s="62"/>
      <c r="AZ1342" s="62"/>
      <c r="BA1342" s="62"/>
      <c r="BB1342" s="62"/>
    </row>
    <row r="1343" spans="1:54" ht="18.350000000000001" x14ac:dyDescent="0.3">
      <c r="A1343" s="62"/>
      <c r="B1343" s="62"/>
      <c r="C1343" s="62"/>
      <c r="D1343" s="62"/>
      <c r="E1343" s="62"/>
      <c r="F1343" s="62"/>
      <c r="G1343" s="62"/>
      <c r="H1343" s="62"/>
      <c r="I1343" s="62"/>
      <c r="J1343" s="62"/>
      <c r="K1343" s="62"/>
      <c r="L1343" s="62"/>
      <c r="M1343" s="62"/>
      <c r="N1343" s="62"/>
      <c r="O1343" s="62"/>
      <c r="P1343" s="62"/>
      <c r="Q1343" s="62"/>
      <c r="R1343" s="62"/>
      <c r="S1343" s="62"/>
      <c r="T1343" s="62"/>
      <c r="U1343" s="62"/>
      <c r="V1343" s="62"/>
      <c r="W1343" s="62"/>
      <c r="X1343" s="62"/>
      <c r="Y1343" s="62"/>
      <c r="Z1343" s="62"/>
      <c r="AA1343" s="62"/>
      <c r="AB1343" s="62"/>
      <c r="AC1343" s="62"/>
      <c r="AD1343" s="62"/>
      <c r="AE1343" s="62"/>
      <c r="AF1343" s="62"/>
      <c r="AG1343" s="62"/>
      <c r="AH1343" s="62"/>
      <c r="AI1343" s="62"/>
      <c r="AJ1343" s="62"/>
      <c r="AK1343" s="62"/>
      <c r="AL1343" s="62"/>
      <c r="AM1343" s="62"/>
      <c r="AN1343" s="62"/>
      <c r="AO1343" s="62"/>
      <c r="AP1343" s="62"/>
      <c r="AQ1343" s="62"/>
      <c r="AR1343" s="62"/>
      <c r="AS1343" s="62"/>
      <c r="AT1343" s="62"/>
      <c r="AU1343" s="62"/>
      <c r="AV1343" s="62"/>
      <c r="AW1343" s="62"/>
      <c r="AX1343" s="62"/>
      <c r="AY1343" s="62"/>
      <c r="AZ1343" s="62"/>
      <c r="BA1343" s="62"/>
      <c r="BB1343" s="62"/>
    </row>
    <row r="1344" spans="1:54" ht="18.350000000000001" x14ac:dyDescent="0.3">
      <c r="A1344" s="62"/>
      <c r="B1344" s="62"/>
      <c r="C1344" s="62"/>
      <c r="D1344" s="62"/>
      <c r="E1344" s="62"/>
      <c r="F1344" s="62"/>
      <c r="G1344" s="62"/>
      <c r="H1344" s="62"/>
      <c r="I1344" s="62"/>
      <c r="J1344" s="62"/>
      <c r="K1344" s="62"/>
      <c r="L1344" s="62"/>
      <c r="M1344" s="62"/>
      <c r="N1344" s="62"/>
      <c r="O1344" s="62"/>
      <c r="P1344" s="62"/>
      <c r="Q1344" s="62"/>
      <c r="R1344" s="62"/>
      <c r="S1344" s="62"/>
      <c r="T1344" s="62"/>
      <c r="U1344" s="62"/>
      <c r="V1344" s="62"/>
      <c r="W1344" s="62"/>
      <c r="X1344" s="62"/>
      <c r="Y1344" s="62"/>
      <c r="Z1344" s="62"/>
      <c r="AA1344" s="62"/>
      <c r="AB1344" s="62"/>
      <c r="AC1344" s="62"/>
      <c r="AD1344" s="62"/>
      <c r="AE1344" s="62"/>
      <c r="AF1344" s="62"/>
      <c r="AG1344" s="62"/>
      <c r="AH1344" s="62"/>
      <c r="AI1344" s="62"/>
      <c r="AJ1344" s="62"/>
      <c r="AK1344" s="62"/>
      <c r="AL1344" s="62"/>
      <c r="AM1344" s="62"/>
      <c r="AN1344" s="62"/>
      <c r="AO1344" s="62"/>
      <c r="AP1344" s="62"/>
      <c r="AQ1344" s="62"/>
      <c r="AR1344" s="62"/>
      <c r="AS1344" s="62"/>
      <c r="AT1344" s="62"/>
      <c r="AU1344" s="62"/>
      <c r="AV1344" s="62"/>
      <c r="AW1344" s="62"/>
      <c r="AX1344" s="62"/>
      <c r="AY1344" s="62"/>
      <c r="AZ1344" s="62"/>
      <c r="BA1344" s="62"/>
      <c r="BB1344" s="62"/>
    </row>
    <row r="1345" spans="1:54" ht="18.350000000000001" x14ac:dyDescent="0.3">
      <c r="A1345" s="62"/>
      <c r="B1345" s="62"/>
      <c r="C1345" s="62"/>
      <c r="D1345" s="62"/>
      <c r="E1345" s="62"/>
      <c r="F1345" s="62"/>
      <c r="G1345" s="62"/>
      <c r="H1345" s="62"/>
      <c r="I1345" s="62"/>
      <c r="J1345" s="62"/>
      <c r="K1345" s="62"/>
      <c r="L1345" s="62"/>
      <c r="M1345" s="62"/>
      <c r="N1345" s="62"/>
      <c r="O1345" s="62"/>
      <c r="P1345" s="62"/>
      <c r="Q1345" s="62"/>
      <c r="R1345" s="62"/>
      <c r="S1345" s="62"/>
      <c r="T1345" s="62"/>
      <c r="U1345" s="62"/>
      <c r="V1345" s="62"/>
      <c r="W1345" s="62"/>
      <c r="X1345" s="62"/>
      <c r="Y1345" s="62"/>
      <c r="Z1345" s="62"/>
      <c r="AA1345" s="62"/>
      <c r="AB1345" s="62"/>
      <c r="AC1345" s="62"/>
      <c r="AD1345" s="62"/>
      <c r="AE1345" s="62"/>
      <c r="AF1345" s="62"/>
      <c r="AG1345" s="62"/>
      <c r="AH1345" s="62"/>
      <c r="AI1345" s="62"/>
      <c r="AJ1345" s="62"/>
      <c r="AK1345" s="62"/>
      <c r="AL1345" s="62"/>
      <c r="AM1345" s="62"/>
      <c r="AN1345" s="62"/>
      <c r="AO1345" s="62"/>
      <c r="AP1345" s="62"/>
      <c r="AQ1345" s="62"/>
      <c r="AR1345" s="62"/>
      <c r="AS1345" s="62"/>
      <c r="AT1345" s="62"/>
      <c r="AU1345" s="62"/>
      <c r="AV1345" s="62"/>
      <c r="AW1345" s="62"/>
      <c r="AX1345" s="62"/>
      <c r="AY1345" s="62"/>
      <c r="AZ1345" s="62"/>
      <c r="BA1345" s="62"/>
      <c r="BB1345" s="62"/>
    </row>
    <row r="1346" spans="1:54" ht="18.350000000000001" x14ac:dyDescent="0.3">
      <c r="A1346" s="62"/>
      <c r="B1346" s="62"/>
      <c r="C1346" s="62"/>
      <c r="D1346" s="62"/>
      <c r="E1346" s="62"/>
      <c r="F1346" s="62"/>
      <c r="G1346" s="62"/>
      <c r="H1346" s="62"/>
      <c r="I1346" s="62"/>
      <c r="J1346" s="62"/>
      <c r="K1346" s="62"/>
      <c r="L1346" s="62"/>
      <c r="M1346" s="62"/>
      <c r="N1346" s="62"/>
      <c r="O1346" s="62"/>
      <c r="P1346" s="62"/>
      <c r="Q1346" s="62"/>
      <c r="R1346" s="62"/>
      <c r="S1346" s="62"/>
      <c r="T1346" s="62"/>
      <c r="U1346" s="62"/>
      <c r="V1346" s="62"/>
      <c r="W1346" s="62"/>
      <c r="X1346" s="62"/>
      <c r="Y1346" s="62"/>
      <c r="Z1346" s="62"/>
      <c r="AA1346" s="62"/>
      <c r="AB1346" s="62"/>
      <c r="AC1346" s="62"/>
      <c r="AD1346" s="62"/>
      <c r="AE1346" s="62"/>
      <c r="AF1346" s="62"/>
      <c r="AG1346" s="62"/>
      <c r="AH1346" s="62"/>
      <c r="AI1346" s="62"/>
      <c r="AJ1346" s="62"/>
      <c r="AK1346" s="62"/>
      <c r="AL1346" s="62"/>
      <c r="AM1346" s="62"/>
      <c r="AN1346" s="62"/>
      <c r="AO1346" s="62"/>
      <c r="AP1346" s="62"/>
      <c r="AQ1346" s="62"/>
      <c r="AR1346" s="62"/>
      <c r="AS1346" s="62"/>
      <c r="AT1346" s="62"/>
      <c r="AU1346" s="62"/>
      <c r="AV1346" s="62"/>
      <c r="AW1346" s="62"/>
      <c r="AX1346" s="62"/>
      <c r="AY1346" s="62"/>
      <c r="AZ1346" s="62"/>
      <c r="BA1346" s="62"/>
      <c r="BB1346" s="62"/>
    </row>
    <row r="1347" spans="1:54" ht="18.350000000000001" x14ac:dyDescent="0.3">
      <c r="A1347" s="62"/>
      <c r="B1347" s="62"/>
      <c r="C1347" s="62"/>
      <c r="D1347" s="62"/>
      <c r="E1347" s="62"/>
      <c r="F1347" s="62"/>
      <c r="G1347" s="62"/>
      <c r="H1347" s="62"/>
      <c r="I1347" s="62"/>
      <c r="J1347" s="62"/>
      <c r="K1347" s="62"/>
      <c r="L1347" s="62"/>
      <c r="M1347" s="62"/>
      <c r="N1347" s="62"/>
      <c r="O1347" s="62"/>
      <c r="P1347" s="62"/>
      <c r="Q1347" s="62"/>
      <c r="R1347" s="62"/>
      <c r="S1347" s="62"/>
      <c r="T1347" s="62"/>
      <c r="U1347" s="62"/>
      <c r="V1347" s="62"/>
      <c r="W1347" s="62"/>
      <c r="X1347" s="62"/>
      <c r="Y1347" s="62"/>
      <c r="Z1347" s="62"/>
      <c r="AA1347" s="62"/>
      <c r="AB1347" s="62"/>
      <c r="AC1347" s="62"/>
      <c r="AD1347" s="62"/>
      <c r="AE1347" s="62"/>
      <c r="AF1347" s="62"/>
      <c r="AG1347" s="62"/>
      <c r="AH1347" s="62"/>
      <c r="AI1347" s="62"/>
      <c r="AJ1347" s="62"/>
      <c r="AK1347" s="62"/>
      <c r="AL1347" s="62"/>
      <c r="AM1347" s="62"/>
      <c r="AN1347" s="62"/>
      <c r="AO1347" s="62"/>
      <c r="AP1347" s="62"/>
      <c r="AQ1347" s="62"/>
      <c r="AR1347" s="62"/>
      <c r="AS1347" s="62"/>
      <c r="AT1347" s="62"/>
      <c r="AU1347" s="62"/>
      <c r="AV1347" s="62"/>
      <c r="AW1347" s="62"/>
      <c r="AX1347" s="62"/>
      <c r="AY1347" s="62"/>
      <c r="AZ1347" s="62"/>
      <c r="BA1347" s="62"/>
      <c r="BB1347" s="62"/>
    </row>
    <row r="1348" spans="1:54" ht="18.350000000000001" x14ac:dyDescent="0.3">
      <c r="A1348" s="62"/>
      <c r="B1348" s="62"/>
      <c r="C1348" s="62"/>
      <c r="D1348" s="62"/>
      <c r="E1348" s="62"/>
      <c r="F1348" s="62"/>
      <c r="G1348" s="62"/>
      <c r="H1348" s="62"/>
      <c r="I1348" s="62"/>
      <c r="J1348" s="62"/>
      <c r="K1348" s="62"/>
      <c r="L1348" s="62"/>
      <c r="M1348" s="62"/>
      <c r="N1348" s="62"/>
      <c r="O1348" s="62"/>
      <c r="P1348" s="62"/>
      <c r="Q1348" s="62"/>
      <c r="R1348" s="62"/>
      <c r="S1348" s="62"/>
      <c r="T1348" s="62"/>
      <c r="U1348" s="62"/>
      <c r="V1348" s="62"/>
      <c r="W1348" s="62"/>
      <c r="X1348" s="62"/>
      <c r="Y1348" s="62"/>
      <c r="Z1348" s="62"/>
      <c r="AA1348" s="62"/>
      <c r="AB1348" s="62"/>
      <c r="AC1348" s="62"/>
      <c r="AD1348" s="62"/>
      <c r="AE1348" s="62"/>
      <c r="AF1348" s="62"/>
      <c r="AG1348" s="62"/>
      <c r="AH1348" s="62"/>
      <c r="AI1348" s="62"/>
      <c r="AJ1348" s="62"/>
      <c r="AK1348" s="62"/>
      <c r="AL1348" s="62"/>
      <c r="AM1348" s="62"/>
      <c r="AN1348" s="62"/>
      <c r="AO1348" s="62"/>
      <c r="AP1348" s="62"/>
      <c r="AQ1348" s="62"/>
      <c r="AR1348" s="62"/>
      <c r="AS1348" s="62"/>
      <c r="AT1348" s="62"/>
      <c r="AU1348" s="62"/>
      <c r="AV1348" s="62"/>
      <c r="AW1348" s="62"/>
      <c r="AX1348" s="62"/>
      <c r="AY1348" s="62"/>
      <c r="AZ1348" s="62"/>
      <c r="BA1348" s="62"/>
      <c r="BB1348" s="62"/>
    </row>
    <row r="1349" spans="1:54" ht="18.350000000000001" x14ac:dyDescent="0.3">
      <c r="A1349" s="62"/>
      <c r="B1349" s="62"/>
      <c r="C1349" s="62"/>
      <c r="D1349" s="62"/>
      <c r="E1349" s="62"/>
      <c r="F1349" s="62"/>
      <c r="G1349" s="62"/>
      <c r="H1349" s="62"/>
      <c r="I1349" s="62"/>
      <c r="J1349" s="62"/>
      <c r="K1349" s="62"/>
      <c r="L1349" s="62"/>
      <c r="M1349" s="62"/>
      <c r="N1349" s="62"/>
      <c r="O1349" s="62"/>
      <c r="P1349" s="62"/>
      <c r="Q1349" s="62"/>
      <c r="R1349" s="62"/>
      <c r="S1349" s="62"/>
      <c r="T1349" s="62"/>
      <c r="U1349" s="62"/>
      <c r="V1349" s="62"/>
      <c r="W1349" s="62"/>
      <c r="X1349" s="62"/>
      <c r="Y1349" s="62"/>
      <c r="Z1349" s="62"/>
      <c r="AA1349" s="62"/>
      <c r="AB1349" s="62"/>
      <c r="AC1349" s="62"/>
      <c r="AD1349" s="62"/>
      <c r="AE1349" s="62"/>
      <c r="AF1349" s="62"/>
      <c r="AG1349" s="62"/>
      <c r="AH1349" s="62"/>
      <c r="AI1349" s="62"/>
      <c r="AJ1349" s="62"/>
      <c r="AK1349" s="62"/>
      <c r="AL1349" s="62"/>
      <c r="AM1349" s="62"/>
      <c r="AN1349" s="62"/>
      <c r="AO1349" s="62"/>
      <c r="AP1349" s="62"/>
      <c r="AQ1349" s="62"/>
      <c r="AR1349" s="62"/>
      <c r="AS1349" s="62"/>
      <c r="AT1349" s="62"/>
      <c r="AU1349" s="62"/>
      <c r="AV1349" s="62"/>
      <c r="AW1349" s="62"/>
      <c r="AX1349" s="62"/>
      <c r="AY1349" s="62"/>
      <c r="AZ1349" s="62"/>
      <c r="BA1349" s="62"/>
      <c r="BB1349" s="62"/>
    </row>
    <row r="1350" spans="1:54" ht="18.350000000000001" x14ac:dyDescent="0.3">
      <c r="A1350" s="62"/>
      <c r="B1350" s="62"/>
      <c r="C1350" s="62"/>
      <c r="D1350" s="62"/>
      <c r="E1350" s="62"/>
      <c r="F1350" s="62"/>
      <c r="G1350" s="62"/>
      <c r="H1350" s="62"/>
      <c r="I1350" s="62"/>
      <c r="J1350" s="62"/>
      <c r="K1350" s="62"/>
      <c r="L1350" s="62"/>
      <c r="M1350" s="62"/>
      <c r="N1350" s="62"/>
      <c r="O1350" s="62"/>
      <c r="P1350" s="62"/>
      <c r="Q1350" s="62"/>
      <c r="R1350" s="62"/>
      <c r="S1350" s="62"/>
      <c r="T1350" s="62"/>
      <c r="U1350" s="62"/>
      <c r="V1350" s="62"/>
      <c r="W1350" s="62"/>
      <c r="X1350" s="62"/>
      <c r="Y1350" s="62"/>
      <c r="Z1350" s="62"/>
      <c r="AA1350" s="62"/>
      <c r="AB1350" s="62"/>
      <c r="AC1350" s="62"/>
      <c r="AD1350" s="62"/>
      <c r="AE1350" s="62"/>
      <c r="AF1350" s="62"/>
      <c r="AG1350" s="62"/>
      <c r="AH1350" s="62"/>
      <c r="AI1350" s="62"/>
      <c r="AJ1350" s="62"/>
      <c r="AK1350" s="62"/>
      <c r="AL1350" s="62"/>
      <c r="AM1350" s="62"/>
      <c r="AN1350" s="62"/>
      <c r="AO1350" s="62"/>
      <c r="AP1350" s="62"/>
      <c r="AQ1350" s="62"/>
      <c r="AR1350" s="62"/>
      <c r="AS1350" s="62"/>
      <c r="AT1350" s="62"/>
      <c r="AU1350" s="62"/>
      <c r="AV1350" s="62"/>
      <c r="AW1350" s="62"/>
      <c r="AX1350" s="62"/>
      <c r="AY1350" s="62"/>
      <c r="AZ1350" s="62"/>
      <c r="BA1350" s="62"/>
      <c r="BB1350" s="62"/>
    </row>
    <row r="1351" spans="1:54" ht="18.350000000000001" x14ac:dyDescent="0.3">
      <c r="A1351" s="62"/>
      <c r="B1351" s="62"/>
      <c r="C1351" s="62"/>
      <c r="D1351" s="62"/>
      <c r="E1351" s="62"/>
      <c r="F1351" s="62"/>
      <c r="G1351" s="62"/>
      <c r="H1351" s="62"/>
      <c r="I1351" s="62"/>
      <c r="J1351" s="62"/>
      <c r="K1351" s="62"/>
      <c r="L1351" s="62"/>
      <c r="M1351" s="62"/>
      <c r="N1351" s="62"/>
      <c r="O1351" s="62"/>
      <c r="P1351" s="62"/>
      <c r="Q1351" s="62"/>
      <c r="R1351" s="62"/>
      <c r="S1351" s="62"/>
      <c r="T1351" s="62"/>
      <c r="U1351" s="62"/>
      <c r="V1351" s="62"/>
      <c r="W1351" s="62"/>
      <c r="X1351" s="62"/>
      <c r="Y1351" s="62"/>
      <c r="Z1351" s="62"/>
      <c r="AA1351" s="62"/>
      <c r="AB1351" s="62"/>
      <c r="AC1351" s="62"/>
      <c r="AD1351" s="62"/>
      <c r="AE1351" s="62"/>
      <c r="AF1351" s="62"/>
      <c r="AG1351" s="62"/>
      <c r="AH1351" s="62"/>
      <c r="AI1351" s="62"/>
      <c r="AJ1351" s="62"/>
      <c r="AK1351" s="62"/>
      <c r="AL1351" s="62"/>
      <c r="AM1351" s="62"/>
      <c r="AN1351" s="62"/>
      <c r="AO1351" s="62"/>
      <c r="AP1351" s="62"/>
      <c r="AQ1351" s="62"/>
      <c r="AR1351" s="62"/>
      <c r="AS1351" s="62"/>
      <c r="AT1351" s="62"/>
      <c r="AU1351" s="62"/>
      <c r="AV1351" s="62"/>
      <c r="AW1351" s="62"/>
      <c r="AX1351" s="62"/>
      <c r="AY1351" s="62"/>
      <c r="AZ1351" s="62"/>
      <c r="BA1351" s="62"/>
      <c r="BB1351" s="62"/>
    </row>
    <row r="1352" spans="1:54" ht="18.350000000000001" x14ac:dyDescent="0.3">
      <c r="A1352" s="62"/>
      <c r="B1352" s="62"/>
      <c r="C1352" s="62"/>
      <c r="D1352" s="62"/>
      <c r="E1352" s="62"/>
      <c r="F1352" s="62"/>
      <c r="G1352" s="62"/>
      <c r="H1352" s="62"/>
      <c r="I1352" s="62"/>
      <c r="J1352" s="62"/>
      <c r="K1352" s="62"/>
      <c r="L1352" s="62"/>
      <c r="M1352" s="62"/>
      <c r="N1352" s="62"/>
      <c r="O1352" s="62"/>
      <c r="P1352" s="62"/>
      <c r="Q1352" s="62"/>
      <c r="R1352" s="62"/>
      <c r="S1352" s="62"/>
      <c r="T1352" s="62"/>
      <c r="U1352" s="62"/>
      <c r="V1352" s="62"/>
      <c r="W1352" s="62"/>
      <c r="X1352" s="62"/>
      <c r="Y1352" s="62"/>
      <c r="Z1352" s="62"/>
      <c r="AA1352" s="62"/>
      <c r="AB1352" s="62"/>
      <c r="AC1352" s="62"/>
      <c r="AD1352" s="62"/>
      <c r="AE1352" s="62"/>
      <c r="AF1352" s="62"/>
      <c r="AG1352" s="62"/>
      <c r="AH1352" s="62"/>
      <c r="AI1352" s="62"/>
      <c r="AJ1352" s="62"/>
      <c r="AK1352" s="62"/>
      <c r="AL1352" s="62"/>
      <c r="AM1352" s="62"/>
      <c r="AN1352" s="62"/>
      <c r="AO1352" s="62"/>
      <c r="AP1352" s="62"/>
      <c r="AQ1352" s="62"/>
      <c r="AR1352" s="62"/>
      <c r="AS1352" s="62"/>
      <c r="AT1352" s="62"/>
      <c r="AU1352" s="62"/>
      <c r="AV1352" s="62"/>
      <c r="AW1352" s="62"/>
      <c r="AX1352" s="62"/>
      <c r="AY1352" s="62"/>
      <c r="AZ1352" s="62"/>
      <c r="BA1352" s="62"/>
      <c r="BB1352" s="62"/>
    </row>
    <row r="1353" spans="1:54" ht="18.350000000000001" x14ac:dyDescent="0.3">
      <c r="A1353" s="62"/>
      <c r="B1353" s="62"/>
      <c r="C1353" s="62"/>
      <c r="D1353" s="62"/>
      <c r="E1353" s="62"/>
      <c r="F1353" s="62"/>
      <c r="G1353" s="62"/>
      <c r="H1353" s="62"/>
      <c r="I1353" s="62"/>
      <c r="J1353" s="62"/>
      <c r="K1353" s="62"/>
      <c r="L1353" s="62"/>
      <c r="M1353" s="62"/>
      <c r="N1353" s="62"/>
      <c r="O1353" s="62"/>
      <c r="P1353" s="62"/>
      <c r="Q1353" s="62"/>
      <c r="R1353" s="62"/>
      <c r="S1353" s="62"/>
      <c r="T1353" s="62"/>
      <c r="U1353" s="62"/>
      <c r="V1353" s="62"/>
      <c r="W1353" s="62"/>
      <c r="X1353" s="62"/>
      <c r="Y1353" s="62"/>
      <c r="Z1353" s="62"/>
      <c r="AA1353" s="62"/>
      <c r="AB1353" s="62"/>
      <c r="AC1353" s="62"/>
      <c r="AD1353" s="62"/>
      <c r="AE1353" s="62"/>
      <c r="AF1353" s="62"/>
      <c r="AG1353" s="62"/>
      <c r="AH1353" s="62"/>
      <c r="AI1353" s="62"/>
      <c r="AJ1353" s="62"/>
      <c r="AK1353" s="62"/>
      <c r="AL1353" s="62"/>
      <c r="AM1353" s="62"/>
      <c r="AN1353" s="62"/>
      <c r="AO1353" s="62"/>
      <c r="AP1353" s="62"/>
      <c r="AQ1353" s="62"/>
      <c r="AR1353" s="62"/>
      <c r="AS1353" s="62"/>
      <c r="AT1353" s="62"/>
      <c r="AU1353" s="62"/>
      <c r="AV1353" s="62"/>
      <c r="AW1353" s="62"/>
      <c r="AX1353" s="62"/>
      <c r="AY1353" s="62"/>
      <c r="AZ1353" s="62"/>
      <c r="BA1353" s="62"/>
      <c r="BB1353" s="62"/>
    </row>
    <row r="1354" spans="1:54" ht="18.350000000000001" x14ac:dyDescent="0.3">
      <c r="A1354" s="62"/>
      <c r="B1354" s="62"/>
      <c r="C1354" s="62"/>
      <c r="D1354" s="62"/>
      <c r="E1354" s="62"/>
      <c r="F1354" s="62"/>
      <c r="G1354" s="62"/>
      <c r="H1354" s="62"/>
      <c r="I1354" s="62"/>
      <c r="J1354" s="62"/>
      <c r="K1354" s="62"/>
      <c r="L1354" s="62"/>
      <c r="M1354" s="62"/>
      <c r="N1354" s="62"/>
      <c r="O1354" s="62"/>
      <c r="P1354" s="62"/>
      <c r="Q1354" s="62"/>
      <c r="R1354" s="62"/>
      <c r="S1354" s="62"/>
      <c r="T1354" s="62"/>
      <c r="U1354" s="62"/>
      <c r="V1354" s="62"/>
      <c r="W1354" s="62"/>
      <c r="X1354" s="62"/>
      <c r="Y1354" s="62"/>
      <c r="Z1354" s="62"/>
      <c r="AA1354" s="62"/>
      <c r="AB1354" s="62"/>
      <c r="AC1354" s="62"/>
      <c r="AD1354" s="62"/>
      <c r="AE1354" s="62"/>
      <c r="AF1354" s="62"/>
      <c r="AG1354" s="62"/>
      <c r="AH1354" s="62"/>
      <c r="AI1354" s="62"/>
      <c r="AJ1354" s="62"/>
      <c r="AK1354" s="62"/>
      <c r="AL1354" s="62"/>
      <c r="AM1354" s="62"/>
      <c r="AN1354" s="62"/>
      <c r="AO1354" s="62"/>
      <c r="AP1354" s="62"/>
      <c r="AQ1354" s="62"/>
      <c r="AR1354" s="62"/>
      <c r="AS1354" s="62"/>
      <c r="AT1354" s="62"/>
      <c r="AU1354" s="62"/>
      <c r="AV1354" s="62"/>
      <c r="AW1354" s="62"/>
      <c r="AX1354" s="62"/>
      <c r="AY1354" s="62"/>
      <c r="AZ1354" s="62"/>
      <c r="BA1354" s="62"/>
      <c r="BB1354" s="62"/>
    </row>
    <row r="1355" spans="1:54" ht="18.350000000000001" x14ac:dyDescent="0.3">
      <c r="A1355" s="62"/>
      <c r="B1355" s="62"/>
      <c r="C1355" s="62"/>
      <c r="D1355" s="62"/>
      <c r="E1355" s="62"/>
      <c r="F1355" s="62"/>
      <c r="G1355" s="62"/>
      <c r="H1355" s="62"/>
      <c r="I1355" s="62"/>
      <c r="J1355" s="62"/>
      <c r="K1355" s="62"/>
      <c r="L1355" s="62"/>
      <c r="M1355" s="62"/>
      <c r="N1355" s="62"/>
      <c r="O1355" s="62"/>
      <c r="P1355" s="62"/>
      <c r="Q1355" s="62"/>
      <c r="R1355" s="62"/>
      <c r="S1355" s="62"/>
      <c r="T1355" s="62"/>
      <c r="U1355" s="62"/>
      <c r="V1355" s="62"/>
      <c r="W1355" s="62"/>
      <c r="X1355" s="62"/>
      <c r="Y1355" s="62"/>
      <c r="Z1355" s="62"/>
      <c r="AA1355" s="62"/>
      <c r="AB1355" s="62"/>
      <c r="AC1355" s="62"/>
      <c r="AD1355" s="62"/>
      <c r="AE1355" s="62"/>
      <c r="AF1355" s="62"/>
      <c r="AG1355" s="62"/>
      <c r="AH1355" s="62"/>
      <c r="AI1355" s="62"/>
      <c r="AJ1355" s="62"/>
      <c r="AK1355" s="62"/>
      <c r="AL1355" s="62"/>
      <c r="AM1355" s="62"/>
      <c r="AN1355" s="62"/>
      <c r="AO1355" s="62"/>
      <c r="AP1355" s="62"/>
      <c r="AQ1355" s="62"/>
      <c r="AR1355" s="62"/>
      <c r="AS1355" s="62"/>
      <c r="AT1355" s="62"/>
      <c r="AU1355" s="62"/>
      <c r="AV1355" s="62"/>
      <c r="AW1355" s="62"/>
      <c r="AX1355" s="62"/>
      <c r="AY1355" s="62"/>
      <c r="AZ1355" s="62"/>
      <c r="BA1355" s="62"/>
      <c r="BB1355" s="62"/>
    </row>
    <row r="1356" spans="1:54" ht="18.350000000000001" x14ac:dyDescent="0.3">
      <c r="A1356" s="62"/>
      <c r="B1356" s="62"/>
      <c r="C1356" s="62"/>
      <c r="D1356" s="62"/>
      <c r="E1356" s="62"/>
      <c r="F1356" s="62"/>
      <c r="G1356" s="62"/>
      <c r="H1356" s="62"/>
      <c r="I1356" s="62"/>
      <c r="J1356" s="62"/>
      <c r="K1356" s="62"/>
      <c r="L1356" s="62"/>
      <c r="M1356" s="62"/>
      <c r="N1356" s="62"/>
      <c r="O1356" s="62"/>
      <c r="P1356" s="62"/>
      <c r="Q1356" s="62"/>
      <c r="R1356" s="62"/>
      <c r="S1356" s="62"/>
      <c r="T1356" s="62"/>
      <c r="U1356" s="62"/>
      <c r="V1356" s="62"/>
      <c r="W1356" s="62"/>
      <c r="X1356" s="62"/>
      <c r="Y1356" s="62"/>
      <c r="Z1356" s="62"/>
      <c r="AA1356" s="62"/>
      <c r="AB1356" s="62"/>
      <c r="AC1356" s="62"/>
      <c r="AD1356" s="62"/>
      <c r="AE1356" s="62"/>
      <c r="AF1356" s="62"/>
      <c r="AG1356" s="62"/>
      <c r="AH1356" s="62"/>
      <c r="AI1356" s="62"/>
      <c r="AJ1356" s="62"/>
      <c r="AK1356" s="62"/>
      <c r="AL1356" s="62"/>
      <c r="AM1356" s="62"/>
      <c r="AN1356" s="62"/>
      <c r="AO1356" s="62"/>
      <c r="AP1356" s="62"/>
      <c r="AQ1356" s="62"/>
      <c r="AR1356" s="62"/>
      <c r="AS1356" s="62"/>
      <c r="AT1356" s="62"/>
      <c r="AU1356" s="62"/>
      <c r="AV1356" s="62"/>
      <c r="AW1356" s="62"/>
      <c r="AX1356" s="62"/>
      <c r="AY1356" s="62"/>
      <c r="AZ1356" s="62"/>
      <c r="BA1356" s="62"/>
      <c r="BB1356" s="62"/>
    </row>
    <row r="1357" spans="1:54" ht="18.350000000000001" x14ac:dyDescent="0.3">
      <c r="A1357" s="62"/>
      <c r="B1357" s="62"/>
      <c r="C1357" s="62"/>
      <c r="D1357" s="62"/>
      <c r="E1357" s="62"/>
      <c r="F1357" s="62"/>
      <c r="G1357" s="62"/>
      <c r="H1357" s="62"/>
      <c r="I1357" s="62"/>
      <c r="J1357" s="62"/>
      <c r="K1357" s="62"/>
      <c r="L1357" s="62"/>
      <c r="M1357" s="62"/>
      <c r="N1357" s="62"/>
      <c r="O1357" s="62"/>
      <c r="P1357" s="62"/>
      <c r="Q1357" s="62"/>
      <c r="R1357" s="62"/>
      <c r="S1357" s="62"/>
      <c r="T1357" s="62"/>
      <c r="U1357" s="62"/>
      <c r="V1357" s="62"/>
      <c r="W1357" s="62"/>
      <c r="X1357" s="62"/>
      <c r="Y1357" s="62"/>
      <c r="Z1357" s="62"/>
      <c r="AA1357" s="62"/>
      <c r="AB1357" s="62"/>
      <c r="AC1357" s="62"/>
      <c r="AD1357" s="62"/>
      <c r="AE1357" s="62"/>
      <c r="AF1357" s="62"/>
      <c r="AG1357" s="62"/>
      <c r="AH1357" s="62"/>
      <c r="AI1357" s="62"/>
      <c r="AJ1357" s="62"/>
      <c r="AK1357" s="62"/>
      <c r="AL1357" s="62"/>
      <c r="AM1357" s="62"/>
      <c r="AN1357" s="62"/>
      <c r="AO1357" s="62"/>
      <c r="AP1357" s="62"/>
      <c r="AQ1357" s="62"/>
      <c r="AR1357" s="62"/>
      <c r="AS1357" s="62"/>
      <c r="AT1357" s="62"/>
      <c r="AU1357" s="62"/>
      <c r="AV1357" s="62"/>
      <c r="AW1357" s="62"/>
      <c r="AX1357" s="62"/>
      <c r="AY1357" s="62"/>
      <c r="AZ1357" s="62"/>
      <c r="BA1357" s="62"/>
      <c r="BB1357" s="62"/>
    </row>
    <row r="1358" spans="1:54" ht="18.350000000000001" x14ac:dyDescent="0.3">
      <c r="A1358" s="62"/>
      <c r="B1358" s="62"/>
      <c r="C1358" s="62"/>
      <c r="D1358" s="62"/>
      <c r="E1358" s="62"/>
      <c r="F1358" s="62"/>
      <c r="G1358" s="62"/>
      <c r="H1358" s="62"/>
      <c r="I1358" s="62"/>
      <c r="J1358" s="62"/>
      <c r="K1358" s="62"/>
      <c r="L1358" s="62"/>
      <c r="M1358" s="62"/>
      <c r="N1358" s="62"/>
      <c r="O1358" s="62"/>
      <c r="P1358" s="62"/>
      <c r="Q1358" s="62"/>
      <c r="R1358" s="62"/>
      <c r="S1358" s="62"/>
      <c r="T1358" s="62"/>
      <c r="U1358" s="62"/>
      <c r="V1358" s="62"/>
      <c r="W1358" s="62"/>
      <c r="X1358" s="62"/>
      <c r="Y1358" s="62"/>
      <c r="Z1358" s="62"/>
      <c r="AA1358" s="62"/>
      <c r="AB1358" s="62"/>
      <c r="AC1358" s="62"/>
      <c r="AD1358" s="62"/>
      <c r="AE1358" s="62"/>
      <c r="AF1358" s="62"/>
      <c r="AG1358" s="62"/>
      <c r="AH1358" s="62"/>
      <c r="AI1358" s="62"/>
      <c r="AJ1358" s="62"/>
      <c r="AK1358" s="62"/>
      <c r="AL1358" s="62"/>
      <c r="AM1358" s="62"/>
      <c r="AN1358" s="62"/>
      <c r="AO1358" s="62"/>
      <c r="AP1358" s="62"/>
      <c r="AQ1358" s="62"/>
      <c r="AR1358" s="62"/>
      <c r="AS1358" s="62"/>
      <c r="AT1358" s="62"/>
      <c r="AU1358" s="62"/>
      <c r="AV1358" s="62"/>
      <c r="AW1358" s="62"/>
      <c r="AX1358" s="62"/>
      <c r="AY1358" s="62"/>
      <c r="AZ1358" s="62"/>
      <c r="BA1358" s="62"/>
      <c r="BB1358" s="62"/>
    </row>
    <row r="1359" spans="1:54" ht="18.350000000000001" x14ac:dyDescent="0.3">
      <c r="A1359" s="62"/>
      <c r="B1359" s="62"/>
      <c r="C1359" s="62"/>
      <c r="D1359" s="62"/>
      <c r="E1359" s="62"/>
      <c r="F1359" s="62"/>
      <c r="G1359" s="62"/>
      <c r="H1359" s="62"/>
      <c r="I1359" s="62"/>
      <c r="J1359" s="62"/>
      <c r="K1359" s="62"/>
      <c r="L1359" s="62"/>
      <c r="M1359" s="62"/>
      <c r="N1359" s="62"/>
      <c r="O1359" s="62"/>
      <c r="P1359" s="62"/>
      <c r="Q1359" s="62"/>
      <c r="R1359" s="62"/>
      <c r="S1359" s="62"/>
      <c r="T1359" s="62"/>
      <c r="U1359" s="62"/>
      <c r="V1359" s="62"/>
      <c r="W1359" s="62"/>
      <c r="X1359" s="62"/>
      <c r="Y1359" s="62"/>
      <c r="Z1359" s="62"/>
      <c r="AA1359" s="62"/>
      <c r="AB1359" s="62"/>
      <c r="AC1359" s="62"/>
      <c r="AD1359" s="62"/>
      <c r="AE1359" s="62"/>
      <c r="AF1359" s="62"/>
      <c r="AG1359" s="62"/>
      <c r="AH1359" s="62"/>
      <c r="AI1359" s="62"/>
      <c r="AJ1359" s="62"/>
      <c r="AK1359" s="62"/>
      <c r="AL1359" s="62"/>
      <c r="AM1359" s="62"/>
      <c r="AN1359" s="62"/>
      <c r="AO1359" s="62"/>
      <c r="AP1359" s="62"/>
      <c r="AQ1359" s="62"/>
      <c r="AR1359" s="62"/>
      <c r="AS1359" s="62"/>
      <c r="AT1359" s="62"/>
      <c r="AU1359" s="62"/>
      <c r="AV1359" s="62"/>
      <c r="AW1359" s="62"/>
      <c r="AX1359" s="62"/>
      <c r="AY1359" s="62"/>
      <c r="AZ1359" s="62"/>
      <c r="BA1359" s="62"/>
      <c r="BB1359" s="62"/>
    </row>
    <row r="1360" spans="1:54" ht="18.350000000000001" x14ac:dyDescent="0.3">
      <c r="A1360" s="62"/>
      <c r="B1360" s="62"/>
      <c r="C1360" s="62"/>
      <c r="D1360" s="62"/>
      <c r="E1360" s="62"/>
      <c r="F1360" s="62"/>
      <c r="G1360" s="62"/>
      <c r="H1360" s="62"/>
      <c r="I1360" s="62"/>
      <c r="J1360" s="62"/>
      <c r="K1360" s="62"/>
      <c r="L1360" s="62"/>
      <c r="M1360" s="62"/>
      <c r="N1360" s="62"/>
      <c r="O1360" s="62"/>
      <c r="P1360" s="62"/>
      <c r="Q1360" s="62"/>
      <c r="R1360" s="62"/>
      <c r="S1360" s="62"/>
      <c r="T1360" s="62"/>
      <c r="U1360" s="62"/>
      <c r="V1360" s="62"/>
      <c r="W1360" s="62"/>
      <c r="X1360" s="62"/>
      <c r="Y1360" s="62"/>
      <c r="Z1360" s="62"/>
      <c r="AA1360" s="62"/>
      <c r="AB1360" s="62"/>
      <c r="AC1360" s="62"/>
      <c r="AD1360" s="62"/>
      <c r="AE1360" s="62"/>
      <c r="AF1360" s="62"/>
      <c r="AG1360" s="62"/>
      <c r="AH1360" s="62"/>
      <c r="AI1360" s="62"/>
      <c r="AJ1360" s="62"/>
      <c r="AK1360" s="62"/>
      <c r="AL1360" s="62"/>
      <c r="AM1360" s="62"/>
      <c r="AN1360" s="62"/>
      <c r="AO1360" s="62"/>
      <c r="AP1360" s="62"/>
      <c r="AQ1360" s="62"/>
      <c r="AR1360" s="62"/>
      <c r="AS1360" s="62"/>
      <c r="AT1360" s="62"/>
      <c r="AU1360" s="62"/>
      <c r="AV1360" s="62"/>
      <c r="AW1360" s="62"/>
      <c r="AX1360" s="62"/>
      <c r="AY1360" s="62"/>
      <c r="AZ1360" s="62"/>
      <c r="BA1360" s="62"/>
      <c r="BB1360" s="62"/>
    </row>
    <row r="1361" spans="1:54" ht="18.350000000000001" x14ac:dyDescent="0.3">
      <c r="A1361" s="62"/>
      <c r="B1361" s="62"/>
      <c r="C1361" s="62"/>
      <c r="D1361" s="62"/>
      <c r="E1361" s="62"/>
      <c r="F1361" s="62"/>
      <c r="G1361" s="62"/>
      <c r="H1361" s="62"/>
      <c r="I1361" s="62"/>
      <c r="J1361" s="62"/>
      <c r="K1361" s="62"/>
      <c r="L1361" s="62"/>
      <c r="M1361" s="62"/>
      <c r="N1361" s="62"/>
      <c r="O1361" s="62"/>
      <c r="P1361" s="62"/>
      <c r="Q1361" s="62"/>
      <c r="R1361" s="62"/>
      <c r="S1361" s="62"/>
      <c r="T1361" s="62"/>
      <c r="U1361" s="62"/>
      <c r="V1361" s="62"/>
      <c r="W1361" s="62"/>
      <c r="X1361" s="62"/>
      <c r="Y1361" s="62"/>
      <c r="Z1361" s="62"/>
      <c r="AA1361" s="62"/>
      <c r="AB1361" s="62"/>
      <c r="AC1361" s="62"/>
      <c r="AD1361" s="62"/>
      <c r="AE1361" s="62"/>
      <c r="AF1361" s="62"/>
      <c r="AG1361" s="62"/>
      <c r="AH1361" s="62"/>
      <c r="AI1361" s="62"/>
      <c r="AJ1361" s="62"/>
      <c r="AK1361" s="62"/>
      <c r="AL1361" s="62"/>
      <c r="AM1361" s="62"/>
      <c r="AN1361" s="62"/>
      <c r="AO1361" s="62"/>
      <c r="AP1361" s="62"/>
      <c r="AQ1361" s="62"/>
      <c r="AR1361" s="62"/>
      <c r="AS1361" s="62"/>
      <c r="AT1361" s="62"/>
      <c r="AU1361" s="62"/>
      <c r="AV1361" s="62"/>
      <c r="AW1361" s="62"/>
      <c r="AX1361" s="62"/>
      <c r="AY1361" s="62"/>
      <c r="AZ1361" s="62"/>
      <c r="BA1361" s="62"/>
      <c r="BB1361" s="62"/>
    </row>
    <row r="1362" spans="1:54" ht="18.350000000000001" x14ac:dyDescent="0.3">
      <c r="A1362" s="62"/>
      <c r="B1362" s="62"/>
      <c r="C1362" s="62"/>
      <c r="D1362" s="62"/>
      <c r="E1362" s="62"/>
      <c r="F1362" s="62"/>
      <c r="G1362" s="62"/>
      <c r="H1362" s="62"/>
      <c r="I1362" s="62"/>
      <c r="J1362" s="62"/>
      <c r="K1362" s="62"/>
      <c r="L1362" s="62"/>
      <c r="M1362" s="62"/>
      <c r="N1362" s="62"/>
      <c r="O1362" s="62"/>
      <c r="P1362" s="62"/>
      <c r="Q1362" s="62"/>
      <c r="R1362" s="62"/>
      <c r="S1362" s="62"/>
      <c r="T1362" s="62"/>
      <c r="U1362" s="62"/>
      <c r="V1362" s="62"/>
      <c r="W1362" s="62"/>
      <c r="X1362" s="62"/>
      <c r="Y1362" s="62"/>
      <c r="Z1362" s="62"/>
      <c r="AA1362" s="62"/>
      <c r="AB1362" s="62"/>
      <c r="AC1362" s="62"/>
      <c r="AD1362" s="62"/>
      <c r="AE1362" s="62"/>
      <c r="AF1362" s="62"/>
      <c r="AG1362" s="62"/>
      <c r="AH1362" s="62"/>
      <c r="AI1362" s="62"/>
      <c r="AJ1362" s="62"/>
      <c r="AK1362" s="62"/>
      <c r="AL1362" s="62"/>
      <c r="AM1362" s="62"/>
      <c r="AN1362" s="62"/>
      <c r="AO1362" s="62"/>
      <c r="AP1362" s="62"/>
      <c r="AQ1362" s="62"/>
      <c r="AR1362" s="62"/>
      <c r="AS1362" s="62"/>
      <c r="AT1362" s="62"/>
      <c r="AU1362" s="62"/>
      <c r="AV1362" s="62"/>
      <c r="AW1362" s="62"/>
      <c r="AX1362" s="62"/>
      <c r="AY1362" s="62"/>
      <c r="AZ1362" s="62"/>
      <c r="BA1362" s="62"/>
      <c r="BB1362" s="62"/>
    </row>
    <row r="1363" spans="1:54" ht="18.350000000000001" x14ac:dyDescent="0.3">
      <c r="A1363" s="62"/>
      <c r="B1363" s="62"/>
      <c r="C1363" s="62"/>
      <c r="D1363" s="62"/>
      <c r="E1363" s="62"/>
      <c r="F1363" s="62"/>
      <c r="G1363" s="62"/>
      <c r="H1363" s="62"/>
      <c r="I1363" s="62"/>
      <c r="J1363" s="62"/>
      <c r="K1363" s="62"/>
      <c r="L1363" s="62"/>
      <c r="M1363" s="62"/>
      <c r="N1363" s="62"/>
      <c r="O1363" s="62"/>
      <c r="P1363" s="62"/>
      <c r="Q1363" s="62"/>
      <c r="R1363" s="62"/>
      <c r="S1363" s="62"/>
      <c r="T1363" s="62"/>
      <c r="U1363" s="62"/>
      <c r="V1363" s="62"/>
      <c r="W1363" s="62"/>
      <c r="X1363" s="62"/>
      <c r="Y1363" s="62"/>
      <c r="Z1363" s="62"/>
      <c r="AA1363" s="62"/>
      <c r="AB1363" s="62"/>
      <c r="AC1363" s="62"/>
      <c r="AD1363" s="62"/>
      <c r="AE1363" s="62"/>
      <c r="AF1363" s="62"/>
      <c r="AG1363" s="62"/>
      <c r="AH1363" s="62"/>
      <c r="AI1363" s="62"/>
      <c r="AJ1363" s="62"/>
      <c r="AK1363" s="62"/>
      <c r="AL1363" s="62"/>
      <c r="AM1363" s="62"/>
      <c r="AN1363" s="62"/>
      <c r="AO1363" s="62"/>
      <c r="AP1363" s="62"/>
      <c r="AQ1363" s="62"/>
      <c r="AR1363" s="62"/>
      <c r="AS1363" s="62"/>
      <c r="AT1363" s="62"/>
      <c r="AU1363" s="62"/>
      <c r="AV1363" s="62"/>
      <c r="AW1363" s="62"/>
      <c r="AX1363" s="62"/>
      <c r="AY1363" s="62"/>
      <c r="AZ1363" s="62"/>
      <c r="BA1363" s="62"/>
      <c r="BB1363" s="62"/>
    </row>
    <row r="1364" spans="1:54" ht="18.350000000000001" x14ac:dyDescent="0.3">
      <c r="A1364" s="62"/>
      <c r="B1364" s="62"/>
      <c r="C1364" s="62"/>
      <c r="D1364" s="62"/>
      <c r="E1364" s="62"/>
      <c r="F1364" s="62"/>
      <c r="G1364" s="62"/>
      <c r="H1364" s="62"/>
      <c r="I1364" s="62"/>
      <c r="J1364" s="62"/>
      <c r="K1364" s="62"/>
      <c r="L1364" s="62"/>
      <c r="M1364" s="62"/>
      <c r="N1364" s="62"/>
      <c r="O1364" s="62"/>
      <c r="P1364" s="62"/>
      <c r="Q1364" s="62"/>
      <c r="R1364" s="62"/>
      <c r="S1364" s="62"/>
      <c r="T1364" s="62"/>
      <c r="U1364" s="62"/>
      <c r="V1364" s="62"/>
      <c r="W1364" s="62"/>
      <c r="X1364" s="62"/>
      <c r="Y1364" s="62"/>
      <c r="Z1364" s="62"/>
      <c r="AA1364" s="62"/>
      <c r="AB1364" s="62"/>
      <c r="AC1364" s="62"/>
      <c r="AD1364" s="62"/>
      <c r="AE1364" s="62"/>
      <c r="AF1364" s="62"/>
      <c r="AG1364" s="62"/>
      <c r="AH1364" s="62"/>
      <c r="AI1364" s="62"/>
      <c r="AJ1364" s="62"/>
      <c r="AK1364" s="62"/>
      <c r="AL1364" s="62"/>
      <c r="AM1364" s="62"/>
      <c r="AN1364" s="62"/>
      <c r="AO1364" s="62"/>
      <c r="AP1364" s="62"/>
      <c r="AQ1364" s="62"/>
      <c r="AR1364" s="62"/>
      <c r="AS1364" s="62"/>
      <c r="AT1364" s="62"/>
      <c r="AU1364" s="62"/>
      <c r="AV1364" s="62"/>
      <c r="AW1364" s="62"/>
      <c r="AX1364" s="62"/>
      <c r="AY1364" s="62"/>
      <c r="AZ1364" s="62"/>
      <c r="BA1364" s="62"/>
      <c r="BB1364" s="62"/>
    </row>
    <row r="1365" spans="1:54" ht="18.350000000000001" x14ac:dyDescent="0.3">
      <c r="A1365" s="62"/>
      <c r="B1365" s="62"/>
      <c r="C1365" s="62"/>
      <c r="D1365" s="62"/>
      <c r="E1365" s="62"/>
      <c r="F1365" s="62"/>
      <c r="G1365" s="62"/>
      <c r="H1365" s="62"/>
      <c r="I1365" s="62"/>
      <c r="J1365" s="62"/>
      <c r="K1365" s="62"/>
      <c r="L1365" s="62"/>
      <c r="M1365" s="62"/>
      <c r="N1365" s="62"/>
      <c r="O1365" s="62"/>
      <c r="P1365" s="62"/>
      <c r="Q1365" s="62"/>
      <c r="R1365" s="62"/>
      <c r="S1365" s="62"/>
      <c r="T1365" s="62"/>
      <c r="U1365" s="62"/>
      <c r="V1365" s="62"/>
      <c r="W1365" s="62"/>
      <c r="X1365" s="62"/>
      <c r="Y1365" s="62"/>
      <c r="Z1365" s="62"/>
      <c r="AA1365" s="62"/>
      <c r="AB1365" s="62"/>
      <c r="AC1365" s="62"/>
      <c r="AD1365" s="62"/>
      <c r="AE1365" s="62"/>
      <c r="AF1365" s="62"/>
      <c r="AG1365" s="62"/>
      <c r="AH1365" s="62"/>
      <c r="AI1365" s="62"/>
      <c r="AJ1365" s="62"/>
      <c r="AK1365" s="62"/>
      <c r="AL1365" s="62"/>
      <c r="AM1365" s="62"/>
      <c r="AN1365" s="62"/>
      <c r="AO1365" s="62"/>
      <c r="AP1365" s="62"/>
      <c r="AQ1365" s="62"/>
      <c r="AR1365" s="62"/>
      <c r="AS1365" s="62"/>
      <c r="AT1365" s="62"/>
      <c r="AU1365" s="62"/>
      <c r="AV1365" s="62"/>
      <c r="AW1365" s="62"/>
      <c r="AX1365" s="62"/>
      <c r="AY1365" s="62"/>
      <c r="AZ1365" s="62"/>
      <c r="BA1365" s="62"/>
      <c r="BB1365" s="62"/>
    </row>
    <row r="1366" spans="1:54" ht="18.350000000000001" x14ac:dyDescent="0.3">
      <c r="A1366" s="62"/>
      <c r="B1366" s="62"/>
      <c r="C1366" s="62"/>
      <c r="D1366" s="62"/>
      <c r="E1366" s="62"/>
      <c r="F1366" s="62"/>
      <c r="G1366" s="62"/>
      <c r="H1366" s="62"/>
      <c r="I1366" s="62"/>
      <c r="J1366" s="62"/>
      <c r="K1366" s="62"/>
      <c r="L1366" s="62"/>
      <c r="M1366" s="62"/>
      <c r="N1366" s="62"/>
      <c r="O1366" s="62"/>
      <c r="P1366" s="62"/>
      <c r="Q1366" s="62"/>
      <c r="R1366" s="62"/>
      <c r="S1366" s="62"/>
      <c r="T1366" s="62"/>
      <c r="U1366" s="62"/>
      <c r="V1366" s="62"/>
      <c r="W1366" s="62"/>
      <c r="X1366" s="62"/>
      <c r="Y1366" s="62"/>
      <c r="Z1366" s="62"/>
      <c r="AA1366" s="62"/>
      <c r="AB1366" s="62"/>
      <c r="AC1366" s="62"/>
      <c r="AD1366" s="62"/>
      <c r="AE1366" s="62"/>
      <c r="AF1366" s="62"/>
      <c r="AG1366" s="62"/>
      <c r="AH1366" s="62"/>
      <c r="AI1366" s="62"/>
      <c r="AJ1366" s="62"/>
      <c r="AK1366" s="62"/>
      <c r="AL1366" s="62"/>
      <c r="AM1366" s="62"/>
      <c r="AN1366" s="62"/>
      <c r="AO1366" s="62"/>
      <c r="AP1366" s="62"/>
      <c r="AQ1366" s="62"/>
      <c r="AR1366" s="62"/>
      <c r="AS1366" s="62"/>
      <c r="AT1366" s="62"/>
      <c r="AU1366" s="62"/>
      <c r="AV1366" s="62"/>
      <c r="AW1366" s="62"/>
      <c r="AX1366" s="62"/>
      <c r="AY1366" s="62"/>
      <c r="AZ1366" s="62"/>
      <c r="BA1366" s="62"/>
      <c r="BB1366" s="62"/>
    </row>
    <row r="1367" spans="1:54" ht="18.350000000000001" x14ac:dyDescent="0.3">
      <c r="A1367" s="62"/>
      <c r="B1367" s="62"/>
      <c r="C1367" s="62"/>
      <c r="D1367" s="62"/>
      <c r="E1367" s="62"/>
      <c r="F1367" s="62"/>
      <c r="G1367" s="62"/>
      <c r="H1367" s="62"/>
      <c r="I1367" s="62"/>
      <c r="J1367" s="62"/>
      <c r="K1367" s="62"/>
      <c r="L1367" s="62"/>
      <c r="M1367" s="62"/>
      <c r="N1367" s="62"/>
      <c r="O1367" s="62"/>
      <c r="P1367" s="62"/>
      <c r="Q1367" s="62"/>
      <c r="R1367" s="62"/>
      <c r="S1367" s="62"/>
      <c r="T1367" s="62"/>
      <c r="U1367" s="62"/>
      <c r="V1367" s="62"/>
      <c r="W1367" s="62"/>
      <c r="X1367" s="62"/>
      <c r="Y1367" s="62"/>
      <c r="Z1367" s="62"/>
      <c r="AA1367" s="62"/>
      <c r="AB1367" s="62"/>
      <c r="AC1367" s="62"/>
      <c r="AD1367" s="62"/>
      <c r="AE1367" s="62"/>
      <c r="AF1367" s="62"/>
      <c r="AG1367" s="62"/>
      <c r="AH1367" s="62"/>
      <c r="AI1367" s="62"/>
      <c r="AJ1367" s="62"/>
      <c r="AK1367" s="62"/>
      <c r="AL1367" s="62"/>
      <c r="AM1367" s="62"/>
      <c r="AN1367" s="62"/>
      <c r="AO1367" s="62"/>
      <c r="AP1367" s="62"/>
      <c r="AQ1367" s="62"/>
      <c r="AR1367" s="62"/>
      <c r="AS1367" s="62"/>
      <c r="AT1367" s="62"/>
      <c r="AU1367" s="62"/>
      <c r="AV1367" s="62"/>
      <c r="AW1367" s="62"/>
      <c r="AX1367" s="62"/>
      <c r="AY1367" s="62"/>
      <c r="AZ1367" s="62"/>
      <c r="BA1367" s="62"/>
      <c r="BB1367" s="62"/>
    </row>
    <row r="1368" spans="1:54" ht="18.350000000000001" x14ac:dyDescent="0.3">
      <c r="A1368" s="62"/>
      <c r="B1368" s="62"/>
      <c r="C1368" s="62"/>
      <c r="D1368" s="62"/>
      <c r="E1368" s="62"/>
      <c r="F1368" s="62"/>
      <c r="G1368" s="62"/>
      <c r="H1368" s="62"/>
      <c r="I1368" s="62"/>
      <c r="J1368" s="62"/>
      <c r="K1368" s="62"/>
      <c r="L1368" s="62"/>
      <c r="M1368" s="62"/>
      <c r="N1368" s="62"/>
      <c r="O1368" s="62"/>
      <c r="P1368" s="62"/>
      <c r="Q1368" s="62"/>
      <c r="R1368" s="62"/>
      <c r="S1368" s="62"/>
      <c r="T1368" s="62"/>
      <c r="U1368" s="62"/>
      <c r="V1368" s="62"/>
      <c r="W1368" s="62"/>
      <c r="X1368" s="62"/>
      <c r="Y1368" s="62"/>
      <c r="Z1368" s="62"/>
      <c r="AA1368" s="62"/>
      <c r="AB1368" s="62"/>
      <c r="AC1368" s="62"/>
      <c r="AD1368" s="62"/>
      <c r="AE1368" s="62"/>
      <c r="AF1368" s="62"/>
      <c r="AG1368" s="62"/>
      <c r="AH1368" s="62"/>
      <c r="AI1368" s="62"/>
      <c r="AJ1368" s="62"/>
      <c r="AK1368" s="62"/>
      <c r="AL1368" s="62"/>
      <c r="AM1368" s="62"/>
      <c r="AN1368" s="62"/>
      <c r="AO1368" s="62"/>
      <c r="AP1368" s="62"/>
      <c r="AQ1368" s="62"/>
      <c r="AR1368" s="62"/>
      <c r="AS1368" s="62"/>
      <c r="AT1368" s="62"/>
      <c r="AU1368" s="62"/>
      <c r="AV1368" s="62"/>
      <c r="AW1368" s="62"/>
      <c r="AX1368" s="62"/>
      <c r="AY1368" s="62"/>
      <c r="AZ1368" s="62"/>
      <c r="BA1368" s="62"/>
      <c r="BB1368" s="62"/>
    </row>
    <row r="1369" spans="1:54" ht="18.350000000000001" x14ac:dyDescent="0.3">
      <c r="A1369" s="62"/>
      <c r="B1369" s="62"/>
      <c r="C1369" s="62"/>
      <c r="D1369" s="62"/>
      <c r="E1369" s="62"/>
      <c r="F1369" s="62"/>
      <c r="G1369" s="62"/>
      <c r="H1369" s="62"/>
      <c r="I1369" s="62"/>
      <c r="J1369" s="62"/>
      <c r="K1369" s="62"/>
      <c r="L1369" s="62"/>
      <c r="M1369" s="62"/>
      <c r="N1369" s="62"/>
      <c r="O1369" s="62"/>
      <c r="P1369" s="62"/>
      <c r="Q1369" s="62"/>
      <c r="R1369" s="62"/>
      <c r="S1369" s="62"/>
      <c r="T1369" s="62"/>
      <c r="U1369" s="62"/>
      <c r="V1369" s="62"/>
      <c r="W1369" s="62"/>
      <c r="X1369" s="62"/>
      <c r="Y1369" s="62"/>
      <c r="Z1369" s="62"/>
      <c r="AA1369" s="62"/>
      <c r="AB1369" s="62"/>
      <c r="AC1369" s="62"/>
      <c r="AD1369" s="62"/>
      <c r="AE1369" s="62"/>
      <c r="AF1369" s="62"/>
      <c r="AG1369" s="62"/>
      <c r="AH1369" s="62"/>
      <c r="AI1369" s="62"/>
      <c r="AJ1369" s="62"/>
      <c r="AK1369" s="62"/>
      <c r="AL1369" s="62"/>
      <c r="AM1369" s="62"/>
      <c r="AN1369" s="62"/>
      <c r="AO1369" s="62"/>
      <c r="AP1369" s="62"/>
      <c r="AQ1369" s="62"/>
      <c r="AR1369" s="62"/>
      <c r="AS1369" s="62"/>
      <c r="AT1369" s="62"/>
      <c r="AU1369" s="62"/>
      <c r="AV1369" s="62"/>
      <c r="AW1369" s="62"/>
      <c r="AX1369" s="62"/>
      <c r="AY1369" s="62"/>
      <c r="AZ1369" s="62"/>
      <c r="BA1369" s="62"/>
      <c r="BB1369" s="62"/>
    </row>
    <row r="1370" spans="1:54" ht="18.350000000000001" x14ac:dyDescent="0.3">
      <c r="A1370" s="62"/>
      <c r="B1370" s="62"/>
      <c r="C1370" s="62"/>
      <c r="D1370" s="62"/>
      <c r="E1370" s="62"/>
      <c r="F1370" s="62"/>
      <c r="G1370" s="62"/>
      <c r="H1370" s="62"/>
      <c r="I1370" s="62"/>
      <c r="J1370" s="62"/>
      <c r="K1370" s="62"/>
      <c r="L1370" s="62"/>
      <c r="M1370" s="62"/>
      <c r="N1370" s="62"/>
      <c r="O1370" s="62"/>
      <c r="P1370" s="62"/>
      <c r="Q1370" s="62"/>
      <c r="R1370" s="62"/>
      <c r="S1370" s="62"/>
      <c r="T1370" s="62"/>
      <c r="U1370" s="62"/>
      <c r="V1370" s="62"/>
      <c r="W1370" s="62"/>
      <c r="X1370" s="62"/>
      <c r="Y1370" s="62"/>
      <c r="Z1370" s="62"/>
      <c r="AA1370" s="62"/>
      <c r="AB1370" s="62"/>
      <c r="AC1370" s="62"/>
      <c r="AD1370" s="62"/>
      <c r="AE1370" s="62"/>
      <c r="AF1370" s="62"/>
      <c r="AG1370" s="62"/>
      <c r="AH1370" s="62"/>
      <c r="AI1370" s="62"/>
      <c r="AJ1370" s="62"/>
      <c r="AK1370" s="62"/>
      <c r="AL1370" s="62"/>
      <c r="AM1370" s="62"/>
      <c r="AN1370" s="62"/>
      <c r="AO1370" s="62"/>
      <c r="AP1370" s="62"/>
      <c r="AQ1370" s="62"/>
      <c r="AR1370" s="62"/>
      <c r="AS1370" s="62"/>
      <c r="AT1370" s="62"/>
      <c r="AU1370" s="62"/>
      <c r="AV1370" s="62"/>
      <c r="AW1370" s="62"/>
      <c r="AX1370" s="62"/>
      <c r="AY1370" s="62"/>
      <c r="AZ1370" s="62"/>
      <c r="BA1370" s="62"/>
      <c r="BB1370" s="62"/>
    </row>
    <row r="1371" spans="1:54" ht="18.350000000000001" x14ac:dyDescent="0.3">
      <c r="A1371" s="62"/>
      <c r="B1371" s="62"/>
      <c r="C1371" s="62"/>
      <c r="D1371" s="62"/>
      <c r="E1371" s="62"/>
      <c r="F1371" s="62"/>
      <c r="G1371" s="62"/>
      <c r="H1371" s="62"/>
      <c r="I1371" s="62"/>
      <c r="J1371" s="62"/>
      <c r="K1371" s="62"/>
      <c r="L1371" s="62"/>
      <c r="M1371" s="62"/>
      <c r="N1371" s="62"/>
      <c r="O1371" s="62"/>
      <c r="P1371" s="62"/>
      <c r="Q1371" s="62"/>
      <c r="R1371" s="62"/>
      <c r="S1371" s="62"/>
      <c r="T1371" s="62"/>
      <c r="U1371" s="62"/>
      <c r="V1371" s="62"/>
      <c r="W1371" s="62"/>
      <c r="X1371" s="62"/>
      <c r="Y1371" s="62"/>
      <c r="Z1371" s="62"/>
      <c r="AA1371" s="62"/>
      <c r="AB1371" s="62"/>
      <c r="AC1371" s="62"/>
      <c r="AD1371" s="62"/>
      <c r="AE1371" s="62"/>
      <c r="AF1371" s="62"/>
      <c r="AG1371" s="62"/>
      <c r="AH1371" s="62"/>
      <c r="AI1371" s="62"/>
      <c r="AJ1371" s="62"/>
      <c r="AK1371" s="62"/>
      <c r="AL1371" s="62"/>
      <c r="AM1371" s="62"/>
      <c r="AN1371" s="62"/>
      <c r="AO1371" s="62"/>
      <c r="AP1371" s="62"/>
      <c r="AQ1371" s="62"/>
      <c r="AR1371" s="62"/>
      <c r="AS1371" s="62"/>
      <c r="AT1371" s="62"/>
      <c r="AU1371" s="62"/>
      <c r="AV1371" s="62"/>
      <c r="AW1371" s="62"/>
      <c r="AX1371" s="62"/>
      <c r="AY1371" s="62"/>
      <c r="AZ1371" s="62"/>
      <c r="BA1371" s="62"/>
      <c r="BB1371" s="62"/>
    </row>
    <row r="1372" spans="1:54" ht="18.350000000000001" x14ac:dyDescent="0.3">
      <c r="A1372" s="62"/>
      <c r="B1372" s="62"/>
      <c r="C1372" s="62"/>
      <c r="D1372" s="62"/>
      <c r="E1372" s="62"/>
      <c r="F1372" s="62"/>
      <c r="G1372" s="62"/>
      <c r="H1372" s="62"/>
      <c r="I1372" s="62"/>
      <c r="J1372" s="62"/>
      <c r="K1372" s="62"/>
      <c r="L1372" s="62"/>
      <c r="M1372" s="62"/>
      <c r="N1372" s="62"/>
      <c r="O1372" s="62"/>
      <c r="P1372" s="62"/>
      <c r="Q1372" s="62"/>
      <c r="R1372" s="62"/>
      <c r="S1372" s="62"/>
      <c r="T1372" s="62"/>
      <c r="U1372" s="62"/>
      <c r="V1372" s="62"/>
      <c r="W1372" s="62"/>
      <c r="X1372" s="62"/>
      <c r="Y1372" s="62"/>
      <c r="Z1372" s="62"/>
      <c r="AA1372" s="62"/>
      <c r="AB1372" s="62"/>
      <c r="AC1372" s="62"/>
      <c r="AD1372" s="62"/>
      <c r="AE1372" s="62"/>
      <c r="AF1372" s="62"/>
      <c r="AG1372" s="62"/>
      <c r="AH1372" s="62"/>
      <c r="AI1372" s="62"/>
      <c r="AJ1372" s="62"/>
      <c r="AK1372" s="62"/>
      <c r="AL1372" s="62"/>
      <c r="AM1372" s="62"/>
      <c r="AN1372" s="62"/>
      <c r="AO1372" s="62"/>
      <c r="AP1372" s="62"/>
      <c r="AQ1372" s="62"/>
      <c r="AR1372" s="62"/>
      <c r="AS1372" s="62"/>
      <c r="AT1372" s="62"/>
      <c r="AU1372" s="62"/>
      <c r="AV1372" s="62"/>
      <c r="AW1372" s="62"/>
      <c r="AX1372" s="62"/>
      <c r="AY1372" s="62"/>
      <c r="AZ1372" s="62"/>
      <c r="BA1372" s="62"/>
      <c r="BB1372" s="62"/>
    </row>
    <row r="1373" spans="1:54" ht="18.350000000000001" x14ac:dyDescent="0.3">
      <c r="A1373" s="62"/>
      <c r="B1373" s="62"/>
      <c r="C1373" s="62"/>
      <c r="D1373" s="62"/>
      <c r="E1373" s="62"/>
      <c r="F1373" s="62"/>
      <c r="G1373" s="62"/>
      <c r="H1373" s="62"/>
      <c r="I1373" s="62"/>
      <c r="J1373" s="62"/>
      <c r="K1373" s="62"/>
      <c r="L1373" s="62"/>
      <c r="M1373" s="62"/>
      <c r="N1373" s="62"/>
      <c r="O1373" s="62"/>
      <c r="P1373" s="62"/>
      <c r="Q1373" s="62"/>
      <c r="R1373" s="62"/>
      <c r="S1373" s="62"/>
      <c r="T1373" s="62"/>
      <c r="U1373" s="62"/>
      <c r="V1373" s="62"/>
      <c r="W1373" s="62"/>
      <c r="X1373" s="62"/>
      <c r="Y1373" s="62"/>
      <c r="Z1373" s="62"/>
      <c r="AA1373" s="62"/>
      <c r="AB1373" s="62"/>
      <c r="AC1373" s="62"/>
      <c r="AD1373" s="62"/>
      <c r="AE1373" s="62"/>
      <c r="AF1373" s="62"/>
      <c r="AG1373" s="62"/>
      <c r="AH1373" s="62"/>
      <c r="AI1373" s="62"/>
      <c r="AJ1373" s="62"/>
      <c r="AK1373" s="62"/>
      <c r="AL1373" s="62"/>
      <c r="AM1373" s="62"/>
      <c r="AN1373" s="62"/>
      <c r="AO1373" s="62"/>
      <c r="AP1373" s="62"/>
      <c r="AQ1373" s="62"/>
      <c r="AR1373" s="62"/>
      <c r="AS1373" s="62"/>
      <c r="AT1373" s="62"/>
      <c r="AU1373" s="62"/>
      <c r="AV1373" s="62"/>
      <c r="AW1373" s="62"/>
      <c r="AX1373" s="62"/>
      <c r="AY1373" s="62"/>
      <c r="AZ1373" s="62"/>
      <c r="BA1373" s="62"/>
      <c r="BB1373" s="62"/>
    </row>
    <row r="1374" spans="1:54" ht="18.350000000000001" x14ac:dyDescent="0.3">
      <c r="A1374" s="62"/>
      <c r="B1374" s="62"/>
      <c r="C1374" s="62"/>
      <c r="D1374" s="62"/>
      <c r="E1374" s="62"/>
      <c r="F1374" s="62"/>
      <c r="G1374" s="62"/>
      <c r="H1374" s="62"/>
      <c r="I1374" s="62"/>
      <c r="J1374" s="62"/>
      <c r="K1374" s="62"/>
      <c r="L1374" s="62"/>
      <c r="M1374" s="62"/>
      <c r="N1374" s="62"/>
      <c r="O1374" s="62"/>
      <c r="P1374" s="62"/>
      <c r="Q1374" s="62"/>
      <c r="R1374" s="62"/>
      <c r="S1374" s="62"/>
      <c r="T1374" s="62"/>
      <c r="U1374" s="62"/>
      <c r="V1374" s="62"/>
      <c r="W1374" s="62"/>
      <c r="X1374" s="62"/>
      <c r="Y1374" s="62"/>
      <c r="Z1374" s="62"/>
      <c r="AA1374" s="62"/>
      <c r="AB1374" s="62"/>
      <c r="AC1374" s="62"/>
      <c r="AD1374" s="62"/>
      <c r="AE1374" s="62"/>
      <c r="AF1374" s="62"/>
      <c r="AG1374" s="62"/>
      <c r="AH1374" s="62"/>
      <c r="AI1374" s="62"/>
      <c r="AJ1374" s="62"/>
      <c r="AK1374" s="62"/>
      <c r="AL1374" s="62"/>
      <c r="AM1374" s="62"/>
      <c r="AN1374" s="62"/>
      <c r="AO1374" s="62"/>
      <c r="AP1374" s="62"/>
      <c r="AQ1374" s="62"/>
      <c r="AR1374" s="62"/>
      <c r="AS1374" s="62"/>
      <c r="AT1374" s="62"/>
      <c r="AU1374" s="62"/>
      <c r="AV1374" s="62"/>
      <c r="AW1374" s="62"/>
      <c r="AX1374" s="62"/>
      <c r="AY1374" s="62"/>
      <c r="AZ1374" s="62"/>
      <c r="BA1374" s="62"/>
      <c r="BB1374" s="62"/>
    </row>
    <row r="1375" spans="1:54" ht="18.350000000000001" x14ac:dyDescent="0.3">
      <c r="A1375" s="62"/>
      <c r="B1375" s="62"/>
      <c r="C1375" s="62"/>
      <c r="D1375" s="62"/>
      <c r="E1375" s="62"/>
      <c r="F1375" s="62"/>
      <c r="G1375" s="62"/>
      <c r="H1375" s="62"/>
      <c r="I1375" s="62"/>
      <c r="J1375" s="62"/>
      <c r="K1375" s="62"/>
      <c r="L1375" s="62"/>
      <c r="M1375" s="62"/>
      <c r="N1375" s="62"/>
      <c r="O1375" s="62"/>
      <c r="P1375" s="62"/>
      <c r="Q1375" s="62"/>
      <c r="R1375" s="62"/>
      <c r="S1375" s="62"/>
      <c r="T1375" s="62"/>
      <c r="U1375" s="62"/>
      <c r="V1375" s="62"/>
      <c r="W1375" s="62"/>
      <c r="X1375" s="62"/>
      <c r="Y1375" s="62"/>
      <c r="Z1375" s="62"/>
      <c r="AA1375" s="62"/>
      <c r="AB1375" s="62"/>
      <c r="AC1375" s="62"/>
      <c r="AD1375" s="62"/>
      <c r="AE1375" s="62"/>
      <c r="AF1375" s="62"/>
      <c r="AG1375" s="62"/>
      <c r="AH1375" s="62"/>
      <c r="AI1375" s="62"/>
      <c r="AJ1375" s="62"/>
      <c r="AK1375" s="62"/>
      <c r="AL1375" s="62"/>
      <c r="AM1375" s="62"/>
      <c r="AN1375" s="62"/>
      <c r="AO1375" s="62"/>
      <c r="AP1375" s="62"/>
      <c r="AQ1375" s="62"/>
      <c r="AR1375" s="62"/>
      <c r="AS1375" s="62"/>
      <c r="AT1375" s="62"/>
      <c r="AU1375" s="62"/>
      <c r="AV1375" s="62"/>
      <c r="AW1375" s="62"/>
      <c r="AX1375" s="62"/>
      <c r="AY1375" s="62"/>
      <c r="AZ1375" s="62"/>
      <c r="BA1375" s="62"/>
      <c r="BB1375" s="62"/>
    </row>
    <row r="1376" spans="1:54" ht="18.350000000000001" x14ac:dyDescent="0.3">
      <c r="A1376" s="62"/>
      <c r="B1376" s="62"/>
      <c r="C1376" s="62"/>
      <c r="D1376" s="62"/>
      <c r="E1376" s="62"/>
      <c r="F1376" s="62"/>
      <c r="G1376" s="62"/>
      <c r="H1376" s="62"/>
      <c r="I1376" s="62"/>
      <c r="J1376" s="62"/>
      <c r="K1376" s="62"/>
      <c r="L1376" s="62"/>
      <c r="M1376" s="62"/>
      <c r="N1376" s="62"/>
      <c r="O1376" s="62"/>
      <c r="P1376" s="62"/>
      <c r="Q1376" s="62"/>
      <c r="R1376" s="62"/>
      <c r="S1376" s="62"/>
      <c r="T1376" s="62"/>
      <c r="U1376" s="62"/>
      <c r="V1376" s="62"/>
      <c r="W1376" s="62"/>
      <c r="X1376" s="62"/>
      <c r="Y1376" s="62"/>
      <c r="Z1376" s="62"/>
      <c r="AA1376" s="62"/>
      <c r="AB1376" s="62"/>
      <c r="AC1376" s="62"/>
      <c r="AD1376" s="62"/>
      <c r="AE1376" s="62"/>
      <c r="AF1376" s="62"/>
      <c r="AG1376" s="62"/>
      <c r="AH1376" s="62"/>
      <c r="AI1376" s="62"/>
      <c r="AJ1376" s="62"/>
      <c r="AK1376" s="62"/>
      <c r="AL1376" s="62"/>
      <c r="AM1376" s="62"/>
      <c r="AN1376" s="62"/>
      <c r="AO1376" s="62"/>
      <c r="AP1376" s="62"/>
      <c r="AQ1376" s="62"/>
      <c r="AR1376" s="62"/>
      <c r="AS1376" s="62"/>
      <c r="AT1376" s="62"/>
      <c r="AU1376" s="62"/>
      <c r="AV1376" s="62"/>
      <c r="AW1376" s="62"/>
      <c r="AX1376" s="62"/>
      <c r="AY1376" s="62"/>
      <c r="AZ1376" s="62"/>
      <c r="BA1376" s="62"/>
      <c r="BB1376" s="62"/>
    </row>
    <row r="1377" spans="1:54" ht="18.350000000000001" x14ac:dyDescent="0.3">
      <c r="A1377" s="62"/>
      <c r="B1377" s="62"/>
      <c r="C1377" s="62"/>
      <c r="D1377" s="62"/>
      <c r="E1377" s="62"/>
      <c r="F1377" s="62"/>
      <c r="G1377" s="62"/>
      <c r="H1377" s="62"/>
      <c r="I1377" s="62"/>
      <c r="J1377" s="62"/>
      <c r="K1377" s="62"/>
      <c r="L1377" s="62"/>
      <c r="M1377" s="62"/>
      <c r="N1377" s="62"/>
      <c r="O1377" s="62"/>
      <c r="P1377" s="62"/>
      <c r="Q1377" s="62"/>
      <c r="R1377" s="62"/>
      <c r="S1377" s="62"/>
      <c r="T1377" s="62"/>
      <c r="U1377" s="62"/>
      <c r="V1377" s="62"/>
      <c r="W1377" s="62"/>
      <c r="X1377" s="62"/>
      <c r="Y1377" s="62"/>
      <c r="Z1377" s="62"/>
      <c r="AA1377" s="62"/>
      <c r="AB1377" s="62"/>
      <c r="AC1377" s="62"/>
      <c r="AD1377" s="62"/>
      <c r="AE1377" s="62"/>
      <c r="AF1377" s="62"/>
      <c r="AG1377" s="62"/>
      <c r="AH1377" s="62"/>
      <c r="AI1377" s="62"/>
      <c r="AJ1377" s="62"/>
      <c r="AK1377" s="62"/>
      <c r="AL1377" s="62"/>
      <c r="AM1377" s="62"/>
      <c r="AN1377" s="62"/>
      <c r="AO1377" s="62"/>
      <c r="AP1377" s="62"/>
      <c r="AQ1377" s="62"/>
      <c r="AR1377" s="62"/>
      <c r="AS1377" s="62"/>
      <c r="AT1377" s="62"/>
      <c r="AU1377" s="62"/>
      <c r="AV1377" s="62"/>
      <c r="AW1377" s="62"/>
      <c r="AX1377" s="62"/>
      <c r="AY1377" s="62"/>
      <c r="AZ1377" s="62"/>
      <c r="BA1377" s="62"/>
      <c r="BB1377" s="62"/>
    </row>
    <row r="1378" spans="1:54" ht="18.350000000000001" x14ac:dyDescent="0.3">
      <c r="A1378" s="62"/>
      <c r="B1378" s="62"/>
      <c r="C1378" s="62"/>
      <c r="D1378" s="62"/>
      <c r="E1378" s="62"/>
      <c r="F1378" s="62"/>
      <c r="G1378" s="62"/>
      <c r="H1378" s="62"/>
      <c r="I1378" s="62"/>
      <c r="J1378" s="62"/>
      <c r="K1378" s="62"/>
      <c r="L1378" s="62"/>
      <c r="M1378" s="62"/>
      <c r="N1378" s="62"/>
      <c r="O1378" s="62"/>
      <c r="P1378" s="62"/>
      <c r="Q1378" s="62"/>
      <c r="R1378" s="62"/>
      <c r="S1378" s="62"/>
      <c r="T1378" s="62"/>
      <c r="U1378" s="62"/>
      <c r="V1378" s="62"/>
      <c r="W1378" s="62"/>
      <c r="X1378" s="62"/>
      <c r="Y1378" s="62"/>
      <c r="Z1378" s="62"/>
      <c r="AA1378" s="62"/>
      <c r="AB1378" s="62"/>
      <c r="AC1378" s="62"/>
      <c r="AD1378" s="62"/>
      <c r="AE1378" s="62"/>
      <c r="AF1378" s="62"/>
      <c r="AG1378" s="62"/>
      <c r="AH1378" s="62"/>
      <c r="AI1378" s="62"/>
      <c r="AJ1378" s="62"/>
      <c r="AK1378" s="62"/>
      <c r="AL1378" s="62"/>
      <c r="AM1378" s="62"/>
      <c r="AN1378" s="62"/>
      <c r="AO1378" s="62"/>
      <c r="AP1378" s="62"/>
      <c r="AQ1378" s="62"/>
      <c r="AR1378" s="62"/>
      <c r="AS1378" s="62"/>
      <c r="AT1378" s="62"/>
      <c r="AU1378" s="62"/>
      <c r="AV1378" s="62"/>
      <c r="AW1378" s="62"/>
      <c r="AX1378" s="62"/>
      <c r="AY1378" s="62"/>
      <c r="AZ1378" s="62"/>
      <c r="BA1378" s="62"/>
      <c r="BB1378" s="62"/>
    </row>
    <row r="1379" spans="1:54" ht="18.350000000000001" x14ac:dyDescent="0.3">
      <c r="A1379" s="62"/>
      <c r="B1379" s="62"/>
      <c r="C1379" s="62"/>
      <c r="D1379" s="62"/>
      <c r="E1379" s="62"/>
      <c r="F1379" s="62"/>
      <c r="G1379" s="62"/>
      <c r="H1379" s="62"/>
      <c r="I1379" s="62"/>
      <c r="J1379" s="62"/>
      <c r="K1379" s="62"/>
      <c r="L1379" s="62"/>
      <c r="M1379" s="62"/>
      <c r="N1379" s="62"/>
      <c r="O1379" s="62"/>
      <c r="P1379" s="62"/>
      <c r="Q1379" s="62"/>
      <c r="R1379" s="62"/>
      <c r="S1379" s="62"/>
      <c r="T1379" s="62"/>
      <c r="U1379" s="62"/>
      <c r="V1379" s="62"/>
      <c r="W1379" s="62"/>
      <c r="X1379" s="62"/>
      <c r="Y1379" s="62"/>
      <c r="Z1379" s="62"/>
      <c r="AA1379" s="62"/>
      <c r="AB1379" s="62"/>
      <c r="AC1379" s="62"/>
      <c r="AD1379" s="62"/>
      <c r="AE1379" s="62"/>
      <c r="AF1379" s="62"/>
      <c r="AG1379" s="62"/>
      <c r="AH1379" s="62"/>
      <c r="AI1379" s="62"/>
      <c r="AJ1379" s="62"/>
      <c r="AK1379" s="62"/>
      <c r="AL1379" s="62"/>
      <c r="AM1379" s="62"/>
      <c r="AN1379" s="62"/>
      <c r="AO1379" s="62"/>
      <c r="AP1379" s="62"/>
      <c r="AQ1379" s="62"/>
      <c r="AR1379" s="62"/>
      <c r="AS1379" s="62"/>
      <c r="AT1379" s="62"/>
      <c r="AU1379" s="62"/>
      <c r="AV1379" s="62"/>
      <c r="AW1379" s="62"/>
      <c r="AX1379" s="62"/>
      <c r="AY1379" s="62"/>
      <c r="AZ1379" s="62"/>
      <c r="BA1379" s="62"/>
      <c r="BB1379" s="62"/>
    </row>
    <row r="1380" spans="1:54" ht="18.350000000000001" x14ac:dyDescent="0.3">
      <c r="A1380" s="62"/>
      <c r="B1380" s="62"/>
      <c r="C1380" s="62"/>
      <c r="D1380" s="62"/>
      <c r="E1380" s="62"/>
      <c r="F1380" s="62"/>
      <c r="G1380" s="62"/>
      <c r="H1380" s="62"/>
      <c r="I1380" s="62"/>
      <c r="J1380" s="62"/>
      <c r="K1380" s="62"/>
      <c r="L1380" s="62"/>
      <c r="M1380" s="62"/>
      <c r="N1380" s="62"/>
      <c r="O1380" s="62"/>
      <c r="P1380" s="62"/>
      <c r="Q1380" s="62"/>
      <c r="R1380" s="62"/>
      <c r="S1380" s="62"/>
      <c r="T1380" s="62"/>
      <c r="U1380" s="62"/>
      <c r="V1380" s="62"/>
      <c r="W1380" s="62"/>
      <c r="X1380" s="62"/>
      <c r="Y1380" s="62"/>
      <c r="Z1380" s="62"/>
      <c r="AA1380" s="62"/>
      <c r="AB1380" s="62"/>
      <c r="AC1380" s="62"/>
      <c r="AD1380" s="62"/>
      <c r="AE1380" s="62"/>
      <c r="AF1380" s="62"/>
      <c r="AG1380" s="62"/>
      <c r="AH1380" s="62"/>
      <c r="AI1380" s="62"/>
      <c r="AJ1380" s="62"/>
      <c r="AK1380" s="62"/>
      <c r="AL1380" s="62"/>
      <c r="AM1380" s="62"/>
      <c r="AN1380" s="62"/>
      <c r="AO1380" s="62"/>
      <c r="AP1380" s="62"/>
      <c r="AQ1380" s="62"/>
      <c r="AR1380" s="62"/>
      <c r="AS1380" s="62"/>
      <c r="AT1380" s="62"/>
      <c r="AU1380" s="62"/>
      <c r="AV1380" s="62"/>
      <c r="AW1380" s="62"/>
      <c r="AX1380" s="62"/>
      <c r="AY1380" s="62"/>
      <c r="AZ1380" s="62"/>
      <c r="BA1380" s="62"/>
      <c r="BB1380" s="62"/>
    </row>
    <row r="1381" spans="1:54" ht="18.350000000000001" x14ac:dyDescent="0.3">
      <c r="A1381" s="62"/>
      <c r="B1381" s="62"/>
      <c r="C1381" s="62"/>
      <c r="D1381" s="62"/>
      <c r="E1381" s="62"/>
      <c r="F1381" s="62"/>
      <c r="G1381" s="62"/>
      <c r="H1381" s="62"/>
      <c r="I1381" s="62"/>
      <c r="J1381" s="62"/>
      <c r="K1381" s="62"/>
      <c r="L1381" s="62"/>
      <c r="M1381" s="62"/>
      <c r="N1381" s="62"/>
      <c r="O1381" s="62"/>
      <c r="P1381" s="62"/>
      <c r="Q1381" s="62"/>
      <c r="R1381" s="62"/>
      <c r="S1381" s="62"/>
      <c r="T1381" s="62"/>
      <c r="U1381" s="62"/>
      <c r="V1381" s="62"/>
      <c r="W1381" s="62"/>
      <c r="X1381" s="62"/>
      <c r="Y1381" s="62"/>
      <c r="Z1381" s="62"/>
      <c r="AA1381" s="62"/>
      <c r="AB1381" s="62"/>
      <c r="AC1381" s="62"/>
      <c r="AD1381" s="62"/>
      <c r="AE1381" s="62"/>
      <c r="AF1381" s="62"/>
      <c r="AG1381" s="62"/>
      <c r="AH1381" s="62"/>
      <c r="AI1381" s="62"/>
      <c r="AJ1381" s="62"/>
      <c r="AK1381" s="62"/>
      <c r="AL1381" s="62"/>
      <c r="AM1381" s="62"/>
      <c r="AN1381" s="62"/>
      <c r="AO1381" s="62"/>
      <c r="AP1381" s="62"/>
      <c r="AQ1381" s="62"/>
      <c r="AR1381" s="62"/>
      <c r="AS1381" s="62"/>
      <c r="AT1381" s="62"/>
      <c r="AU1381" s="62"/>
      <c r="AV1381" s="62"/>
      <c r="AW1381" s="62"/>
      <c r="AX1381" s="62"/>
      <c r="AY1381" s="62"/>
      <c r="AZ1381" s="62"/>
      <c r="BA1381" s="62"/>
      <c r="BB1381" s="62"/>
    </row>
    <row r="1382" spans="1:54" ht="18.350000000000001" x14ac:dyDescent="0.3">
      <c r="A1382" s="62"/>
      <c r="B1382" s="62"/>
      <c r="C1382" s="62"/>
      <c r="D1382" s="62"/>
      <c r="E1382" s="62"/>
      <c r="F1382" s="62"/>
      <c r="G1382" s="62"/>
      <c r="H1382" s="62"/>
      <c r="I1382" s="62"/>
      <c r="J1382" s="62"/>
      <c r="K1382" s="62"/>
      <c r="L1382" s="62"/>
      <c r="M1382" s="62"/>
      <c r="N1382" s="62"/>
      <c r="O1382" s="62"/>
      <c r="P1382" s="62"/>
      <c r="Q1382" s="62"/>
      <c r="R1382" s="62"/>
      <c r="S1382" s="62"/>
      <c r="T1382" s="62"/>
      <c r="U1382" s="62"/>
      <c r="V1382" s="62"/>
      <c r="W1382" s="62"/>
      <c r="X1382" s="62"/>
      <c r="Y1382" s="62"/>
      <c r="Z1382" s="62"/>
      <c r="AA1382" s="62"/>
      <c r="AB1382" s="62"/>
      <c r="AC1382" s="62"/>
      <c r="AD1382" s="62"/>
      <c r="AE1382" s="62"/>
      <c r="AF1382" s="62"/>
      <c r="AG1382" s="62"/>
      <c r="AH1382" s="62"/>
      <c r="AI1382" s="62"/>
      <c r="AJ1382" s="62"/>
      <c r="AK1382" s="62"/>
      <c r="AL1382" s="62"/>
      <c r="AM1382" s="62"/>
      <c r="AN1382" s="62"/>
      <c r="AO1382" s="62"/>
      <c r="AP1382" s="62"/>
      <c r="AQ1382" s="62"/>
      <c r="AR1382" s="62"/>
      <c r="AS1382" s="62"/>
      <c r="AT1382" s="62"/>
      <c r="AU1382" s="62"/>
      <c r="AV1382" s="62"/>
      <c r="AW1382" s="62"/>
      <c r="AX1382" s="62"/>
      <c r="AY1382" s="62"/>
      <c r="AZ1382" s="62"/>
      <c r="BA1382" s="62"/>
      <c r="BB1382" s="62"/>
    </row>
    <row r="1383" spans="1:54" ht="18.350000000000001" x14ac:dyDescent="0.3">
      <c r="A1383" s="62"/>
      <c r="B1383" s="62"/>
      <c r="C1383" s="62"/>
      <c r="D1383" s="62"/>
      <c r="E1383" s="62"/>
      <c r="F1383" s="62"/>
      <c r="G1383" s="62"/>
      <c r="H1383" s="62"/>
      <c r="I1383" s="62"/>
      <c r="J1383" s="62"/>
      <c r="K1383" s="62"/>
      <c r="L1383" s="62"/>
      <c r="M1383" s="62"/>
      <c r="N1383" s="62"/>
      <c r="O1383" s="62"/>
      <c r="P1383" s="62"/>
      <c r="Q1383" s="62"/>
      <c r="R1383" s="62"/>
      <c r="S1383" s="62"/>
      <c r="T1383" s="62"/>
      <c r="U1383" s="62"/>
      <c r="V1383" s="62"/>
      <c r="W1383" s="62"/>
      <c r="X1383" s="62"/>
      <c r="Y1383" s="62"/>
      <c r="Z1383" s="62"/>
      <c r="AA1383" s="62"/>
      <c r="AB1383" s="62"/>
      <c r="AC1383" s="62"/>
      <c r="AD1383" s="62"/>
      <c r="AE1383" s="62"/>
      <c r="AF1383" s="62"/>
      <c r="AG1383" s="62"/>
      <c r="AH1383" s="62"/>
      <c r="AI1383" s="62"/>
      <c r="AJ1383" s="62"/>
      <c r="AK1383" s="62"/>
      <c r="AL1383" s="62"/>
      <c r="AM1383" s="62"/>
      <c r="AN1383" s="62"/>
      <c r="AO1383" s="62"/>
      <c r="AP1383" s="62"/>
      <c r="AQ1383" s="62"/>
      <c r="AR1383" s="62"/>
      <c r="AS1383" s="62"/>
      <c r="AT1383" s="62"/>
      <c r="AU1383" s="62"/>
      <c r="AV1383" s="62"/>
      <c r="AW1383" s="62"/>
      <c r="AX1383" s="62"/>
      <c r="AY1383" s="62"/>
      <c r="AZ1383" s="62"/>
      <c r="BA1383" s="62"/>
      <c r="BB1383" s="62"/>
    </row>
    <row r="1384" spans="1:54" ht="18.350000000000001" x14ac:dyDescent="0.3">
      <c r="A1384" s="62"/>
      <c r="B1384" s="62"/>
      <c r="C1384" s="62"/>
      <c r="D1384" s="62"/>
      <c r="E1384" s="62"/>
      <c r="F1384" s="62"/>
      <c r="G1384" s="62"/>
      <c r="H1384" s="62"/>
      <c r="I1384" s="62"/>
      <c r="J1384" s="62"/>
      <c r="K1384" s="62"/>
      <c r="L1384" s="62"/>
      <c r="M1384" s="62"/>
      <c r="N1384" s="62"/>
      <c r="O1384" s="62"/>
      <c r="P1384" s="62"/>
      <c r="Q1384" s="62"/>
      <c r="R1384" s="62"/>
      <c r="S1384" s="62"/>
      <c r="T1384" s="62"/>
      <c r="U1384" s="62"/>
      <c r="V1384" s="62"/>
      <c r="W1384" s="62"/>
      <c r="X1384" s="62"/>
      <c r="Y1384" s="62"/>
      <c r="Z1384" s="62"/>
      <c r="AA1384" s="62"/>
      <c r="AB1384" s="62"/>
      <c r="AC1384" s="62"/>
      <c r="AD1384" s="62"/>
      <c r="AE1384" s="62"/>
      <c r="AF1384" s="62"/>
      <c r="AG1384" s="62"/>
      <c r="AH1384" s="62"/>
      <c r="AI1384" s="62"/>
      <c r="AJ1384" s="62"/>
      <c r="AK1384" s="62"/>
      <c r="AL1384" s="62"/>
      <c r="AM1384" s="62"/>
      <c r="AN1384" s="62"/>
      <c r="AO1384" s="62"/>
      <c r="AP1384" s="62"/>
      <c r="AQ1384" s="62"/>
      <c r="AR1384" s="62"/>
      <c r="AS1384" s="62"/>
      <c r="AT1384" s="62"/>
      <c r="AU1384" s="62"/>
      <c r="AV1384" s="62"/>
      <c r="AW1384" s="62"/>
      <c r="AX1384" s="62"/>
      <c r="AY1384" s="62"/>
      <c r="AZ1384" s="62"/>
      <c r="BA1384" s="62"/>
      <c r="BB1384" s="62"/>
    </row>
    <row r="1385" spans="1:54" ht="18.350000000000001" x14ac:dyDescent="0.3">
      <c r="A1385" s="62"/>
      <c r="B1385" s="62"/>
      <c r="C1385" s="62"/>
      <c r="D1385" s="62"/>
      <c r="E1385" s="62"/>
      <c r="F1385" s="62"/>
      <c r="G1385" s="62"/>
      <c r="H1385" s="62"/>
      <c r="I1385" s="62"/>
      <c r="J1385" s="62"/>
      <c r="K1385" s="62"/>
      <c r="L1385" s="62"/>
      <c r="M1385" s="62"/>
      <c r="N1385" s="62"/>
      <c r="O1385" s="62"/>
      <c r="P1385" s="62"/>
      <c r="Q1385" s="62"/>
      <c r="R1385" s="62"/>
      <c r="S1385" s="62"/>
      <c r="T1385" s="62"/>
      <c r="U1385" s="62"/>
      <c r="V1385" s="62"/>
      <c r="W1385" s="62"/>
      <c r="X1385" s="62"/>
      <c r="Y1385" s="62"/>
      <c r="Z1385" s="62"/>
      <c r="AA1385" s="62"/>
      <c r="AB1385" s="62"/>
      <c r="AC1385" s="62"/>
      <c r="AD1385" s="62"/>
      <c r="AE1385" s="62"/>
      <c r="AF1385" s="62"/>
      <c r="AG1385" s="62"/>
      <c r="AH1385" s="62"/>
      <c r="AI1385" s="62"/>
      <c r="AJ1385" s="62"/>
      <c r="AK1385" s="62"/>
      <c r="AL1385" s="62"/>
      <c r="AM1385" s="62"/>
      <c r="AN1385" s="62"/>
      <c r="AO1385" s="62"/>
      <c r="AP1385" s="62"/>
      <c r="AQ1385" s="62"/>
      <c r="AR1385" s="62"/>
      <c r="AS1385" s="62"/>
      <c r="AT1385" s="62"/>
      <c r="AU1385" s="62"/>
      <c r="AV1385" s="62"/>
      <c r="AW1385" s="62"/>
      <c r="AX1385" s="62"/>
      <c r="AY1385" s="62"/>
      <c r="AZ1385" s="62"/>
      <c r="BA1385" s="62"/>
      <c r="BB1385" s="62"/>
    </row>
    <row r="1386" spans="1:54" ht="18.350000000000001" x14ac:dyDescent="0.3">
      <c r="A1386" s="62"/>
      <c r="B1386" s="62"/>
      <c r="C1386" s="62"/>
      <c r="D1386" s="62"/>
      <c r="E1386" s="62"/>
      <c r="F1386" s="62"/>
      <c r="G1386" s="62"/>
      <c r="H1386" s="62"/>
      <c r="I1386" s="62"/>
      <c r="J1386" s="62"/>
      <c r="K1386" s="62"/>
      <c r="L1386" s="62"/>
      <c r="M1386" s="62"/>
      <c r="N1386" s="62"/>
      <c r="O1386" s="62"/>
      <c r="P1386" s="62"/>
      <c r="Q1386" s="62"/>
      <c r="R1386" s="62"/>
      <c r="S1386" s="62"/>
      <c r="T1386" s="62"/>
      <c r="U1386" s="62"/>
      <c r="V1386" s="62"/>
      <c r="W1386" s="62"/>
      <c r="X1386" s="62"/>
      <c r="Y1386" s="62"/>
      <c r="Z1386" s="62"/>
      <c r="AA1386" s="62"/>
      <c r="AB1386" s="62"/>
      <c r="AC1386" s="62"/>
      <c r="AD1386" s="62"/>
      <c r="AE1386" s="62"/>
      <c r="AF1386" s="62"/>
      <c r="AG1386" s="62"/>
      <c r="AH1386" s="62"/>
      <c r="AI1386" s="62"/>
      <c r="AJ1386" s="62"/>
      <c r="AK1386" s="62"/>
      <c r="AL1386" s="62"/>
      <c r="AM1386" s="62"/>
      <c r="AN1386" s="62"/>
      <c r="AO1386" s="62"/>
      <c r="AP1386" s="62"/>
      <c r="AQ1386" s="62"/>
      <c r="AR1386" s="62"/>
      <c r="AS1386" s="62"/>
      <c r="AT1386" s="62"/>
      <c r="AU1386" s="62"/>
      <c r="AV1386" s="62"/>
      <c r="AW1386" s="62"/>
      <c r="AX1386" s="62"/>
      <c r="AY1386" s="62"/>
      <c r="AZ1386" s="62"/>
      <c r="BA1386" s="62"/>
      <c r="BB1386" s="62"/>
    </row>
    <row r="1387" spans="1:54" ht="18.350000000000001" x14ac:dyDescent="0.3">
      <c r="A1387" s="62"/>
      <c r="B1387" s="62"/>
      <c r="C1387" s="62"/>
      <c r="D1387" s="62"/>
      <c r="E1387" s="62"/>
      <c r="F1387" s="62"/>
      <c r="G1387" s="62"/>
      <c r="H1387" s="62"/>
      <c r="I1387" s="62"/>
      <c r="J1387" s="62"/>
      <c r="K1387" s="62"/>
      <c r="L1387" s="62"/>
      <c r="M1387" s="62"/>
      <c r="N1387" s="62"/>
      <c r="O1387" s="62"/>
      <c r="P1387" s="62"/>
      <c r="Q1387" s="62"/>
      <c r="R1387" s="62"/>
      <c r="S1387" s="62"/>
      <c r="T1387" s="62"/>
      <c r="U1387" s="62"/>
      <c r="V1387" s="62"/>
      <c r="W1387" s="62"/>
      <c r="X1387" s="62"/>
      <c r="Y1387" s="62"/>
      <c r="Z1387" s="62"/>
      <c r="AA1387" s="62"/>
      <c r="AB1387" s="62"/>
      <c r="AC1387" s="62"/>
      <c r="AD1387" s="62"/>
      <c r="AE1387" s="62"/>
      <c r="AF1387" s="62"/>
      <c r="AG1387" s="62"/>
      <c r="AH1387" s="62"/>
      <c r="AI1387" s="62"/>
      <c r="AJ1387" s="62"/>
      <c r="AK1387" s="62"/>
      <c r="AL1387" s="62"/>
      <c r="AM1387" s="62"/>
      <c r="AN1387" s="62"/>
      <c r="AO1387" s="62"/>
      <c r="AP1387" s="62"/>
      <c r="AQ1387" s="62"/>
      <c r="AR1387" s="62"/>
      <c r="AS1387" s="62"/>
      <c r="AT1387" s="62"/>
      <c r="AU1387" s="62"/>
      <c r="AV1387" s="62"/>
      <c r="AW1387" s="62"/>
      <c r="AX1387" s="62"/>
      <c r="AY1387" s="62"/>
      <c r="AZ1387" s="62"/>
      <c r="BA1387" s="62"/>
      <c r="BB1387" s="62"/>
    </row>
    <row r="1388" spans="1:54" ht="18.350000000000001" x14ac:dyDescent="0.3">
      <c r="A1388" s="62"/>
      <c r="B1388" s="62"/>
      <c r="C1388" s="62"/>
      <c r="D1388" s="62"/>
      <c r="E1388" s="62"/>
      <c r="F1388" s="62"/>
      <c r="G1388" s="62"/>
      <c r="H1388" s="62"/>
      <c r="I1388" s="62"/>
      <c r="J1388" s="62"/>
      <c r="K1388" s="62"/>
      <c r="L1388" s="62"/>
      <c r="M1388" s="62"/>
      <c r="N1388" s="62"/>
      <c r="O1388" s="62"/>
      <c r="P1388" s="62"/>
      <c r="Q1388" s="62"/>
      <c r="R1388" s="62"/>
      <c r="S1388" s="62"/>
      <c r="T1388" s="62"/>
      <c r="U1388" s="62"/>
      <c r="V1388" s="62"/>
      <c r="W1388" s="62"/>
      <c r="X1388" s="62"/>
      <c r="Y1388" s="62"/>
      <c r="Z1388" s="62"/>
      <c r="AA1388" s="62"/>
      <c r="AB1388" s="62"/>
      <c r="AC1388" s="62"/>
      <c r="AD1388" s="62"/>
      <c r="AE1388" s="62"/>
      <c r="AF1388" s="62"/>
      <c r="AG1388" s="62"/>
      <c r="AH1388" s="62"/>
      <c r="AI1388" s="62"/>
      <c r="AJ1388" s="62"/>
      <c r="AK1388" s="62"/>
      <c r="AL1388" s="62"/>
      <c r="AM1388" s="62"/>
      <c r="AN1388" s="62"/>
      <c r="AO1388" s="62"/>
      <c r="AP1388" s="62"/>
      <c r="AQ1388" s="62"/>
      <c r="AR1388" s="62"/>
      <c r="AS1388" s="62"/>
      <c r="AT1388" s="62"/>
      <c r="AU1388" s="62"/>
      <c r="AV1388" s="62"/>
      <c r="AW1388" s="62"/>
      <c r="AX1388" s="62"/>
      <c r="AY1388" s="62"/>
      <c r="AZ1388" s="62"/>
      <c r="BA1388" s="62"/>
      <c r="BB1388" s="62"/>
    </row>
    <row r="1389" spans="1:54" ht="18.350000000000001" x14ac:dyDescent="0.3">
      <c r="A1389" s="62"/>
      <c r="B1389" s="62"/>
      <c r="C1389" s="62"/>
      <c r="D1389" s="62"/>
      <c r="E1389" s="62"/>
      <c r="F1389" s="62"/>
      <c r="G1389" s="62"/>
      <c r="H1389" s="62"/>
      <c r="I1389" s="62"/>
      <c r="J1389" s="62"/>
      <c r="K1389" s="62"/>
      <c r="L1389" s="62"/>
      <c r="M1389" s="62"/>
      <c r="N1389" s="62"/>
      <c r="O1389" s="62"/>
      <c r="P1389" s="62"/>
      <c r="Q1389" s="62"/>
      <c r="R1389" s="62"/>
      <c r="S1389" s="62"/>
      <c r="T1389" s="62"/>
      <c r="U1389" s="62"/>
      <c r="V1389" s="62"/>
      <c r="W1389" s="62"/>
      <c r="X1389" s="62"/>
      <c r="Y1389" s="62"/>
      <c r="Z1389" s="62"/>
      <c r="AA1389" s="62"/>
      <c r="AB1389" s="62"/>
      <c r="AC1389" s="62"/>
      <c r="AD1389" s="62"/>
      <c r="AE1389" s="62"/>
      <c r="AF1389" s="62"/>
      <c r="AG1389" s="62"/>
      <c r="AH1389" s="62"/>
      <c r="AI1389" s="62"/>
      <c r="AJ1389" s="62"/>
      <c r="AK1389" s="62"/>
      <c r="AL1389" s="62"/>
      <c r="AM1389" s="62"/>
      <c r="AN1389" s="62"/>
      <c r="AO1389" s="62"/>
      <c r="AP1389" s="62"/>
      <c r="AQ1389" s="62"/>
      <c r="AR1389" s="62"/>
      <c r="AS1389" s="62"/>
      <c r="AT1389" s="62"/>
      <c r="AU1389" s="62"/>
      <c r="AV1389" s="62"/>
      <c r="AW1389" s="62"/>
      <c r="AX1389" s="62"/>
      <c r="AY1389" s="62"/>
      <c r="AZ1389" s="62"/>
      <c r="BA1389" s="62"/>
      <c r="BB1389" s="62"/>
    </row>
    <row r="1390" spans="1:54" ht="18.350000000000001" x14ac:dyDescent="0.3">
      <c r="A1390" s="62"/>
      <c r="B1390" s="62"/>
      <c r="C1390" s="62"/>
      <c r="D1390" s="62"/>
      <c r="E1390" s="62"/>
      <c r="F1390" s="62"/>
      <c r="G1390" s="62"/>
      <c r="H1390" s="62"/>
      <c r="I1390" s="62"/>
      <c r="J1390" s="62"/>
      <c r="K1390" s="62"/>
      <c r="L1390" s="62"/>
      <c r="M1390" s="62"/>
      <c r="N1390" s="62"/>
      <c r="O1390" s="62"/>
      <c r="P1390" s="62"/>
      <c r="Q1390" s="62"/>
      <c r="R1390" s="62"/>
      <c r="S1390" s="62"/>
      <c r="T1390" s="62"/>
      <c r="U1390" s="62"/>
      <c r="V1390" s="62"/>
      <c r="W1390" s="62"/>
      <c r="X1390" s="62"/>
      <c r="Y1390" s="62"/>
      <c r="Z1390" s="62"/>
      <c r="AA1390" s="62"/>
      <c r="AB1390" s="62"/>
      <c r="AC1390" s="62"/>
      <c r="AD1390" s="62"/>
      <c r="AE1390" s="62"/>
      <c r="AF1390" s="62"/>
      <c r="AG1390" s="62"/>
      <c r="AH1390" s="62"/>
      <c r="AI1390" s="62"/>
      <c r="AJ1390" s="62"/>
      <c r="AK1390" s="62"/>
      <c r="AL1390" s="62"/>
      <c r="AM1390" s="62"/>
      <c r="AN1390" s="62"/>
      <c r="AO1390" s="62"/>
      <c r="AP1390" s="62"/>
      <c r="AQ1390" s="62"/>
      <c r="AR1390" s="62"/>
      <c r="AS1390" s="62"/>
      <c r="AT1390" s="62"/>
      <c r="AU1390" s="62"/>
      <c r="AV1390" s="62"/>
      <c r="AW1390" s="62"/>
      <c r="AX1390" s="62"/>
      <c r="AY1390" s="62"/>
      <c r="AZ1390" s="62"/>
      <c r="BA1390" s="62"/>
      <c r="BB1390" s="62"/>
    </row>
    <row r="1391" spans="1:54" ht="18.350000000000001" x14ac:dyDescent="0.3">
      <c r="A1391" s="62"/>
      <c r="B1391" s="62"/>
      <c r="C1391" s="62"/>
      <c r="D1391" s="62"/>
      <c r="E1391" s="62"/>
      <c r="F1391" s="62"/>
      <c r="G1391" s="62"/>
      <c r="H1391" s="62"/>
      <c r="I1391" s="62"/>
      <c r="J1391" s="62"/>
      <c r="K1391" s="62"/>
      <c r="L1391" s="62"/>
      <c r="M1391" s="62"/>
      <c r="N1391" s="62"/>
      <c r="O1391" s="62"/>
      <c r="P1391" s="62"/>
      <c r="Q1391" s="62"/>
      <c r="R1391" s="62"/>
      <c r="S1391" s="62"/>
      <c r="T1391" s="62"/>
      <c r="U1391" s="62"/>
      <c r="V1391" s="62"/>
      <c r="W1391" s="62"/>
      <c r="X1391" s="62"/>
      <c r="Y1391" s="62"/>
      <c r="Z1391" s="62"/>
      <c r="AA1391" s="62"/>
      <c r="AB1391" s="62"/>
      <c r="AC1391" s="62"/>
      <c r="AD1391" s="62"/>
      <c r="AE1391" s="62"/>
      <c r="AF1391" s="62"/>
      <c r="AG1391" s="62"/>
      <c r="AH1391" s="62"/>
      <c r="AI1391" s="62"/>
      <c r="AJ1391" s="62"/>
      <c r="AK1391" s="62"/>
      <c r="AL1391" s="62"/>
      <c r="AM1391" s="62"/>
      <c r="AN1391" s="62"/>
      <c r="AO1391" s="62"/>
      <c r="AP1391" s="62"/>
      <c r="AQ1391" s="62"/>
      <c r="AR1391" s="62"/>
      <c r="AS1391" s="62"/>
      <c r="AT1391" s="62"/>
      <c r="AU1391" s="62"/>
      <c r="AV1391" s="62"/>
      <c r="AW1391" s="62"/>
      <c r="AX1391" s="62"/>
      <c r="AY1391" s="62"/>
      <c r="AZ1391" s="62"/>
      <c r="BA1391" s="62"/>
      <c r="BB1391" s="62"/>
    </row>
    <row r="1392" spans="1:54" ht="18.350000000000001" x14ac:dyDescent="0.3">
      <c r="A1392" s="62"/>
      <c r="B1392" s="62"/>
      <c r="C1392" s="62"/>
      <c r="D1392" s="62"/>
      <c r="E1392" s="62"/>
      <c r="F1392" s="62"/>
      <c r="G1392" s="62"/>
      <c r="H1392" s="62"/>
      <c r="I1392" s="62"/>
      <c r="J1392" s="62"/>
      <c r="K1392" s="62"/>
      <c r="L1392" s="62"/>
      <c r="M1392" s="62"/>
      <c r="N1392" s="62"/>
      <c r="O1392" s="62"/>
      <c r="P1392" s="62"/>
      <c r="Q1392" s="62"/>
      <c r="R1392" s="62"/>
      <c r="S1392" s="62"/>
      <c r="T1392" s="62"/>
      <c r="U1392" s="62"/>
      <c r="V1392" s="62"/>
      <c r="W1392" s="62"/>
      <c r="X1392" s="62"/>
      <c r="Y1392" s="62"/>
      <c r="Z1392" s="62"/>
      <c r="AA1392" s="62"/>
      <c r="AB1392" s="62"/>
      <c r="AC1392" s="62"/>
      <c r="AD1392" s="62"/>
      <c r="AE1392" s="62"/>
      <c r="AF1392" s="62"/>
      <c r="AG1392" s="62"/>
      <c r="AH1392" s="62"/>
      <c r="AI1392" s="62"/>
      <c r="AJ1392" s="62"/>
      <c r="AK1392" s="62"/>
      <c r="AL1392" s="62"/>
      <c r="AM1392" s="62"/>
      <c r="AN1392" s="62"/>
      <c r="AO1392" s="62"/>
      <c r="AP1392" s="62"/>
      <c r="AQ1392" s="62"/>
      <c r="AR1392" s="62"/>
      <c r="AS1392" s="62"/>
      <c r="AT1392" s="62"/>
      <c r="AU1392" s="62"/>
      <c r="AV1392" s="62"/>
      <c r="AW1392" s="62"/>
      <c r="AX1392" s="62"/>
      <c r="AY1392" s="62"/>
      <c r="AZ1392" s="62"/>
      <c r="BA1392" s="62"/>
      <c r="BB1392" s="62"/>
    </row>
    <row r="1393" spans="1:54" ht="18.350000000000001" x14ac:dyDescent="0.3">
      <c r="A1393" s="62"/>
      <c r="B1393" s="62"/>
      <c r="C1393" s="62"/>
      <c r="D1393" s="62"/>
      <c r="E1393" s="62"/>
      <c r="F1393" s="62"/>
      <c r="G1393" s="62"/>
      <c r="H1393" s="62"/>
      <c r="I1393" s="62"/>
      <c r="J1393" s="62"/>
      <c r="K1393" s="62"/>
      <c r="L1393" s="62"/>
      <c r="M1393" s="62"/>
      <c r="N1393" s="62"/>
      <c r="O1393" s="62"/>
      <c r="P1393" s="62"/>
      <c r="Q1393" s="62"/>
      <c r="R1393" s="62"/>
      <c r="S1393" s="62"/>
      <c r="T1393" s="62"/>
      <c r="U1393" s="62"/>
      <c r="V1393" s="62"/>
      <c r="W1393" s="62"/>
      <c r="X1393" s="62"/>
      <c r="Y1393" s="62"/>
      <c r="Z1393" s="62"/>
      <c r="AA1393" s="62"/>
      <c r="AB1393" s="62"/>
      <c r="AC1393" s="62"/>
      <c r="AD1393" s="62"/>
      <c r="AE1393" s="62"/>
      <c r="AF1393" s="62"/>
      <c r="AG1393" s="62"/>
      <c r="AH1393" s="62"/>
      <c r="AI1393" s="62"/>
      <c r="AJ1393" s="62"/>
      <c r="AK1393" s="62"/>
      <c r="AL1393" s="62"/>
      <c r="AM1393" s="62"/>
      <c r="AN1393" s="62"/>
      <c r="AO1393" s="62"/>
      <c r="AP1393" s="62"/>
      <c r="AQ1393" s="62"/>
      <c r="AR1393" s="62"/>
      <c r="AS1393" s="62"/>
      <c r="AT1393" s="62"/>
      <c r="AU1393" s="62"/>
      <c r="AV1393" s="62"/>
      <c r="AW1393" s="62"/>
      <c r="AX1393" s="62"/>
      <c r="AY1393" s="62"/>
      <c r="AZ1393" s="62"/>
      <c r="BA1393" s="62"/>
      <c r="BB1393" s="62"/>
    </row>
    <row r="1394" spans="1:54" ht="18.350000000000001" x14ac:dyDescent="0.3">
      <c r="A1394" s="62"/>
      <c r="B1394" s="62"/>
      <c r="C1394" s="62"/>
      <c r="D1394" s="62"/>
      <c r="E1394" s="62"/>
      <c r="F1394" s="62"/>
      <c r="G1394" s="62"/>
      <c r="H1394" s="62"/>
      <c r="I1394" s="62"/>
      <c r="J1394" s="62"/>
      <c r="K1394" s="62"/>
      <c r="L1394" s="62"/>
      <c r="M1394" s="62"/>
      <c r="N1394" s="62"/>
      <c r="O1394" s="62"/>
      <c r="P1394" s="62"/>
      <c r="Q1394" s="62"/>
      <c r="R1394" s="62"/>
      <c r="S1394" s="62"/>
      <c r="T1394" s="62"/>
      <c r="U1394" s="62"/>
      <c r="V1394" s="62"/>
      <c r="W1394" s="62"/>
      <c r="X1394" s="62"/>
      <c r="Y1394" s="62"/>
      <c r="Z1394" s="62"/>
      <c r="AA1394" s="62"/>
      <c r="AB1394" s="62"/>
      <c r="AC1394" s="62"/>
      <c r="AD1394" s="62"/>
      <c r="AE1394" s="62"/>
      <c r="AF1394" s="62"/>
      <c r="AG1394" s="62"/>
      <c r="AH1394" s="62"/>
      <c r="AI1394" s="62"/>
      <c r="AJ1394" s="62"/>
      <c r="AK1394" s="62"/>
      <c r="AL1394" s="62"/>
      <c r="AM1394" s="62"/>
      <c r="AN1394" s="62"/>
      <c r="AO1394" s="62"/>
      <c r="AP1394" s="62"/>
      <c r="AQ1394" s="62"/>
      <c r="AR1394" s="62"/>
      <c r="AS1394" s="62"/>
      <c r="AT1394" s="62"/>
      <c r="AU1394" s="62"/>
      <c r="AV1394" s="62"/>
      <c r="AW1394" s="62"/>
      <c r="AX1394" s="62"/>
      <c r="AY1394" s="62"/>
      <c r="AZ1394" s="62"/>
      <c r="BA1394" s="62"/>
      <c r="BB1394" s="62"/>
    </row>
    <row r="1395" spans="1:54" ht="18.350000000000001" x14ac:dyDescent="0.3">
      <c r="A1395" s="62"/>
      <c r="B1395" s="62"/>
      <c r="C1395" s="62"/>
      <c r="D1395" s="62"/>
      <c r="E1395" s="62"/>
      <c r="F1395" s="62"/>
      <c r="G1395" s="62"/>
      <c r="H1395" s="62"/>
      <c r="I1395" s="62"/>
      <c r="J1395" s="62"/>
      <c r="K1395" s="62"/>
      <c r="L1395" s="62"/>
      <c r="M1395" s="62"/>
      <c r="N1395" s="62"/>
      <c r="O1395" s="62"/>
      <c r="P1395" s="62"/>
      <c r="Q1395" s="62"/>
      <c r="R1395" s="62"/>
      <c r="S1395" s="62"/>
      <c r="T1395" s="62"/>
      <c r="U1395" s="62"/>
      <c r="V1395" s="62"/>
      <c r="W1395" s="62"/>
      <c r="X1395" s="62"/>
      <c r="Y1395" s="62"/>
      <c r="Z1395" s="62"/>
      <c r="AA1395" s="62"/>
      <c r="AB1395" s="62"/>
      <c r="AC1395" s="62"/>
      <c r="AD1395" s="62"/>
      <c r="AE1395" s="62"/>
      <c r="AF1395" s="62"/>
      <c r="AG1395" s="62"/>
      <c r="AH1395" s="62"/>
      <c r="AI1395" s="62"/>
      <c r="AJ1395" s="62"/>
      <c r="AK1395" s="62"/>
      <c r="AL1395" s="62"/>
      <c r="AM1395" s="62"/>
      <c r="AN1395" s="62"/>
      <c r="AO1395" s="62"/>
      <c r="AP1395" s="62"/>
      <c r="AQ1395" s="62"/>
      <c r="AR1395" s="62"/>
      <c r="AS1395" s="62"/>
      <c r="AT1395" s="62"/>
      <c r="AU1395" s="62"/>
      <c r="AV1395" s="62"/>
      <c r="AW1395" s="62"/>
      <c r="AX1395" s="62"/>
      <c r="AY1395" s="62"/>
      <c r="AZ1395" s="62"/>
      <c r="BA1395" s="62"/>
      <c r="BB1395" s="62"/>
    </row>
    <row r="1396" spans="1:54" ht="18.350000000000001" x14ac:dyDescent="0.3">
      <c r="A1396" s="62"/>
      <c r="B1396" s="62"/>
      <c r="C1396" s="62"/>
      <c r="D1396" s="62"/>
      <c r="E1396" s="62"/>
      <c r="F1396" s="62"/>
      <c r="G1396" s="62"/>
      <c r="H1396" s="62"/>
      <c r="I1396" s="62"/>
      <c r="J1396" s="62"/>
      <c r="K1396" s="62"/>
      <c r="L1396" s="62"/>
      <c r="M1396" s="62"/>
      <c r="N1396" s="62"/>
      <c r="O1396" s="62"/>
      <c r="P1396" s="62"/>
      <c r="Q1396" s="62"/>
      <c r="R1396" s="62"/>
      <c r="S1396" s="62"/>
      <c r="T1396" s="62"/>
      <c r="U1396" s="62"/>
      <c r="V1396" s="62"/>
      <c r="W1396" s="62"/>
      <c r="X1396" s="62"/>
      <c r="Y1396" s="62"/>
      <c r="Z1396" s="62"/>
      <c r="AA1396" s="62"/>
      <c r="AB1396" s="62"/>
      <c r="AC1396" s="62"/>
      <c r="AD1396" s="62"/>
      <c r="AE1396" s="62"/>
      <c r="AF1396" s="62"/>
      <c r="AG1396" s="62"/>
      <c r="AH1396" s="62"/>
      <c r="AI1396" s="62"/>
      <c r="AJ1396" s="62"/>
      <c r="AK1396" s="62"/>
      <c r="AL1396" s="62"/>
      <c r="AM1396" s="62"/>
      <c r="AN1396" s="62"/>
      <c r="AO1396" s="62"/>
      <c r="AP1396" s="62"/>
      <c r="AQ1396" s="62"/>
      <c r="AR1396" s="62"/>
      <c r="AS1396" s="62"/>
      <c r="AT1396" s="62"/>
      <c r="AU1396" s="62"/>
      <c r="AV1396" s="62"/>
      <c r="AW1396" s="62"/>
      <c r="AX1396" s="62"/>
      <c r="AY1396" s="62"/>
      <c r="AZ1396" s="62"/>
      <c r="BA1396" s="62"/>
      <c r="BB1396" s="62"/>
    </row>
    <row r="1397" spans="1:54" ht="18.350000000000001" x14ac:dyDescent="0.3">
      <c r="A1397" s="62"/>
      <c r="B1397" s="62"/>
      <c r="C1397" s="62"/>
      <c r="D1397" s="62"/>
      <c r="E1397" s="62"/>
      <c r="F1397" s="62"/>
      <c r="G1397" s="62"/>
      <c r="H1397" s="62"/>
      <c r="I1397" s="62"/>
      <c r="J1397" s="62"/>
      <c r="K1397" s="62"/>
      <c r="L1397" s="62"/>
      <c r="M1397" s="62"/>
      <c r="N1397" s="62"/>
      <c r="O1397" s="62"/>
      <c r="P1397" s="62"/>
      <c r="Q1397" s="62"/>
      <c r="R1397" s="62"/>
      <c r="S1397" s="62"/>
      <c r="T1397" s="62"/>
      <c r="U1397" s="62"/>
      <c r="V1397" s="62"/>
      <c r="W1397" s="62"/>
      <c r="X1397" s="62"/>
      <c r="Y1397" s="62"/>
      <c r="Z1397" s="62"/>
      <c r="AA1397" s="62"/>
      <c r="AB1397" s="62"/>
      <c r="AC1397" s="62"/>
      <c r="AD1397" s="62"/>
      <c r="AE1397" s="62"/>
      <c r="AF1397" s="62"/>
      <c r="AG1397" s="62"/>
      <c r="AH1397" s="62"/>
      <c r="AI1397" s="62"/>
      <c r="AJ1397" s="62"/>
      <c r="AK1397" s="62"/>
      <c r="AL1397" s="62"/>
      <c r="AM1397" s="62"/>
      <c r="AN1397" s="62"/>
      <c r="AO1397" s="62"/>
      <c r="AP1397" s="62"/>
      <c r="AQ1397" s="62"/>
      <c r="AR1397" s="62"/>
      <c r="AS1397" s="62"/>
      <c r="AT1397" s="62"/>
      <c r="AU1397" s="62"/>
      <c r="AV1397" s="62"/>
      <c r="AW1397" s="62"/>
      <c r="AX1397" s="62"/>
      <c r="AY1397" s="62"/>
      <c r="AZ1397" s="62"/>
      <c r="BA1397" s="62"/>
      <c r="BB1397" s="62"/>
    </row>
    <row r="1398" spans="1:54" ht="18.350000000000001" x14ac:dyDescent="0.3">
      <c r="A1398" s="62"/>
      <c r="B1398" s="62"/>
      <c r="C1398" s="62"/>
      <c r="D1398" s="62"/>
      <c r="E1398" s="62"/>
      <c r="F1398" s="62"/>
      <c r="G1398" s="62"/>
      <c r="H1398" s="62"/>
      <c r="I1398" s="62"/>
      <c r="J1398" s="62"/>
      <c r="K1398" s="62"/>
      <c r="L1398" s="62"/>
      <c r="M1398" s="62"/>
      <c r="N1398" s="62"/>
      <c r="O1398" s="62"/>
      <c r="P1398" s="62"/>
      <c r="Q1398" s="62"/>
      <c r="R1398" s="62"/>
      <c r="S1398" s="62"/>
      <c r="T1398" s="62"/>
      <c r="U1398" s="62"/>
      <c r="V1398" s="62"/>
      <c r="W1398" s="62"/>
      <c r="X1398" s="62"/>
      <c r="Y1398" s="62"/>
      <c r="Z1398" s="62"/>
      <c r="AA1398" s="62"/>
      <c r="AB1398" s="62"/>
      <c r="AC1398" s="62"/>
      <c r="AD1398" s="62"/>
      <c r="AE1398" s="62"/>
      <c r="AF1398" s="62"/>
      <c r="AG1398" s="62"/>
      <c r="AH1398" s="62"/>
      <c r="AI1398" s="62"/>
      <c r="AJ1398" s="62"/>
      <c r="AK1398" s="62"/>
      <c r="AL1398" s="62"/>
      <c r="AM1398" s="62"/>
      <c r="AN1398" s="62"/>
      <c r="AO1398" s="62"/>
      <c r="AP1398" s="62"/>
      <c r="AQ1398" s="62"/>
      <c r="AR1398" s="62"/>
      <c r="AS1398" s="62"/>
      <c r="AT1398" s="62"/>
      <c r="AU1398" s="62"/>
      <c r="AV1398" s="62"/>
      <c r="AW1398" s="62"/>
      <c r="AX1398" s="62"/>
      <c r="AY1398" s="62"/>
      <c r="AZ1398" s="62"/>
      <c r="BA1398" s="62"/>
      <c r="BB1398" s="62"/>
    </row>
    <row r="1399" spans="1:54" ht="18.350000000000001" x14ac:dyDescent="0.3">
      <c r="A1399" s="62"/>
      <c r="B1399" s="62"/>
      <c r="C1399" s="62"/>
      <c r="D1399" s="62"/>
      <c r="E1399" s="62"/>
      <c r="F1399" s="62"/>
      <c r="G1399" s="62"/>
      <c r="H1399" s="62"/>
      <c r="I1399" s="62"/>
      <c r="J1399" s="62"/>
      <c r="K1399" s="62"/>
      <c r="L1399" s="62"/>
      <c r="M1399" s="62"/>
      <c r="N1399" s="62"/>
      <c r="O1399" s="62"/>
      <c r="P1399" s="62"/>
      <c r="Q1399" s="62"/>
      <c r="R1399" s="62"/>
      <c r="S1399" s="62"/>
      <c r="T1399" s="62"/>
      <c r="U1399" s="62"/>
      <c r="V1399" s="62"/>
      <c r="W1399" s="62"/>
      <c r="X1399" s="62"/>
      <c r="Y1399" s="62"/>
      <c r="Z1399" s="62"/>
      <c r="AA1399" s="62"/>
      <c r="AB1399" s="62"/>
      <c r="AC1399" s="62"/>
      <c r="AD1399" s="62"/>
      <c r="AE1399" s="62"/>
      <c r="AF1399" s="62"/>
      <c r="AG1399" s="62"/>
      <c r="AH1399" s="62"/>
      <c r="AI1399" s="62"/>
      <c r="AJ1399" s="62"/>
      <c r="AK1399" s="62"/>
      <c r="AL1399" s="62"/>
      <c r="AM1399" s="62"/>
      <c r="AN1399" s="62"/>
      <c r="AO1399" s="62"/>
      <c r="AP1399" s="62"/>
      <c r="AQ1399" s="62"/>
      <c r="AR1399" s="62"/>
      <c r="AS1399" s="62"/>
      <c r="AT1399" s="62"/>
      <c r="AU1399" s="62"/>
      <c r="AV1399" s="62"/>
      <c r="AW1399" s="62"/>
      <c r="AX1399" s="62"/>
      <c r="AY1399" s="62"/>
      <c r="AZ1399" s="62"/>
      <c r="BA1399" s="62"/>
      <c r="BB1399" s="62"/>
    </row>
    <row r="1400" spans="1:54" ht="18.350000000000001" x14ac:dyDescent="0.3">
      <c r="A1400" s="62"/>
      <c r="B1400" s="62"/>
      <c r="C1400" s="62"/>
      <c r="D1400" s="62"/>
      <c r="E1400" s="62"/>
      <c r="F1400" s="62"/>
      <c r="G1400" s="62"/>
      <c r="H1400" s="62"/>
      <c r="I1400" s="62"/>
      <c r="J1400" s="62"/>
      <c r="K1400" s="62"/>
      <c r="L1400" s="62"/>
      <c r="M1400" s="62"/>
      <c r="N1400" s="62"/>
      <c r="O1400" s="62"/>
      <c r="P1400" s="62"/>
      <c r="Q1400" s="62"/>
      <c r="R1400" s="62"/>
      <c r="S1400" s="62"/>
      <c r="T1400" s="62"/>
      <c r="U1400" s="62"/>
      <c r="V1400" s="62"/>
      <c r="W1400" s="62"/>
      <c r="X1400" s="62"/>
      <c r="Y1400" s="62"/>
      <c r="Z1400" s="62"/>
      <c r="AA1400" s="62"/>
      <c r="AB1400" s="62"/>
      <c r="AC1400" s="62"/>
      <c r="AD1400" s="62"/>
      <c r="AE1400" s="62"/>
      <c r="AF1400" s="62"/>
      <c r="AG1400" s="62"/>
      <c r="AH1400" s="62"/>
      <c r="AI1400" s="62"/>
      <c r="AJ1400" s="62"/>
      <c r="AK1400" s="62"/>
      <c r="AL1400" s="62"/>
      <c r="AM1400" s="62"/>
      <c r="AN1400" s="62"/>
      <c r="AO1400" s="62"/>
      <c r="AP1400" s="62"/>
      <c r="AQ1400" s="62"/>
      <c r="AR1400" s="62"/>
      <c r="AS1400" s="62"/>
      <c r="AT1400" s="62"/>
      <c r="AU1400" s="62"/>
      <c r="AV1400" s="62"/>
      <c r="AW1400" s="62"/>
      <c r="AX1400" s="62"/>
      <c r="AY1400" s="62"/>
      <c r="AZ1400" s="62"/>
      <c r="BA1400" s="62"/>
      <c r="BB1400" s="62"/>
    </row>
    <row r="1401" spans="1:54" ht="18.350000000000001" x14ac:dyDescent="0.3">
      <c r="A1401" s="62"/>
      <c r="B1401" s="62"/>
      <c r="C1401" s="62"/>
      <c r="D1401" s="62"/>
      <c r="E1401" s="62"/>
      <c r="F1401" s="62"/>
      <c r="G1401" s="62"/>
      <c r="H1401" s="62"/>
      <c r="I1401" s="62"/>
      <c r="J1401" s="62"/>
      <c r="K1401" s="62"/>
      <c r="L1401" s="62"/>
      <c r="M1401" s="62"/>
      <c r="N1401" s="62"/>
      <c r="O1401" s="62"/>
      <c r="P1401" s="62"/>
      <c r="Q1401" s="62"/>
      <c r="R1401" s="62"/>
      <c r="S1401" s="62"/>
      <c r="T1401" s="62"/>
      <c r="U1401" s="62"/>
      <c r="V1401" s="62"/>
      <c r="W1401" s="62"/>
      <c r="X1401" s="62"/>
      <c r="Y1401" s="62"/>
      <c r="Z1401" s="62"/>
      <c r="AA1401" s="62"/>
      <c r="AB1401" s="62"/>
      <c r="AC1401" s="62"/>
      <c r="AD1401" s="62"/>
      <c r="AE1401" s="62"/>
      <c r="AF1401" s="62"/>
      <c r="AG1401" s="62"/>
      <c r="AH1401" s="62"/>
      <c r="AI1401" s="62"/>
      <c r="AJ1401" s="62"/>
      <c r="AK1401" s="62"/>
      <c r="AL1401" s="62"/>
      <c r="AM1401" s="62"/>
      <c r="AN1401" s="62"/>
      <c r="AO1401" s="62"/>
      <c r="AP1401" s="62"/>
      <c r="AQ1401" s="62"/>
      <c r="AR1401" s="62"/>
      <c r="AS1401" s="62"/>
      <c r="AT1401" s="62"/>
      <c r="AU1401" s="62"/>
      <c r="AV1401" s="62"/>
      <c r="AW1401" s="62"/>
      <c r="AX1401" s="62"/>
      <c r="AY1401" s="62"/>
      <c r="AZ1401" s="62"/>
      <c r="BA1401" s="62"/>
      <c r="BB1401" s="62"/>
    </row>
    <row r="1402" spans="1:54" ht="18.350000000000001" x14ac:dyDescent="0.3">
      <c r="A1402" s="62"/>
      <c r="B1402" s="62"/>
      <c r="C1402" s="62"/>
      <c r="D1402" s="62"/>
      <c r="E1402" s="62"/>
      <c r="F1402" s="62"/>
      <c r="G1402" s="62"/>
      <c r="H1402" s="62"/>
      <c r="I1402" s="62"/>
      <c r="J1402" s="62"/>
      <c r="K1402" s="62"/>
      <c r="L1402" s="62"/>
      <c r="M1402" s="62"/>
      <c r="N1402" s="62"/>
      <c r="O1402" s="62"/>
      <c r="P1402" s="62"/>
      <c r="Q1402" s="62"/>
      <c r="R1402" s="62"/>
      <c r="S1402" s="62"/>
      <c r="T1402" s="62"/>
      <c r="U1402" s="62"/>
      <c r="V1402" s="62"/>
      <c r="W1402" s="62"/>
      <c r="X1402" s="62"/>
      <c r="Y1402" s="62"/>
      <c r="Z1402" s="62"/>
      <c r="AA1402" s="62"/>
      <c r="AB1402" s="62"/>
      <c r="AC1402" s="62"/>
      <c r="AD1402" s="62"/>
      <c r="AE1402" s="62"/>
      <c r="AF1402" s="62"/>
      <c r="AG1402" s="62"/>
      <c r="AH1402" s="62"/>
      <c r="AI1402" s="62"/>
      <c r="AJ1402" s="62"/>
      <c r="AK1402" s="62"/>
      <c r="AL1402" s="62"/>
      <c r="AM1402" s="62"/>
      <c r="AN1402" s="62"/>
      <c r="AO1402" s="62"/>
      <c r="AP1402" s="62"/>
      <c r="AQ1402" s="62"/>
      <c r="AR1402" s="62"/>
      <c r="AS1402" s="62"/>
      <c r="AT1402" s="62"/>
      <c r="AU1402" s="62"/>
      <c r="AV1402" s="62"/>
      <c r="AW1402" s="62"/>
      <c r="AX1402" s="62"/>
      <c r="AY1402" s="62"/>
      <c r="AZ1402" s="62"/>
      <c r="BA1402" s="62"/>
      <c r="BB1402" s="62"/>
    </row>
    <row r="1403" spans="1:54" ht="18.350000000000001" x14ac:dyDescent="0.3">
      <c r="A1403" s="62"/>
      <c r="B1403" s="62"/>
      <c r="C1403" s="62"/>
      <c r="D1403" s="62"/>
      <c r="E1403" s="62"/>
      <c r="F1403" s="62"/>
      <c r="G1403" s="62"/>
      <c r="H1403" s="62"/>
      <c r="I1403" s="62"/>
      <c r="J1403" s="62"/>
      <c r="K1403" s="62"/>
      <c r="L1403" s="62"/>
      <c r="M1403" s="62"/>
      <c r="N1403" s="62"/>
      <c r="O1403" s="62"/>
      <c r="P1403" s="62"/>
      <c r="Q1403" s="62"/>
      <c r="R1403" s="62"/>
      <c r="S1403" s="62"/>
      <c r="T1403" s="62"/>
      <c r="U1403" s="62"/>
      <c r="V1403" s="62"/>
      <c r="W1403" s="62"/>
      <c r="X1403" s="62"/>
      <c r="Y1403" s="62"/>
      <c r="Z1403" s="62"/>
      <c r="AA1403" s="62"/>
      <c r="AB1403" s="62"/>
      <c r="AC1403" s="62"/>
      <c r="AD1403" s="62"/>
      <c r="AE1403" s="62"/>
      <c r="AF1403" s="62"/>
      <c r="AG1403" s="62"/>
      <c r="AH1403" s="62"/>
      <c r="AI1403" s="62"/>
      <c r="AJ1403" s="62"/>
      <c r="AK1403" s="62"/>
      <c r="AL1403" s="62"/>
      <c r="AM1403" s="62"/>
      <c r="AN1403" s="62"/>
      <c r="AO1403" s="62"/>
      <c r="AP1403" s="62"/>
      <c r="AQ1403" s="62"/>
      <c r="AR1403" s="62"/>
      <c r="AS1403" s="62"/>
      <c r="AT1403" s="62"/>
      <c r="AU1403" s="62"/>
      <c r="AV1403" s="62"/>
      <c r="AW1403" s="62"/>
      <c r="AX1403" s="62"/>
      <c r="AY1403" s="62"/>
      <c r="AZ1403" s="62"/>
      <c r="BA1403" s="62"/>
      <c r="BB1403" s="62"/>
    </row>
    <row r="1404" spans="1:54" ht="18.350000000000001" x14ac:dyDescent="0.3">
      <c r="A1404" s="62"/>
      <c r="B1404" s="62"/>
      <c r="C1404" s="62"/>
      <c r="D1404" s="62"/>
      <c r="E1404" s="62"/>
      <c r="F1404" s="62"/>
      <c r="G1404" s="62"/>
      <c r="H1404" s="62"/>
      <c r="I1404" s="62"/>
      <c r="J1404" s="62"/>
      <c r="K1404" s="62"/>
      <c r="L1404" s="62"/>
      <c r="M1404" s="62"/>
      <c r="N1404" s="62"/>
      <c r="O1404" s="62"/>
      <c r="P1404" s="62"/>
      <c r="Q1404" s="62"/>
      <c r="R1404" s="62"/>
      <c r="S1404" s="62"/>
      <c r="T1404" s="62"/>
      <c r="U1404" s="62"/>
      <c r="V1404" s="62"/>
      <c r="W1404" s="62"/>
      <c r="X1404" s="62"/>
      <c r="Y1404" s="62"/>
      <c r="Z1404" s="62"/>
      <c r="AA1404" s="62"/>
      <c r="AB1404" s="62"/>
      <c r="AC1404" s="62"/>
      <c r="AD1404" s="62"/>
      <c r="AE1404" s="62"/>
      <c r="AF1404" s="62"/>
      <c r="AG1404" s="62"/>
      <c r="AH1404" s="62"/>
      <c r="AI1404" s="62"/>
      <c r="AJ1404" s="62"/>
      <c r="AK1404" s="62"/>
      <c r="AL1404" s="62"/>
      <c r="AM1404" s="62"/>
      <c r="AN1404" s="62"/>
      <c r="AO1404" s="62"/>
      <c r="AP1404" s="62"/>
      <c r="AQ1404" s="62"/>
      <c r="AR1404" s="62"/>
      <c r="AS1404" s="62"/>
      <c r="AT1404" s="62"/>
      <c r="AU1404" s="62"/>
      <c r="AV1404" s="62"/>
      <c r="AW1404" s="62"/>
      <c r="AX1404" s="62"/>
      <c r="AY1404" s="62"/>
      <c r="AZ1404" s="62"/>
      <c r="BA1404" s="62"/>
      <c r="BB1404" s="62"/>
    </row>
    <row r="1405" spans="1:54" ht="18.350000000000001" x14ac:dyDescent="0.3">
      <c r="A1405" s="62"/>
      <c r="B1405" s="62"/>
      <c r="C1405" s="62"/>
      <c r="D1405" s="62"/>
      <c r="E1405" s="62"/>
      <c r="F1405" s="62"/>
      <c r="G1405" s="62"/>
      <c r="H1405" s="62"/>
      <c r="I1405" s="62"/>
      <c r="J1405" s="62"/>
      <c r="K1405" s="62"/>
      <c r="L1405" s="62"/>
      <c r="M1405" s="62"/>
      <c r="N1405" s="62"/>
      <c r="O1405" s="62"/>
      <c r="P1405" s="62"/>
      <c r="Q1405" s="62"/>
      <c r="R1405" s="62"/>
      <c r="S1405" s="62"/>
      <c r="T1405" s="62"/>
      <c r="U1405" s="62"/>
      <c r="V1405" s="62"/>
      <c r="W1405" s="62"/>
      <c r="X1405" s="62"/>
      <c r="Y1405" s="62"/>
      <c r="Z1405" s="62"/>
      <c r="AA1405" s="62"/>
      <c r="AB1405" s="62"/>
      <c r="AC1405" s="62"/>
      <c r="AD1405" s="62"/>
      <c r="AE1405" s="62"/>
      <c r="AF1405" s="62"/>
      <c r="AG1405" s="62"/>
      <c r="AH1405" s="62"/>
      <c r="AI1405" s="62"/>
      <c r="AJ1405" s="62"/>
      <c r="AK1405" s="62"/>
      <c r="AL1405" s="62"/>
      <c r="AM1405" s="62"/>
      <c r="AN1405" s="62"/>
      <c r="AO1405" s="62"/>
      <c r="AP1405" s="62"/>
      <c r="AQ1405" s="62"/>
      <c r="AR1405" s="62"/>
      <c r="AS1405" s="62"/>
      <c r="AT1405" s="62"/>
      <c r="AU1405" s="62"/>
      <c r="AV1405" s="62"/>
      <c r="AW1405" s="62"/>
      <c r="AX1405" s="62"/>
      <c r="AY1405" s="62"/>
      <c r="AZ1405" s="62"/>
      <c r="BA1405" s="62"/>
      <c r="BB1405" s="62"/>
    </row>
    <row r="1406" spans="1:54" ht="18.350000000000001" x14ac:dyDescent="0.3">
      <c r="A1406" s="62"/>
      <c r="B1406" s="62"/>
      <c r="C1406" s="62"/>
      <c r="D1406" s="62"/>
      <c r="E1406" s="62"/>
      <c r="F1406" s="62"/>
      <c r="G1406" s="62"/>
      <c r="H1406" s="62"/>
      <c r="I1406" s="62"/>
      <c r="J1406" s="62"/>
      <c r="K1406" s="62"/>
      <c r="L1406" s="62"/>
      <c r="M1406" s="62"/>
      <c r="N1406" s="62"/>
      <c r="O1406" s="62"/>
      <c r="P1406" s="62"/>
      <c r="Q1406" s="62"/>
      <c r="R1406" s="62"/>
      <c r="S1406" s="62"/>
      <c r="T1406" s="62"/>
      <c r="U1406" s="62"/>
      <c r="V1406" s="62"/>
      <c r="W1406" s="62"/>
      <c r="X1406" s="62"/>
      <c r="Y1406" s="62"/>
      <c r="Z1406" s="62"/>
      <c r="AA1406" s="62"/>
      <c r="AB1406" s="62"/>
      <c r="AC1406" s="62"/>
      <c r="AD1406" s="62"/>
      <c r="AE1406" s="62"/>
      <c r="AF1406" s="62"/>
      <c r="AG1406" s="62"/>
      <c r="AH1406" s="62"/>
      <c r="AI1406" s="62"/>
      <c r="AJ1406" s="62"/>
      <c r="AK1406" s="62"/>
      <c r="AL1406" s="62"/>
      <c r="AM1406" s="62"/>
      <c r="AN1406" s="62"/>
      <c r="AO1406" s="62"/>
      <c r="AP1406" s="62"/>
      <c r="AQ1406" s="62"/>
      <c r="AR1406" s="62"/>
      <c r="AS1406" s="62"/>
      <c r="AT1406" s="62"/>
      <c r="AU1406" s="62"/>
      <c r="AV1406" s="62"/>
      <c r="AW1406" s="62"/>
      <c r="AX1406" s="62"/>
      <c r="AY1406" s="62"/>
      <c r="AZ1406" s="62"/>
      <c r="BA1406" s="62"/>
      <c r="BB1406" s="62"/>
    </row>
    <row r="1407" spans="1:54" ht="18.350000000000001" x14ac:dyDescent="0.3">
      <c r="A1407" s="62"/>
      <c r="B1407" s="62"/>
      <c r="C1407" s="62"/>
      <c r="D1407" s="62"/>
      <c r="E1407" s="62"/>
      <c r="F1407" s="62"/>
      <c r="G1407" s="62"/>
      <c r="H1407" s="62"/>
      <c r="I1407" s="62"/>
      <c r="J1407" s="62"/>
      <c r="K1407" s="62"/>
      <c r="L1407" s="62"/>
      <c r="M1407" s="62"/>
      <c r="N1407" s="62"/>
      <c r="O1407" s="62"/>
      <c r="P1407" s="62"/>
      <c r="Q1407" s="62"/>
      <c r="R1407" s="62"/>
      <c r="S1407" s="62"/>
      <c r="T1407" s="62"/>
      <c r="U1407" s="62"/>
      <c r="V1407" s="62"/>
      <c r="W1407" s="62"/>
      <c r="X1407" s="62"/>
      <c r="Y1407" s="62"/>
      <c r="Z1407" s="62"/>
      <c r="AA1407" s="62"/>
      <c r="AB1407" s="62"/>
      <c r="AC1407" s="62"/>
      <c r="AD1407" s="62"/>
      <c r="AE1407" s="62"/>
      <c r="AF1407" s="62"/>
      <c r="AG1407" s="62"/>
      <c r="AH1407" s="62"/>
      <c r="AI1407" s="62"/>
      <c r="AJ1407" s="62"/>
      <c r="AK1407" s="62"/>
      <c r="AL1407" s="62"/>
      <c r="AM1407" s="62"/>
      <c r="AN1407" s="62"/>
      <c r="AO1407" s="62"/>
      <c r="AP1407" s="62"/>
      <c r="AQ1407" s="62"/>
      <c r="AR1407" s="62"/>
      <c r="AS1407" s="62"/>
      <c r="AT1407" s="62"/>
      <c r="AU1407" s="62"/>
      <c r="AV1407" s="62"/>
      <c r="AW1407" s="62"/>
      <c r="AX1407" s="62"/>
      <c r="AY1407" s="62"/>
      <c r="AZ1407" s="62"/>
      <c r="BA1407" s="62"/>
      <c r="BB1407" s="62"/>
    </row>
    <row r="1408" spans="1:54" ht="18.350000000000001" x14ac:dyDescent="0.3">
      <c r="A1408" s="62"/>
      <c r="B1408" s="62"/>
      <c r="C1408" s="62"/>
      <c r="D1408" s="62"/>
      <c r="E1408" s="62"/>
      <c r="F1408" s="62"/>
      <c r="G1408" s="62"/>
      <c r="H1408" s="62"/>
      <c r="I1408" s="62"/>
      <c r="J1408" s="62"/>
      <c r="K1408" s="62"/>
      <c r="L1408" s="62"/>
      <c r="M1408" s="62"/>
      <c r="N1408" s="62"/>
      <c r="O1408" s="62"/>
      <c r="P1408" s="62"/>
      <c r="Q1408" s="62"/>
      <c r="R1408" s="62"/>
      <c r="S1408" s="62"/>
      <c r="T1408" s="62"/>
      <c r="U1408" s="62"/>
      <c r="V1408" s="62"/>
      <c r="W1408" s="62"/>
      <c r="X1408" s="62"/>
      <c r="Y1408" s="62"/>
      <c r="Z1408" s="62"/>
      <c r="AA1408" s="62"/>
      <c r="AB1408" s="62"/>
      <c r="AC1408" s="62"/>
      <c r="AD1408" s="62"/>
      <c r="AE1408" s="62"/>
      <c r="AF1408" s="62"/>
      <c r="AG1408" s="62"/>
      <c r="AH1408" s="62"/>
      <c r="AI1408" s="62"/>
      <c r="AJ1408" s="62"/>
      <c r="AK1408" s="62"/>
      <c r="AL1408" s="62"/>
      <c r="AM1408" s="62"/>
      <c r="AN1408" s="62"/>
      <c r="AO1408" s="62"/>
      <c r="AP1408" s="62"/>
      <c r="AQ1408" s="62"/>
      <c r="AR1408" s="62"/>
      <c r="AS1408" s="62"/>
      <c r="AT1408" s="62"/>
      <c r="AU1408" s="62"/>
      <c r="AV1408" s="62"/>
      <c r="AW1408" s="62"/>
      <c r="AX1408" s="62"/>
      <c r="AY1408" s="62"/>
      <c r="AZ1408" s="62"/>
      <c r="BA1408" s="62"/>
      <c r="BB1408" s="62"/>
    </row>
    <row r="1409" spans="1:54" ht="18.350000000000001" x14ac:dyDescent="0.3">
      <c r="A1409" s="62"/>
      <c r="B1409" s="62"/>
      <c r="C1409" s="62"/>
      <c r="D1409" s="62"/>
      <c r="E1409" s="62"/>
      <c r="F1409" s="62"/>
      <c r="G1409" s="62"/>
      <c r="H1409" s="62"/>
      <c r="I1409" s="62"/>
      <c r="J1409" s="62"/>
      <c r="K1409" s="62"/>
      <c r="L1409" s="62"/>
      <c r="M1409" s="62"/>
      <c r="N1409" s="62"/>
      <c r="O1409" s="62"/>
      <c r="P1409" s="62"/>
      <c r="Q1409" s="62"/>
      <c r="R1409" s="62"/>
      <c r="S1409" s="62"/>
      <c r="T1409" s="62"/>
      <c r="U1409" s="62"/>
      <c r="V1409" s="62"/>
      <c r="W1409" s="62"/>
      <c r="X1409" s="62"/>
      <c r="Y1409" s="62"/>
      <c r="Z1409" s="62"/>
      <c r="AA1409" s="62"/>
      <c r="AB1409" s="62"/>
      <c r="AC1409" s="62"/>
      <c r="AD1409" s="62"/>
      <c r="AE1409" s="62"/>
      <c r="AF1409" s="62"/>
      <c r="AG1409" s="62"/>
      <c r="AH1409" s="62"/>
      <c r="AI1409" s="62"/>
      <c r="AJ1409" s="62"/>
      <c r="AK1409" s="62"/>
      <c r="AL1409" s="62"/>
      <c r="AM1409" s="62"/>
      <c r="AN1409" s="62"/>
      <c r="AO1409" s="62"/>
      <c r="AP1409" s="62"/>
      <c r="AQ1409" s="62"/>
      <c r="AR1409" s="62"/>
      <c r="AS1409" s="62"/>
      <c r="AT1409" s="62"/>
      <c r="AU1409" s="62"/>
      <c r="AV1409" s="62"/>
      <c r="AW1409" s="62"/>
      <c r="AX1409" s="62"/>
      <c r="AY1409" s="62"/>
      <c r="AZ1409" s="62"/>
      <c r="BA1409" s="62"/>
      <c r="BB1409" s="62"/>
    </row>
    <row r="1410" spans="1:54" ht="18.350000000000001" x14ac:dyDescent="0.3">
      <c r="A1410" s="62"/>
      <c r="B1410" s="62"/>
      <c r="C1410" s="62"/>
      <c r="D1410" s="62"/>
      <c r="E1410" s="62"/>
      <c r="F1410" s="62"/>
      <c r="G1410" s="62"/>
      <c r="H1410" s="62"/>
      <c r="I1410" s="62"/>
      <c r="J1410" s="62"/>
      <c r="K1410" s="62"/>
      <c r="L1410" s="62"/>
      <c r="M1410" s="62"/>
      <c r="N1410" s="62"/>
      <c r="O1410" s="62"/>
      <c r="P1410" s="62"/>
      <c r="Q1410" s="62"/>
      <c r="R1410" s="62"/>
      <c r="S1410" s="62"/>
      <c r="T1410" s="62"/>
      <c r="U1410" s="62"/>
      <c r="V1410" s="62"/>
      <c r="W1410" s="62"/>
      <c r="X1410" s="62"/>
      <c r="Y1410" s="62"/>
      <c r="Z1410" s="62"/>
      <c r="AA1410" s="62"/>
      <c r="AB1410" s="62"/>
      <c r="AC1410" s="62"/>
      <c r="AD1410" s="62"/>
      <c r="AE1410" s="62"/>
      <c r="AF1410" s="62"/>
      <c r="AG1410" s="62"/>
      <c r="AH1410" s="62"/>
      <c r="AI1410" s="62"/>
      <c r="AJ1410" s="62"/>
      <c r="AK1410" s="62"/>
      <c r="AL1410" s="62"/>
      <c r="AM1410" s="62"/>
      <c r="AN1410" s="62"/>
      <c r="AO1410" s="62"/>
      <c r="AP1410" s="62"/>
      <c r="AQ1410" s="62"/>
      <c r="AR1410" s="62"/>
      <c r="AS1410" s="62"/>
      <c r="AT1410" s="62"/>
      <c r="AU1410" s="62"/>
      <c r="AV1410" s="62"/>
      <c r="AW1410" s="62"/>
      <c r="AX1410" s="62"/>
      <c r="AY1410" s="62"/>
      <c r="AZ1410" s="62"/>
      <c r="BA1410" s="62"/>
      <c r="BB1410" s="62"/>
    </row>
    <row r="1411" spans="1:54" ht="18.350000000000001" x14ac:dyDescent="0.3">
      <c r="A1411" s="62"/>
      <c r="B1411" s="62"/>
      <c r="C1411" s="62"/>
      <c r="D1411" s="62"/>
      <c r="E1411" s="62"/>
      <c r="F1411" s="62"/>
      <c r="G1411" s="62"/>
      <c r="H1411" s="62"/>
      <c r="I1411" s="62"/>
      <c r="J1411" s="62"/>
      <c r="K1411" s="62"/>
      <c r="L1411" s="62"/>
      <c r="M1411" s="62"/>
      <c r="N1411" s="62"/>
      <c r="O1411" s="62"/>
      <c r="P1411" s="62"/>
      <c r="Q1411" s="62"/>
      <c r="R1411" s="62"/>
      <c r="S1411" s="62"/>
      <c r="T1411" s="62"/>
      <c r="U1411" s="62"/>
      <c r="V1411" s="62"/>
      <c r="W1411" s="62"/>
      <c r="X1411" s="62"/>
      <c r="Y1411" s="62"/>
      <c r="Z1411" s="62"/>
      <c r="AA1411" s="62"/>
      <c r="AB1411" s="62"/>
      <c r="AC1411" s="62"/>
      <c r="AD1411" s="62"/>
      <c r="AE1411" s="62"/>
      <c r="AF1411" s="62"/>
      <c r="AG1411" s="62"/>
      <c r="AH1411" s="62"/>
      <c r="AI1411" s="62"/>
      <c r="AJ1411" s="62"/>
      <c r="AK1411" s="62"/>
      <c r="AL1411" s="62"/>
      <c r="AM1411" s="62"/>
      <c r="AN1411" s="62"/>
      <c r="AO1411" s="62"/>
      <c r="AP1411" s="62"/>
      <c r="AQ1411" s="62"/>
      <c r="AR1411" s="62"/>
      <c r="AS1411" s="62"/>
      <c r="AT1411" s="62"/>
      <c r="AU1411" s="62"/>
      <c r="AV1411" s="62"/>
      <c r="AW1411" s="62"/>
      <c r="AX1411" s="62"/>
      <c r="AY1411" s="62"/>
      <c r="AZ1411" s="62"/>
      <c r="BA1411" s="62"/>
      <c r="BB1411" s="62"/>
    </row>
    <row r="1412" spans="1:54" ht="18.350000000000001" x14ac:dyDescent="0.3">
      <c r="A1412" s="62"/>
      <c r="B1412" s="62"/>
      <c r="C1412" s="62"/>
      <c r="D1412" s="62"/>
      <c r="E1412" s="62"/>
      <c r="F1412" s="62"/>
      <c r="G1412" s="62"/>
      <c r="H1412" s="62"/>
      <c r="I1412" s="62"/>
      <c r="J1412" s="62"/>
      <c r="K1412" s="62"/>
      <c r="L1412" s="62"/>
      <c r="M1412" s="62"/>
      <c r="N1412" s="62"/>
      <c r="O1412" s="62"/>
      <c r="P1412" s="62"/>
      <c r="Q1412" s="62"/>
      <c r="R1412" s="62"/>
      <c r="S1412" s="62"/>
      <c r="T1412" s="62"/>
      <c r="U1412" s="62"/>
      <c r="V1412" s="62"/>
      <c r="W1412" s="62"/>
      <c r="X1412" s="62"/>
      <c r="Y1412" s="62"/>
      <c r="Z1412" s="62"/>
      <c r="AA1412" s="62"/>
      <c r="AB1412" s="62"/>
      <c r="AC1412" s="62"/>
      <c r="AD1412" s="62"/>
      <c r="AE1412" s="62"/>
      <c r="AF1412" s="62"/>
      <c r="AG1412" s="62"/>
      <c r="AH1412" s="62"/>
      <c r="AI1412" s="62"/>
      <c r="AJ1412" s="62"/>
      <c r="AK1412" s="62"/>
      <c r="AL1412" s="62"/>
      <c r="AM1412" s="62"/>
      <c r="AN1412" s="62"/>
      <c r="AO1412" s="62"/>
      <c r="AP1412" s="62"/>
      <c r="AQ1412" s="62"/>
      <c r="AR1412" s="62"/>
      <c r="AS1412" s="62"/>
      <c r="AT1412" s="62"/>
      <c r="AU1412" s="62"/>
      <c r="AV1412" s="62"/>
      <c r="AW1412" s="62"/>
      <c r="AX1412" s="62"/>
      <c r="AY1412" s="62"/>
      <c r="AZ1412" s="62"/>
      <c r="BA1412" s="62"/>
      <c r="BB1412" s="62"/>
    </row>
    <row r="1413" spans="1:54" ht="18.350000000000001" x14ac:dyDescent="0.3">
      <c r="A1413" s="62"/>
      <c r="B1413" s="62"/>
      <c r="C1413" s="62"/>
      <c r="D1413" s="62"/>
      <c r="E1413" s="62"/>
      <c r="F1413" s="62"/>
      <c r="G1413" s="62"/>
      <c r="H1413" s="62"/>
      <c r="I1413" s="62"/>
      <c r="J1413" s="62"/>
      <c r="K1413" s="62"/>
      <c r="L1413" s="62"/>
      <c r="M1413" s="62"/>
      <c r="N1413" s="62"/>
      <c r="O1413" s="62"/>
      <c r="P1413" s="62"/>
      <c r="Q1413" s="62"/>
      <c r="R1413" s="62"/>
      <c r="S1413" s="62"/>
      <c r="T1413" s="62"/>
      <c r="U1413" s="62"/>
      <c r="V1413" s="62"/>
      <c r="W1413" s="62"/>
      <c r="X1413" s="62"/>
      <c r="Y1413" s="62"/>
      <c r="Z1413" s="62"/>
      <c r="AA1413" s="62"/>
      <c r="AB1413" s="62"/>
      <c r="AC1413" s="62"/>
      <c r="AD1413" s="62"/>
      <c r="AE1413" s="62"/>
      <c r="AF1413" s="62"/>
      <c r="AG1413" s="62"/>
      <c r="AH1413" s="62"/>
      <c r="AI1413" s="62"/>
      <c r="AJ1413" s="62"/>
      <c r="AK1413" s="62"/>
      <c r="AL1413" s="62"/>
      <c r="AM1413" s="62"/>
      <c r="AN1413" s="62"/>
      <c r="AO1413" s="62"/>
      <c r="AP1413" s="62"/>
      <c r="AQ1413" s="62"/>
      <c r="AR1413" s="62"/>
      <c r="AS1413" s="62"/>
      <c r="AT1413" s="62"/>
      <c r="AU1413" s="62"/>
      <c r="AV1413" s="62"/>
      <c r="AW1413" s="62"/>
      <c r="AX1413" s="62"/>
      <c r="AY1413" s="62"/>
      <c r="AZ1413" s="62"/>
      <c r="BA1413" s="62"/>
      <c r="BB1413" s="62"/>
    </row>
    <row r="1414" spans="1:54" ht="18.350000000000001" x14ac:dyDescent="0.3">
      <c r="A1414" s="62"/>
      <c r="B1414" s="62"/>
      <c r="C1414" s="62"/>
      <c r="D1414" s="62"/>
      <c r="E1414" s="62"/>
      <c r="F1414" s="62"/>
      <c r="G1414" s="62"/>
      <c r="H1414" s="62"/>
      <c r="I1414" s="62"/>
      <c r="J1414" s="62"/>
      <c r="K1414" s="62"/>
      <c r="L1414" s="62"/>
      <c r="M1414" s="62"/>
      <c r="N1414" s="62"/>
      <c r="O1414" s="62"/>
      <c r="P1414" s="62"/>
      <c r="Q1414" s="62"/>
      <c r="R1414" s="62"/>
      <c r="S1414" s="62"/>
      <c r="T1414" s="62"/>
      <c r="U1414" s="62"/>
      <c r="V1414" s="62"/>
      <c r="W1414" s="62"/>
      <c r="X1414" s="62"/>
      <c r="Y1414" s="62"/>
      <c r="Z1414" s="62"/>
      <c r="AA1414" s="62"/>
      <c r="AB1414" s="62"/>
      <c r="AC1414" s="62"/>
      <c r="AD1414" s="62"/>
      <c r="AE1414" s="62"/>
      <c r="AF1414" s="62"/>
      <c r="AG1414" s="62"/>
      <c r="AH1414" s="62"/>
      <c r="AI1414" s="62"/>
      <c r="AJ1414" s="62"/>
      <c r="AK1414" s="62"/>
      <c r="AL1414" s="62"/>
      <c r="AM1414" s="62"/>
      <c r="AN1414" s="62"/>
      <c r="AO1414" s="62"/>
      <c r="AP1414" s="62"/>
      <c r="AQ1414" s="62"/>
      <c r="AR1414" s="62"/>
      <c r="AS1414" s="62"/>
      <c r="AT1414" s="62"/>
      <c r="AU1414" s="62"/>
      <c r="AV1414" s="62"/>
      <c r="AW1414" s="62"/>
      <c r="AX1414" s="62"/>
      <c r="AY1414" s="62"/>
      <c r="AZ1414" s="62"/>
      <c r="BA1414" s="62"/>
      <c r="BB1414" s="62"/>
    </row>
    <row r="1415" spans="1:54" ht="18.350000000000001" x14ac:dyDescent="0.3">
      <c r="A1415" s="62"/>
      <c r="B1415" s="62"/>
      <c r="C1415" s="62"/>
      <c r="D1415" s="62"/>
      <c r="E1415" s="62"/>
      <c r="F1415" s="62"/>
      <c r="G1415" s="62"/>
      <c r="H1415" s="62"/>
      <c r="I1415" s="62"/>
      <c r="J1415" s="62"/>
      <c r="K1415" s="62"/>
      <c r="L1415" s="62"/>
      <c r="M1415" s="62"/>
      <c r="N1415" s="62"/>
      <c r="O1415" s="62"/>
      <c r="P1415" s="62"/>
      <c r="Q1415" s="62"/>
      <c r="R1415" s="62"/>
      <c r="S1415" s="62"/>
      <c r="T1415" s="62"/>
      <c r="U1415" s="62"/>
      <c r="V1415" s="62"/>
      <c r="W1415" s="62"/>
      <c r="X1415" s="62"/>
      <c r="Y1415" s="62"/>
      <c r="Z1415" s="62"/>
      <c r="AA1415" s="62"/>
      <c r="AB1415" s="62"/>
      <c r="AC1415" s="62"/>
      <c r="AD1415" s="62"/>
      <c r="AE1415" s="62"/>
      <c r="AF1415" s="62"/>
      <c r="AG1415" s="62"/>
      <c r="AH1415" s="62"/>
      <c r="AI1415" s="62"/>
      <c r="AJ1415" s="62"/>
      <c r="AK1415" s="62"/>
      <c r="AL1415" s="62"/>
      <c r="AM1415" s="62"/>
      <c r="AN1415" s="62"/>
      <c r="AO1415" s="62"/>
      <c r="AP1415" s="62"/>
      <c r="AQ1415" s="62"/>
      <c r="AR1415" s="62"/>
      <c r="AS1415" s="62"/>
      <c r="AT1415" s="62"/>
      <c r="AU1415" s="62"/>
      <c r="AV1415" s="62"/>
      <c r="AW1415" s="62"/>
      <c r="AX1415" s="62"/>
      <c r="AY1415" s="62"/>
      <c r="AZ1415" s="62"/>
      <c r="BA1415" s="62"/>
      <c r="BB1415" s="62"/>
    </row>
    <row r="1416" spans="1:54" ht="18.350000000000001" x14ac:dyDescent="0.3">
      <c r="A1416" s="62"/>
      <c r="B1416" s="62"/>
      <c r="C1416" s="62"/>
      <c r="D1416" s="62"/>
      <c r="E1416" s="62"/>
      <c r="F1416" s="62"/>
      <c r="G1416" s="62"/>
      <c r="H1416" s="62"/>
      <c r="I1416" s="62"/>
      <c r="J1416" s="62"/>
      <c r="K1416" s="62"/>
      <c r="L1416" s="62"/>
      <c r="M1416" s="62"/>
      <c r="N1416" s="62"/>
      <c r="O1416" s="62"/>
      <c r="P1416" s="62"/>
      <c r="Q1416" s="62"/>
      <c r="R1416" s="62"/>
      <c r="S1416" s="62"/>
      <c r="T1416" s="62"/>
      <c r="U1416" s="62"/>
      <c r="V1416" s="62"/>
      <c r="W1416" s="62"/>
      <c r="X1416" s="62"/>
      <c r="Y1416" s="62"/>
      <c r="Z1416" s="62"/>
      <c r="AA1416" s="62"/>
      <c r="AB1416" s="62"/>
      <c r="AC1416" s="62"/>
      <c r="AD1416" s="62"/>
      <c r="AE1416" s="62"/>
      <c r="AF1416" s="62"/>
      <c r="AG1416" s="62"/>
      <c r="AH1416" s="62"/>
      <c r="AI1416" s="62"/>
      <c r="AJ1416" s="62"/>
      <c r="AK1416" s="62"/>
      <c r="AL1416" s="62"/>
      <c r="AM1416" s="62"/>
      <c r="AN1416" s="62"/>
      <c r="AO1416" s="62"/>
      <c r="AP1416" s="62"/>
      <c r="AQ1416" s="62"/>
      <c r="AR1416" s="62"/>
      <c r="AS1416" s="62"/>
      <c r="AT1416" s="62"/>
      <c r="AU1416" s="62"/>
      <c r="AV1416" s="62"/>
      <c r="AW1416" s="62"/>
      <c r="AX1416" s="62"/>
      <c r="AY1416" s="62"/>
      <c r="AZ1416" s="62"/>
      <c r="BA1416" s="62"/>
      <c r="BB1416" s="62"/>
    </row>
    <row r="1417" spans="1:54" ht="18.350000000000001" x14ac:dyDescent="0.3">
      <c r="A1417" s="62"/>
      <c r="B1417" s="62"/>
      <c r="C1417" s="62"/>
      <c r="D1417" s="62"/>
      <c r="E1417" s="62"/>
      <c r="F1417" s="62"/>
      <c r="G1417" s="62"/>
      <c r="H1417" s="62"/>
      <c r="I1417" s="62"/>
      <c r="J1417" s="62"/>
      <c r="K1417" s="62"/>
      <c r="L1417" s="62"/>
      <c r="M1417" s="62"/>
      <c r="N1417" s="62"/>
      <c r="O1417" s="62"/>
      <c r="P1417" s="62"/>
      <c r="Q1417" s="62"/>
      <c r="R1417" s="62"/>
      <c r="S1417" s="62"/>
      <c r="T1417" s="62"/>
      <c r="U1417" s="62"/>
      <c r="V1417" s="62"/>
      <c r="W1417" s="62"/>
      <c r="X1417" s="62"/>
      <c r="Y1417" s="62"/>
      <c r="Z1417" s="62"/>
      <c r="AA1417" s="62"/>
      <c r="AB1417" s="62"/>
      <c r="AC1417" s="62"/>
      <c r="AD1417" s="62"/>
      <c r="AE1417" s="62"/>
      <c r="AF1417" s="62"/>
      <c r="AG1417" s="62"/>
      <c r="AH1417" s="62"/>
      <c r="AI1417" s="62"/>
      <c r="AJ1417" s="62"/>
      <c r="AK1417" s="62"/>
      <c r="AL1417" s="62"/>
      <c r="AM1417" s="62"/>
      <c r="AN1417" s="62"/>
      <c r="AO1417" s="62"/>
      <c r="AP1417" s="62"/>
      <c r="AQ1417" s="62"/>
      <c r="AR1417" s="62"/>
      <c r="AS1417" s="62"/>
      <c r="AT1417" s="62"/>
      <c r="AU1417" s="62"/>
      <c r="AV1417" s="62"/>
      <c r="AW1417" s="62"/>
      <c r="AX1417" s="62"/>
      <c r="AY1417" s="62"/>
      <c r="AZ1417" s="62"/>
      <c r="BA1417" s="62"/>
      <c r="BB1417" s="62"/>
    </row>
    <row r="1418" spans="1:54" ht="18.350000000000001" x14ac:dyDescent="0.3">
      <c r="A1418" s="62"/>
      <c r="B1418" s="62"/>
      <c r="C1418" s="62"/>
      <c r="D1418" s="62"/>
      <c r="E1418" s="62"/>
      <c r="F1418" s="62"/>
      <c r="G1418" s="62"/>
      <c r="H1418" s="62"/>
      <c r="I1418" s="62"/>
      <c r="J1418" s="62"/>
      <c r="K1418" s="62"/>
      <c r="L1418" s="62"/>
      <c r="M1418" s="62"/>
      <c r="N1418" s="62"/>
      <c r="O1418" s="62"/>
      <c r="P1418" s="62"/>
      <c r="Q1418" s="62"/>
      <c r="R1418" s="62"/>
      <c r="S1418" s="62"/>
      <c r="T1418" s="62"/>
      <c r="U1418" s="62"/>
      <c r="V1418" s="62"/>
      <c r="W1418" s="62"/>
      <c r="X1418" s="62"/>
      <c r="Y1418" s="62"/>
      <c r="Z1418" s="62"/>
      <c r="AA1418" s="62"/>
      <c r="AB1418" s="62"/>
      <c r="AC1418" s="62"/>
      <c r="AD1418" s="62"/>
      <c r="AE1418" s="62"/>
      <c r="AF1418" s="62"/>
      <c r="AG1418" s="62"/>
      <c r="AH1418" s="62"/>
      <c r="AI1418" s="62"/>
      <c r="AJ1418" s="62"/>
      <c r="AK1418" s="62"/>
      <c r="AL1418" s="62"/>
      <c r="AM1418" s="62"/>
      <c r="AN1418" s="62"/>
      <c r="AO1418" s="62"/>
      <c r="AP1418" s="62"/>
      <c r="AQ1418" s="62"/>
      <c r="AR1418" s="62"/>
      <c r="AS1418" s="62"/>
      <c r="AT1418" s="62"/>
      <c r="AU1418" s="62"/>
      <c r="AV1418" s="62"/>
      <c r="AW1418" s="62"/>
      <c r="AX1418" s="62"/>
      <c r="AY1418" s="62"/>
      <c r="AZ1418" s="62"/>
      <c r="BA1418" s="62"/>
      <c r="BB1418" s="62"/>
    </row>
    <row r="1419" spans="1:54" ht="18.350000000000001" x14ac:dyDescent="0.3">
      <c r="A1419" s="62"/>
      <c r="B1419" s="62"/>
      <c r="C1419" s="62"/>
      <c r="D1419" s="62"/>
      <c r="E1419" s="62"/>
      <c r="F1419" s="62"/>
      <c r="G1419" s="62"/>
      <c r="H1419" s="62"/>
      <c r="I1419" s="62"/>
      <c r="J1419" s="62"/>
      <c r="K1419" s="62"/>
      <c r="L1419" s="62"/>
      <c r="M1419" s="62"/>
      <c r="N1419" s="62"/>
      <c r="O1419" s="62"/>
      <c r="P1419" s="62"/>
      <c r="Q1419" s="62"/>
      <c r="R1419" s="62"/>
      <c r="S1419" s="62"/>
      <c r="T1419" s="62"/>
      <c r="U1419" s="62"/>
      <c r="V1419" s="62"/>
      <c r="W1419" s="62"/>
      <c r="X1419" s="62"/>
      <c r="Y1419" s="62"/>
      <c r="Z1419" s="62"/>
      <c r="AA1419" s="62"/>
      <c r="AB1419" s="62"/>
      <c r="AC1419" s="62"/>
      <c r="AD1419" s="62"/>
      <c r="AE1419" s="62"/>
      <c r="AF1419" s="62"/>
      <c r="AG1419" s="62"/>
      <c r="AH1419" s="62"/>
      <c r="AI1419" s="62"/>
      <c r="AJ1419" s="62"/>
      <c r="AK1419" s="62"/>
      <c r="AL1419" s="62"/>
      <c r="AM1419" s="62"/>
      <c r="AN1419" s="62"/>
      <c r="AO1419" s="62"/>
      <c r="AP1419" s="62"/>
      <c r="AQ1419" s="62"/>
      <c r="AR1419" s="62"/>
      <c r="AS1419" s="62"/>
      <c r="AT1419" s="62"/>
      <c r="AU1419" s="62"/>
      <c r="AV1419" s="62"/>
      <c r="AW1419" s="62"/>
      <c r="AX1419" s="62"/>
      <c r="AY1419" s="62"/>
      <c r="AZ1419" s="62"/>
      <c r="BA1419" s="62"/>
      <c r="BB1419" s="62"/>
    </row>
    <row r="1420" spans="1:54" ht="18.350000000000001" x14ac:dyDescent="0.3">
      <c r="A1420" s="62"/>
      <c r="B1420" s="62"/>
      <c r="C1420" s="62"/>
      <c r="D1420" s="62"/>
      <c r="E1420" s="62"/>
      <c r="F1420" s="62"/>
      <c r="G1420" s="62"/>
      <c r="H1420" s="62"/>
      <c r="I1420" s="62"/>
      <c r="J1420" s="62"/>
      <c r="K1420" s="62"/>
      <c r="L1420" s="62"/>
      <c r="M1420" s="62"/>
      <c r="N1420" s="62"/>
      <c r="O1420" s="62"/>
      <c r="P1420" s="62"/>
      <c r="Q1420" s="62"/>
      <c r="R1420" s="62"/>
      <c r="S1420" s="62"/>
      <c r="T1420" s="62"/>
      <c r="U1420" s="62"/>
      <c r="V1420" s="62"/>
      <c r="W1420" s="62"/>
      <c r="X1420" s="62"/>
      <c r="Y1420" s="62"/>
      <c r="Z1420" s="62"/>
      <c r="AA1420" s="62"/>
      <c r="AB1420" s="62"/>
      <c r="AC1420" s="62"/>
      <c r="AD1420" s="62"/>
      <c r="AE1420" s="62"/>
      <c r="AF1420" s="62"/>
      <c r="AG1420" s="62"/>
      <c r="AH1420" s="62"/>
      <c r="AI1420" s="62"/>
      <c r="AJ1420" s="62"/>
      <c r="AK1420" s="62"/>
      <c r="AL1420" s="62"/>
      <c r="AM1420" s="62"/>
      <c r="AN1420" s="62"/>
      <c r="AO1420" s="62"/>
      <c r="AP1420" s="62"/>
      <c r="AQ1420" s="62"/>
      <c r="AR1420" s="62"/>
      <c r="AS1420" s="62"/>
      <c r="AT1420" s="62"/>
      <c r="AU1420" s="62"/>
      <c r="AV1420" s="62"/>
      <c r="AW1420" s="62"/>
      <c r="AX1420" s="62"/>
      <c r="AY1420" s="62"/>
      <c r="AZ1420" s="62"/>
      <c r="BA1420" s="62"/>
      <c r="BB1420" s="62"/>
    </row>
    <row r="1421" spans="1:54" ht="18.350000000000001" x14ac:dyDescent="0.3">
      <c r="A1421" s="62"/>
      <c r="B1421" s="62"/>
      <c r="C1421" s="62"/>
      <c r="D1421" s="62"/>
      <c r="E1421" s="62"/>
      <c r="F1421" s="62"/>
      <c r="G1421" s="62"/>
      <c r="H1421" s="62"/>
      <c r="I1421" s="62"/>
      <c r="J1421" s="62"/>
      <c r="K1421" s="62"/>
      <c r="L1421" s="62"/>
      <c r="M1421" s="62"/>
      <c r="N1421" s="62"/>
      <c r="O1421" s="62"/>
      <c r="P1421" s="62"/>
      <c r="Q1421" s="62"/>
      <c r="R1421" s="62"/>
      <c r="S1421" s="62"/>
      <c r="T1421" s="62"/>
      <c r="U1421" s="62"/>
      <c r="V1421" s="62"/>
      <c r="W1421" s="62"/>
      <c r="X1421" s="62"/>
      <c r="Y1421" s="62"/>
      <c r="Z1421" s="62"/>
      <c r="AA1421" s="62"/>
      <c r="AB1421" s="62"/>
      <c r="AC1421" s="62"/>
      <c r="AD1421" s="62"/>
      <c r="AE1421" s="62"/>
      <c r="AF1421" s="62"/>
      <c r="AG1421" s="62"/>
      <c r="AH1421" s="62"/>
      <c r="AI1421" s="62"/>
      <c r="AJ1421" s="62"/>
      <c r="AK1421" s="62"/>
      <c r="AL1421" s="62"/>
      <c r="AM1421" s="62"/>
      <c r="AN1421" s="62"/>
      <c r="AO1421" s="62"/>
      <c r="AP1421" s="62"/>
      <c r="AQ1421" s="62"/>
      <c r="AR1421" s="62"/>
      <c r="AS1421" s="62"/>
      <c r="AT1421" s="62"/>
      <c r="AU1421" s="62"/>
      <c r="AV1421" s="62"/>
      <c r="AW1421" s="62"/>
      <c r="AX1421" s="62"/>
      <c r="AY1421" s="62"/>
      <c r="AZ1421" s="62"/>
      <c r="BA1421" s="62"/>
      <c r="BB1421" s="62"/>
    </row>
    <row r="1422" spans="1:54" ht="18.350000000000001" x14ac:dyDescent="0.3">
      <c r="A1422" s="62"/>
      <c r="B1422" s="62"/>
      <c r="C1422" s="62"/>
      <c r="D1422" s="62"/>
      <c r="E1422" s="62"/>
      <c r="F1422" s="62"/>
      <c r="G1422" s="62"/>
      <c r="H1422" s="62"/>
      <c r="I1422" s="62"/>
      <c r="J1422" s="62"/>
      <c r="K1422" s="62"/>
      <c r="L1422" s="62"/>
      <c r="M1422" s="62"/>
      <c r="N1422" s="62"/>
      <c r="O1422" s="62"/>
      <c r="P1422" s="62"/>
      <c r="Q1422" s="62"/>
      <c r="R1422" s="62"/>
      <c r="S1422" s="62"/>
      <c r="T1422" s="62"/>
      <c r="U1422" s="62"/>
      <c r="V1422" s="62"/>
      <c r="W1422" s="62"/>
      <c r="X1422" s="62"/>
      <c r="Y1422" s="62"/>
      <c r="Z1422" s="62"/>
      <c r="AA1422" s="62"/>
      <c r="AB1422" s="62"/>
      <c r="AC1422" s="62"/>
      <c r="AD1422" s="62"/>
      <c r="AE1422" s="62"/>
      <c r="AF1422" s="62"/>
      <c r="AG1422" s="62"/>
      <c r="AH1422" s="62"/>
      <c r="AI1422" s="62"/>
      <c r="AJ1422" s="62"/>
      <c r="AK1422" s="62"/>
      <c r="AL1422" s="62"/>
      <c r="AM1422" s="62"/>
      <c r="AN1422" s="62"/>
      <c r="AO1422" s="62"/>
      <c r="AP1422" s="62"/>
      <c r="AQ1422" s="62"/>
      <c r="AR1422" s="62"/>
      <c r="AS1422" s="62"/>
      <c r="AT1422" s="62"/>
      <c r="AU1422" s="62"/>
      <c r="AV1422" s="62"/>
      <c r="AW1422" s="62"/>
      <c r="AX1422" s="62"/>
      <c r="AY1422" s="62"/>
      <c r="AZ1422" s="62"/>
      <c r="BA1422" s="62"/>
      <c r="BB1422" s="62"/>
    </row>
    <row r="1423" spans="1:54" ht="18.350000000000001" x14ac:dyDescent="0.3">
      <c r="A1423" s="62"/>
      <c r="B1423" s="62"/>
      <c r="C1423" s="62"/>
      <c r="D1423" s="62"/>
      <c r="E1423" s="62"/>
      <c r="F1423" s="62"/>
      <c r="G1423" s="62"/>
      <c r="H1423" s="62"/>
      <c r="I1423" s="62"/>
      <c r="J1423" s="62"/>
      <c r="K1423" s="62"/>
      <c r="L1423" s="62"/>
      <c r="M1423" s="62"/>
      <c r="N1423" s="62"/>
      <c r="O1423" s="62"/>
      <c r="P1423" s="62"/>
      <c r="Q1423" s="62"/>
      <c r="R1423" s="62"/>
      <c r="S1423" s="62"/>
      <c r="T1423" s="62"/>
      <c r="U1423" s="62"/>
      <c r="V1423" s="62"/>
      <c r="W1423" s="62"/>
      <c r="X1423" s="62"/>
      <c r="Y1423" s="62"/>
      <c r="Z1423" s="62"/>
      <c r="AA1423" s="62"/>
      <c r="AB1423" s="62"/>
      <c r="AC1423" s="62"/>
      <c r="AD1423" s="62"/>
      <c r="AE1423" s="62"/>
      <c r="AF1423" s="62"/>
      <c r="AG1423" s="62"/>
      <c r="AH1423" s="62"/>
      <c r="AI1423" s="62"/>
      <c r="AJ1423" s="62"/>
      <c r="AK1423" s="62"/>
      <c r="AL1423" s="62"/>
      <c r="AM1423" s="62"/>
      <c r="AN1423" s="62"/>
      <c r="AO1423" s="62"/>
      <c r="AP1423" s="62"/>
      <c r="AQ1423" s="62"/>
      <c r="AR1423" s="62"/>
      <c r="AS1423" s="62"/>
      <c r="AT1423" s="62"/>
      <c r="AU1423" s="62"/>
      <c r="AV1423" s="62"/>
      <c r="AW1423" s="62"/>
      <c r="AX1423" s="62"/>
      <c r="AY1423" s="62"/>
      <c r="AZ1423" s="62"/>
      <c r="BA1423" s="62"/>
      <c r="BB1423" s="62"/>
    </row>
    <row r="1424" spans="1:54" ht="18.350000000000001" x14ac:dyDescent="0.3">
      <c r="A1424" s="62"/>
      <c r="B1424" s="62"/>
      <c r="C1424" s="62"/>
      <c r="D1424" s="62"/>
      <c r="E1424" s="62"/>
      <c r="F1424" s="62"/>
      <c r="G1424" s="62"/>
      <c r="H1424" s="62"/>
      <c r="I1424" s="62"/>
      <c r="J1424" s="62"/>
      <c r="K1424" s="62"/>
      <c r="L1424" s="62"/>
      <c r="M1424" s="62"/>
      <c r="N1424" s="62"/>
      <c r="O1424" s="62"/>
      <c r="P1424" s="62"/>
      <c r="Q1424" s="62"/>
      <c r="R1424" s="62"/>
      <c r="S1424" s="62"/>
      <c r="T1424" s="62"/>
      <c r="U1424" s="62"/>
      <c r="V1424" s="62"/>
      <c r="W1424" s="62"/>
      <c r="X1424" s="62"/>
      <c r="Y1424" s="62"/>
      <c r="Z1424" s="62"/>
      <c r="AA1424" s="62"/>
      <c r="AB1424" s="62"/>
      <c r="AC1424" s="62"/>
      <c r="AD1424" s="62"/>
      <c r="AE1424" s="62"/>
      <c r="AF1424" s="62"/>
      <c r="AG1424" s="62"/>
      <c r="AH1424" s="62"/>
      <c r="AI1424" s="62"/>
      <c r="AJ1424" s="62"/>
      <c r="AK1424" s="62"/>
      <c r="AL1424" s="62"/>
      <c r="AM1424" s="62"/>
      <c r="AN1424" s="62"/>
      <c r="AO1424" s="62"/>
      <c r="AP1424" s="62"/>
      <c r="AQ1424" s="62"/>
      <c r="AR1424" s="62"/>
      <c r="AS1424" s="62"/>
      <c r="AT1424" s="62"/>
      <c r="AU1424" s="62"/>
      <c r="AV1424" s="62"/>
      <c r="AW1424" s="62"/>
      <c r="AX1424" s="62"/>
      <c r="AY1424" s="62"/>
      <c r="AZ1424" s="62"/>
      <c r="BA1424" s="62"/>
      <c r="BB1424" s="62"/>
    </row>
    <row r="1425" spans="1:54" ht="18.350000000000001" x14ac:dyDescent="0.3">
      <c r="A1425" s="62"/>
      <c r="B1425" s="62"/>
      <c r="C1425" s="62"/>
      <c r="D1425" s="62"/>
      <c r="E1425" s="62"/>
      <c r="F1425" s="62"/>
      <c r="G1425" s="62"/>
      <c r="H1425" s="62"/>
      <c r="I1425" s="62"/>
      <c r="J1425" s="62"/>
      <c r="K1425" s="62"/>
      <c r="L1425" s="62"/>
      <c r="M1425" s="62"/>
      <c r="N1425" s="62"/>
      <c r="O1425" s="62"/>
      <c r="P1425" s="62"/>
      <c r="Q1425" s="62"/>
      <c r="R1425" s="62"/>
      <c r="S1425" s="62"/>
      <c r="T1425" s="62"/>
      <c r="U1425" s="62"/>
      <c r="V1425" s="62"/>
      <c r="W1425" s="62"/>
      <c r="X1425" s="62"/>
      <c r="Y1425" s="62"/>
      <c r="Z1425" s="62"/>
      <c r="AA1425" s="62"/>
      <c r="AB1425" s="62"/>
      <c r="AC1425" s="62"/>
      <c r="AD1425" s="62"/>
      <c r="AE1425" s="62"/>
      <c r="AF1425" s="62"/>
      <c r="AG1425" s="62"/>
      <c r="AH1425" s="62"/>
      <c r="AI1425" s="62"/>
      <c r="AJ1425" s="62"/>
      <c r="AK1425" s="62"/>
      <c r="AL1425" s="62"/>
      <c r="AM1425" s="62"/>
      <c r="AN1425" s="62"/>
      <c r="AO1425" s="62"/>
      <c r="AP1425" s="62"/>
      <c r="AQ1425" s="62"/>
      <c r="AR1425" s="62"/>
      <c r="AS1425" s="62"/>
      <c r="AT1425" s="62"/>
      <c r="AU1425" s="62"/>
      <c r="AV1425" s="62"/>
      <c r="AW1425" s="62"/>
      <c r="AX1425" s="62"/>
      <c r="AY1425" s="62"/>
      <c r="AZ1425" s="62"/>
      <c r="BA1425" s="62"/>
      <c r="BB1425" s="62"/>
    </row>
    <row r="1426" spans="1:54" ht="18.350000000000001" x14ac:dyDescent="0.3">
      <c r="A1426" s="62"/>
      <c r="B1426" s="62"/>
      <c r="C1426" s="62"/>
      <c r="D1426" s="62"/>
      <c r="E1426" s="62"/>
      <c r="F1426" s="62"/>
      <c r="G1426" s="62"/>
      <c r="H1426" s="62"/>
      <c r="I1426" s="62"/>
      <c r="J1426" s="62"/>
      <c r="K1426" s="62"/>
      <c r="L1426" s="62"/>
      <c r="M1426" s="62"/>
      <c r="N1426" s="62"/>
      <c r="O1426" s="62"/>
      <c r="P1426" s="62"/>
      <c r="Q1426" s="62"/>
      <c r="R1426" s="62"/>
      <c r="S1426" s="62"/>
      <c r="T1426" s="62"/>
      <c r="U1426" s="62"/>
      <c r="V1426" s="62"/>
      <c r="W1426" s="62"/>
      <c r="X1426" s="62"/>
      <c r="Y1426" s="62"/>
      <c r="Z1426" s="62"/>
      <c r="AA1426" s="62"/>
      <c r="AB1426" s="62"/>
      <c r="AC1426" s="62"/>
      <c r="AD1426" s="62"/>
      <c r="AE1426" s="62"/>
      <c r="AF1426" s="62"/>
      <c r="AG1426" s="62"/>
      <c r="AH1426" s="62"/>
      <c r="AI1426" s="62"/>
      <c r="AJ1426" s="62"/>
      <c r="AK1426" s="62"/>
      <c r="AL1426" s="62"/>
      <c r="AM1426" s="62"/>
      <c r="AN1426" s="62"/>
      <c r="AO1426" s="62"/>
      <c r="AP1426" s="62"/>
      <c r="AQ1426" s="62"/>
      <c r="AR1426" s="62"/>
      <c r="AS1426" s="62"/>
      <c r="AT1426" s="62"/>
      <c r="AU1426" s="62"/>
      <c r="AV1426" s="62"/>
      <c r="AW1426" s="62"/>
      <c r="AX1426" s="62"/>
      <c r="AY1426" s="62"/>
      <c r="AZ1426" s="62"/>
      <c r="BA1426" s="62"/>
      <c r="BB1426" s="62"/>
    </row>
    <row r="1427" spans="1:54" ht="18.350000000000001" x14ac:dyDescent="0.3">
      <c r="A1427" s="62"/>
      <c r="B1427" s="62"/>
      <c r="C1427" s="62"/>
      <c r="D1427" s="62"/>
      <c r="E1427" s="62"/>
      <c r="F1427" s="62"/>
      <c r="G1427" s="62"/>
      <c r="H1427" s="62"/>
      <c r="I1427" s="62"/>
      <c r="J1427" s="62"/>
      <c r="K1427" s="62"/>
      <c r="L1427" s="62"/>
      <c r="M1427" s="62"/>
      <c r="N1427" s="62"/>
      <c r="O1427" s="62"/>
      <c r="P1427" s="62"/>
      <c r="Q1427" s="62"/>
      <c r="R1427" s="62"/>
      <c r="S1427" s="62"/>
      <c r="T1427" s="62"/>
      <c r="U1427" s="62"/>
      <c r="V1427" s="62"/>
      <c r="W1427" s="62"/>
      <c r="X1427" s="62"/>
      <c r="Y1427" s="62"/>
      <c r="Z1427" s="62"/>
      <c r="AA1427" s="62"/>
      <c r="AB1427" s="62"/>
      <c r="AC1427" s="62"/>
      <c r="AD1427" s="62"/>
      <c r="AE1427" s="62"/>
      <c r="AF1427" s="62"/>
      <c r="AG1427" s="62"/>
      <c r="AH1427" s="62"/>
      <c r="AI1427" s="62"/>
      <c r="AJ1427" s="62"/>
      <c r="AK1427" s="62"/>
      <c r="AL1427" s="62"/>
      <c r="AM1427" s="62"/>
      <c r="AN1427" s="62"/>
      <c r="AO1427" s="62"/>
      <c r="AP1427" s="62"/>
      <c r="AQ1427" s="62"/>
      <c r="AR1427" s="62"/>
      <c r="AS1427" s="62"/>
      <c r="AT1427" s="62"/>
      <c r="AU1427" s="62"/>
      <c r="AV1427" s="62"/>
      <c r="AW1427" s="62"/>
      <c r="AX1427" s="62"/>
      <c r="AY1427" s="62"/>
      <c r="AZ1427" s="62"/>
      <c r="BA1427" s="62"/>
      <c r="BB1427" s="62"/>
    </row>
    <row r="1428" spans="1:54" ht="18.350000000000001" x14ac:dyDescent="0.3">
      <c r="A1428" s="62"/>
      <c r="B1428" s="62"/>
      <c r="C1428" s="62"/>
      <c r="D1428" s="62"/>
      <c r="E1428" s="62"/>
      <c r="F1428" s="62"/>
      <c r="G1428" s="62"/>
      <c r="H1428" s="62"/>
      <c r="I1428" s="62"/>
      <c r="J1428" s="62"/>
      <c r="K1428" s="62"/>
      <c r="L1428" s="62"/>
      <c r="M1428" s="62"/>
      <c r="N1428" s="62"/>
      <c r="O1428" s="62"/>
      <c r="P1428" s="62"/>
      <c r="Q1428" s="62"/>
      <c r="R1428" s="62"/>
      <c r="S1428" s="62"/>
      <c r="T1428" s="62"/>
      <c r="U1428" s="62"/>
      <c r="V1428" s="62"/>
      <c r="W1428" s="62"/>
      <c r="X1428" s="62"/>
      <c r="Y1428" s="62"/>
      <c r="Z1428" s="62"/>
      <c r="AA1428" s="62"/>
      <c r="AB1428" s="62"/>
      <c r="AC1428" s="62"/>
      <c r="AD1428" s="62"/>
      <c r="AE1428" s="62"/>
      <c r="AF1428" s="62"/>
      <c r="AG1428" s="62"/>
      <c r="AH1428" s="62"/>
      <c r="AI1428" s="62"/>
      <c r="AJ1428" s="62"/>
      <c r="AK1428" s="62"/>
      <c r="AL1428" s="62"/>
      <c r="AM1428" s="62"/>
      <c r="AN1428" s="62"/>
      <c r="AO1428" s="62"/>
      <c r="AP1428" s="62"/>
      <c r="AQ1428" s="62"/>
      <c r="AR1428" s="62"/>
      <c r="AS1428" s="62"/>
      <c r="AT1428" s="62"/>
      <c r="AU1428" s="62"/>
      <c r="AV1428" s="62"/>
      <c r="AW1428" s="62"/>
      <c r="AX1428" s="62"/>
      <c r="AY1428" s="62"/>
      <c r="AZ1428" s="62"/>
      <c r="BA1428" s="62"/>
      <c r="BB1428" s="62"/>
    </row>
    <row r="1429" spans="1:54" ht="18.350000000000001" x14ac:dyDescent="0.3">
      <c r="A1429" s="62"/>
      <c r="B1429" s="62"/>
      <c r="C1429" s="62"/>
      <c r="D1429" s="62"/>
      <c r="E1429" s="62"/>
      <c r="F1429" s="62"/>
      <c r="G1429" s="62"/>
      <c r="H1429" s="62"/>
      <c r="I1429" s="62"/>
      <c r="J1429" s="62"/>
      <c r="K1429" s="62"/>
      <c r="L1429" s="62"/>
      <c r="M1429" s="62"/>
      <c r="N1429" s="62"/>
      <c r="O1429" s="62"/>
      <c r="P1429" s="62"/>
      <c r="Q1429" s="62"/>
      <c r="R1429" s="62"/>
      <c r="S1429" s="62"/>
      <c r="T1429" s="62"/>
      <c r="U1429" s="62"/>
      <c r="V1429" s="62"/>
      <c r="W1429" s="62"/>
      <c r="X1429" s="62"/>
      <c r="Y1429" s="62"/>
      <c r="Z1429" s="62"/>
      <c r="AA1429" s="62"/>
      <c r="AB1429" s="62"/>
      <c r="AC1429" s="62"/>
      <c r="AD1429" s="62"/>
      <c r="AE1429" s="62"/>
      <c r="AF1429" s="62"/>
      <c r="AG1429" s="62"/>
      <c r="AH1429" s="62"/>
      <c r="AI1429" s="62"/>
      <c r="AJ1429" s="62"/>
      <c r="AK1429" s="62"/>
      <c r="AL1429" s="62"/>
      <c r="AM1429" s="62"/>
      <c r="AN1429" s="62"/>
      <c r="AO1429" s="62"/>
      <c r="AP1429" s="62"/>
      <c r="AQ1429" s="62"/>
      <c r="AR1429" s="62"/>
      <c r="AS1429" s="62"/>
      <c r="AT1429" s="62"/>
      <c r="AU1429" s="62"/>
      <c r="AV1429" s="62"/>
      <c r="AW1429" s="62"/>
      <c r="AX1429" s="62"/>
      <c r="AY1429" s="62"/>
      <c r="AZ1429" s="62"/>
      <c r="BA1429" s="62"/>
      <c r="BB1429" s="62"/>
    </row>
    <row r="1430" spans="1:54" ht="18.350000000000001" x14ac:dyDescent="0.3">
      <c r="A1430" s="62"/>
      <c r="B1430" s="62"/>
      <c r="C1430" s="62"/>
      <c r="D1430" s="62"/>
      <c r="E1430" s="62"/>
      <c r="F1430" s="62"/>
      <c r="G1430" s="62"/>
      <c r="H1430" s="62"/>
      <c r="I1430" s="62"/>
      <c r="J1430" s="62"/>
      <c r="K1430" s="62"/>
      <c r="L1430" s="62"/>
      <c r="M1430" s="62"/>
      <c r="N1430" s="62"/>
      <c r="O1430" s="62"/>
      <c r="P1430" s="62"/>
      <c r="Q1430" s="62"/>
      <c r="R1430" s="62"/>
      <c r="S1430" s="62"/>
      <c r="T1430" s="62"/>
      <c r="U1430" s="62"/>
      <c r="V1430" s="62"/>
      <c r="W1430" s="62"/>
      <c r="X1430" s="62"/>
      <c r="Y1430" s="62"/>
      <c r="Z1430" s="62"/>
      <c r="AA1430" s="62"/>
      <c r="AB1430" s="62"/>
      <c r="AC1430" s="62"/>
      <c r="AD1430" s="62"/>
      <c r="AE1430" s="62"/>
      <c r="AF1430" s="62"/>
      <c r="AG1430" s="62"/>
      <c r="AH1430" s="62"/>
      <c r="AI1430" s="62"/>
      <c r="AJ1430" s="62"/>
      <c r="AK1430" s="62"/>
      <c r="AL1430" s="62"/>
      <c r="AM1430" s="62"/>
      <c r="AN1430" s="62"/>
      <c r="AO1430" s="62"/>
      <c r="AP1430" s="62"/>
      <c r="AQ1430" s="62"/>
      <c r="AR1430" s="62"/>
      <c r="AS1430" s="62"/>
      <c r="AT1430" s="62"/>
      <c r="AU1430" s="62"/>
      <c r="AV1430" s="62"/>
      <c r="AW1430" s="62"/>
      <c r="AX1430" s="62"/>
      <c r="AY1430" s="62"/>
      <c r="AZ1430" s="62"/>
      <c r="BA1430" s="62"/>
      <c r="BB1430" s="62"/>
    </row>
    <row r="1431" spans="1:54" ht="18.350000000000001" x14ac:dyDescent="0.3">
      <c r="A1431" s="62"/>
      <c r="B1431" s="62"/>
      <c r="C1431" s="62"/>
      <c r="D1431" s="62"/>
      <c r="E1431" s="62"/>
      <c r="F1431" s="62"/>
      <c r="G1431" s="62"/>
      <c r="H1431" s="62"/>
      <c r="I1431" s="62"/>
      <c r="J1431" s="62"/>
      <c r="K1431" s="62"/>
      <c r="L1431" s="62"/>
      <c r="M1431" s="62"/>
      <c r="N1431" s="62"/>
      <c r="O1431" s="62"/>
      <c r="P1431" s="62"/>
      <c r="Q1431" s="62"/>
      <c r="R1431" s="62"/>
      <c r="S1431" s="62"/>
      <c r="T1431" s="62"/>
      <c r="U1431" s="62"/>
      <c r="V1431" s="62"/>
      <c r="W1431" s="62"/>
      <c r="X1431" s="62"/>
      <c r="Y1431" s="62"/>
      <c r="Z1431" s="62"/>
      <c r="AA1431" s="62"/>
      <c r="AB1431" s="62"/>
      <c r="AC1431" s="62"/>
      <c r="AD1431" s="62"/>
      <c r="AE1431" s="62"/>
      <c r="AF1431" s="62"/>
      <c r="AG1431" s="62"/>
      <c r="AH1431" s="62"/>
      <c r="AI1431" s="62"/>
      <c r="AJ1431" s="62"/>
      <c r="AK1431" s="62"/>
      <c r="AL1431" s="62"/>
      <c r="AM1431" s="62"/>
      <c r="AN1431" s="62"/>
      <c r="AO1431" s="62"/>
      <c r="AP1431" s="62"/>
      <c r="AQ1431" s="62"/>
      <c r="AR1431" s="62"/>
      <c r="AS1431" s="62"/>
      <c r="AT1431" s="62"/>
      <c r="AU1431" s="62"/>
      <c r="AV1431" s="62"/>
      <c r="AW1431" s="62"/>
      <c r="AX1431" s="62"/>
      <c r="AY1431" s="62"/>
      <c r="AZ1431" s="62"/>
      <c r="BA1431" s="62"/>
      <c r="BB1431" s="62"/>
    </row>
    <row r="1432" spans="1:54" ht="18.350000000000001" x14ac:dyDescent="0.3">
      <c r="A1432" s="62"/>
      <c r="B1432" s="62"/>
      <c r="C1432" s="62"/>
      <c r="D1432" s="62"/>
      <c r="E1432" s="62"/>
      <c r="F1432" s="62"/>
      <c r="G1432" s="62"/>
      <c r="H1432" s="62"/>
      <c r="I1432" s="62"/>
      <c r="J1432" s="62"/>
      <c r="K1432" s="62"/>
      <c r="L1432" s="62"/>
      <c r="M1432" s="62"/>
      <c r="N1432" s="62"/>
      <c r="O1432" s="62"/>
      <c r="P1432" s="62"/>
      <c r="Q1432" s="62"/>
      <c r="R1432" s="62"/>
      <c r="S1432" s="62"/>
      <c r="T1432" s="62"/>
      <c r="U1432" s="62"/>
      <c r="V1432" s="62"/>
      <c r="W1432" s="62"/>
      <c r="X1432" s="62"/>
      <c r="Y1432" s="62"/>
      <c r="Z1432" s="62"/>
      <c r="AA1432" s="62"/>
      <c r="AB1432" s="62"/>
      <c r="AC1432" s="62"/>
      <c r="AD1432" s="62"/>
      <c r="AE1432" s="62"/>
      <c r="AF1432" s="62"/>
      <c r="AG1432" s="62"/>
      <c r="AH1432" s="62"/>
      <c r="AI1432" s="62"/>
      <c r="AJ1432" s="62"/>
      <c r="AK1432" s="62"/>
      <c r="AL1432" s="62"/>
      <c r="AM1432" s="62"/>
      <c r="AN1432" s="62"/>
      <c r="AO1432" s="62"/>
      <c r="AP1432" s="62"/>
      <c r="AQ1432" s="62"/>
      <c r="AR1432" s="62"/>
      <c r="AS1432" s="62"/>
      <c r="AT1432" s="62"/>
      <c r="AU1432" s="62"/>
      <c r="AV1432" s="62"/>
      <c r="AW1432" s="62"/>
      <c r="AX1432" s="62"/>
      <c r="AY1432" s="62"/>
      <c r="AZ1432" s="62"/>
      <c r="BA1432" s="62"/>
      <c r="BB1432" s="62"/>
    </row>
    <row r="1433" spans="1:54" ht="18.350000000000001" x14ac:dyDescent="0.3">
      <c r="A1433" s="62"/>
      <c r="B1433" s="62"/>
      <c r="C1433" s="62"/>
      <c r="D1433" s="62"/>
      <c r="E1433" s="62"/>
      <c r="F1433" s="62"/>
      <c r="G1433" s="62"/>
      <c r="H1433" s="62"/>
      <c r="I1433" s="62"/>
      <c r="J1433" s="62"/>
      <c r="K1433" s="62"/>
      <c r="L1433" s="62"/>
      <c r="M1433" s="62"/>
      <c r="N1433" s="62"/>
      <c r="O1433" s="62"/>
      <c r="P1433" s="62"/>
      <c r="Q1433" s="62"/>
      <c r="R1433" s="62"/>
      <c r="S1433" s="62"/>
      <c r="T1433" s="62"/>
      <c r="U1433" s="62"/>
      <c r="V1433" s="62"/>
      <c r="W1433" s="62"/>
      <c r="X1433" s="62"/>
      <c r="Y1433" s="62"/>
      <c r="Z1433" s="62"/>
      <c r="AA1433" s="62"/>
      <c r="AB1433" s="62"/>
      <c r="AC1433" s="62"/>
      <c r="AD1433" s="62"/>
      <c r="AE1433" s="62"/>
      <c r="AF1433" s="62"/>
      <c r="AG1433" s="62"/>
      <c r="AH1433" s="62"/>
      <c r="AI1433" s="62"/>
      <c r="AJ1433" s="62"/>
      <c r="AK1433" s="62"/>
      <c r="AL1433" s="62"/>
      <c r="AM1433" s="62"/>
      <c r="AN1433" s="62"/>
      <c r="AO1433" s="62"/>
      <c r="AP1433" s="62"/>
      <c r="AQ1433" s="62"/>
      <c r="AR1433" s="62"/>
      <c r="AS1433" s="62"/>
      <c r="AT1433" s="62"/>
      <c r="AU1433" s="62"/>
      <c r="AV1433" s="62"/>
      <c r="AW1433" s="62"/>
      <c r="AX1433" s="62"/>
      <c r="AY1433" s="62"/>
      <c r="AZ1433" s="62"/>
      <c r="BA1433" s="62"/>
      <c r="BB1433" s="62"/>
    </row>
    <row r="1434" spans="1:54" ht="18.350000000000001" x14ac:dyDescent="0.3">
      <c r="A1434" s="62"/>
      <c r="B1434" s="62"/>
      <c r="C1434" s="62"/>
      <c r="D1434" s="62"/>
      <c r="E1434" s="62"/>
      <c r="F1434" s="62"/>
      <c r="G1434" s="62"/>
      <c r="H1434" s="62"/>
      <c r="I1434" s="62"/>
      <c r="J1434" s="62"/>
      <c r="K1434" s="62"/>
      <c r="L1434" s="62"/>
      <c r="M1434" s="62"/>
      <c r="N1434" s="62"/>
      <c r="O1434" s="62"/>
      <c r="P1434" s="62"/>
      <c r="Q1434" s="62"/>
      <c r="R1434" s="62"/>
      <c r="S1434" s="62"/>
      <c r="T1434" s="62"/>
      <c r="U1434" s="62"/>
      <c r="V1434" s="62"/>
      <c r="W1434" s="62"/>
      <c r="X1434" s="62"/>
      <c r="Y1434" s="62"/>
      <c r="Z1434" s="62"/>
      <c r="AA1434" s="62"/>
      <c r="AB1434" s="62"/>
      <c r="AC1434" s="62"/>
      <c r="AD1434" s="62"/>
      <c r="AE1434" s="62"/>
      <c r="AF1434" s="62"/>
      <c r="AG1434" s="62"/>
      <c r="AH1434" s="62"/>
      <c r="AI1434" s="62"/>
      <c r="AJ1434" s="62"/>
      <c r="AK1434" s="62"/>
      <c r="AL1434" s="62"/>
      <c r="AM1434" s="62"/>
      <c r="AN1434" s="62"/>
      <c r="AO1434" s="62"/>
      <c r="AP1434" s="62"/>
      <c r="AQ1434" s="62"/>
      <c r="AR1434" s="62"/>
      <c r="AS1434" s="62"/>
      <c r="AT1434" s="62"/>
      <c r="AU1434" s="62"/>
      <c r="AV1434" s="62"/>
      <c r="AW1434" s="62"/>
      <c r="AX1434" s="62"/>
      <c r="AY1434" s="62"/>
      <c r="AZ1434" s="62"/>
      <c r="BA1434" s="62"/>
      <c r="BB1434" s="62"/>
    </row>
    <row r="1435" spans="1:54" ht="18.350000000000001" x14ac:dyDescent="0.3">
      <c r="A1435" s="62"/>
      <c r="B1435" s="62"/>
      <c r="C1435" s="62"/>
      <c r="D1435" s="62"/>
      <c r="E1435" s="62"/>
      <c r="F1435" s="62"/>
      <c r="G1435" s="62"/>
      <c r="H1435" s="62"/>
      <c r="I1435" s="62"/>
      <c r="J1435" s="62"/>
      <c r="K1435" s="62"/>
      <c r="L1435" s="62"/>
      <c r="M1435" s="62"/>
      <c r="N1435" s="62"/>
      <c r="O1435" s="62"/>
      <c r="P1435" s="62"/>
      <c r="Q1435" s="62"/>
      <c r="R1435" s="62"/>
      <c r="S1435" s="62"/>
      <c r="T1435" s="62"/>
      <c r="U1435" s="62"/>
      <c r="V1435" s="62"/>
      <c r="W1435" s="62"/>
      <c r="X1435" s="62"/>
      <c r="Y1435" s="62"/>
      <c r="Z1435" s="62"/>
      <c r="AA1435" s="62"/>
      <c r="AB1435" s="62"/>
      <c r="AC1435" s="62"/>
      <c r="AD1435" s="62"/>
      <c r="AE1435" s="62"/>
      <c r="AF1435" s="62"/>
      <c r="AG1435" s="62"/>
      <c r="AH1435" s="62"/>
      <c r="AI1435" s="62"/>
      <c r="AJ1435" s="62"/>
      <c r="AK1435" s="62"/>
      <c r="AL1435" s="62"/>
      <c r="AM1435" s="62"/>
      <c r="AN1435" s="62"/>
      <c r="AO1435" s="62"/>
      <c r="AP1435" s="62"/>
      <c r="AQ1435" s="62"/>
      <c r="AR1435" s="62"/>
      <c r="AS1435" s="62"/>
      <c r="AT1435" s="62"/>
      <c r="AU1435" s="62"/>
      <c r="AV1435" s="62"/>
      <c r="AW1435" s="62"/>
      <c r="AX1435" s="62"/>
      <c r="AY1435" s="62"/>
      <c r="AZ1435" s="62"/>
      <c r="BA1435" s="62"/>
      <c r="BB1435" s="62"/>
    </row>
    <row r="1436" spans="1:54" ht="18.350000000000001" x14ac:dyDescent="0.3">
      <c r="A1436" s="62"/>
      <c r="B1436" s="62"/>
      <c r="C1436" s="62"/>
      <c r="D1436" s="62"/>
      <c r="E1436" s="62"/>
      <c r="F1436" s="62"/>
      <c r="G1436" s="62"/>
      <c r="H1436" s="62"/>
      <c r="I1436" s="62"/>
      <c r="J1436" s="62"/>
      <c r="K1436" s="62"/>
      <c r="L1436" s="62"/>
      <c r="M1436" s="62"/>
      <c r="N1436" s="62"/>
      <c r="O1436" s="62"/>
      <c r="P1436" s="62"/>
      <c r="Q1436" s="62"/>
      <c r="R1436" s="62"/>
      <c r="S1436" s="62"/>
      <c r="T1436" s="62"/>
      <c r="U1436" s="62"/>
      <c r="V1436" s="62"/>
      <c r="W1436" s="62"/>
      <c r="X1436" s="62"/>
      <c r="Y1436" s="62"/>
      <c r="Z1436" s="62"/>
      <c r="AA1436" s="62"/>
      <c r="AB1436" s="62"/>
      <c r="AC1436" s="62"/>
      <c r="AD1436" s="62"/>
      <c r="AE1436" s="62"/>
      <c r="AF1436" s="62"/>
      <c r="AG1436" s="62"/>
      <c r="AH1436" s="62"/>
      <c r="AI1436" s="62"/>
      <c r="AJ1436" s="62"/>
      <c r="AK1436" s="62"/>
      <c r="AL1436" s="62"/>
      <c r="AM1436" s="62"/>
      <c r="AN1436" s="62"/>
      <c r="AO1436" s="62"/>
      <c r="AP1436" s="62"/>
      <c r="AQ1436" s="62"/>
      <c r="AR1436" s="62"/>
      <c r="AS1436" s="62"/>
      <c r="AT1436" s="62"/>
      <c r="AU1436" s="62"/>
      <c r="AV1436" s="62"/>
      <c r="AW1436" s="62"/>
      <c r="AX1436" s="62"/>
      <c r="AY1436" s="62"/>
      <c r="AZ1436" s="62"/>
      <c r="BA1436" s="62"/>
      <c r="BB1436" s="62"/>
    </row>
    <row r="1437" spans="1:54" ht="18.350000000000001" x14ac:dyDescent="0.3">
      <c r="A1437" s="62"/>
      <c r="B1437" s="62"/>
      <c r="C1437" s="62"/>
      <c r="D1437" s="62"/>
      <c r="E1437" s="62"/>
      <c r="F1437" s="62"/>
      <c r="G1437" s="62"/>
      <c r="H1437" s="62"/>
      <c r="I1437" s="62"/>
      <c r="J1437" s="62"/>
      <c r="K1437" s="62"/>
      <c r="L1437" s="62"/>
      <c r="M1437" s="62"/>
      <c r="N1437" s="62"/>
      <c r="O1437" s="62"/>
      <c r="P1437" s="62"/>
      <c r="Q1437" s="62"/>
      <c r="R1437" s="62"/>
      <c r="S1437" s="62"/>
      <c r="T1437" s="62"/>
      <c r="U1437" s="62"/>
      <c r="V1437" s="62"/>
      <c r="W1437" s="62"/>
      <c r="X1437" s="62"/>
      <c r="Y1437" s="62"/>
      <c r="Z1437" s="62"/>
      <c r="AA1437" s="62"/>
      <c r="AB1437" s="62"/>
      <c r="AC1437" s="62"/>
      <c r="AD1437" s="62"/>
      <c r="AE1437" s="62"/>
      <c r="AF1437" s="62"/>
      <c r="AG1437" s="62"/>
      <c r="AH1437" s="62"/>
      <c r="AI1437" s="62"/>
      <c r="AJ1437" s="62"/>
      <c r="AK1437" s="62"/>
      <c r="AL1437" s="62"/>
      <c r="AM1437" s="62"/>
      <c r="AN1437" s="62"/>
      <c r="AO1437" s="62"/>
      <c r="AP1437" s="62"/>
      <c r="AQ1437" s="62"/>
      <c r="AR1437" s="62"/>
      <c r="AS1437" s="62"/>
      <c r="AT1437" s="62"/>
      <c r="AU1437" s="62"/>
      <c r="AV1437" s="62"/>
      <c r="AW1437" s="62"/>
      <c r="AX1437" s="62"/>
      <c r="AY1437" s="62"/>
      <c r="AZ1437" s="62"/>
      <c r="BA1437" s="62"/>
      <c r="BB1437" s="62"/>
    </row>
    <row r="1438" spans="1:54" ht="18.350000000000001" x14ac:dyDescent="0.3">
      <c r="A1438" s="62"/>
      <c r="B1438" s="62"/>
      <c r="C1438" s="62"/>
      <c r="D1438" s="62"/>
      <c r="E1438" s="62"/>
      <c r="F1438" s="62"/>
      <c r="G1438" s="62"/>
      <c r="H1438" s="62"/>
      <c r="I1438" s="62"/>
      <c r="J1438" s="62"/>
      <c r="K1438" s="62"/>
      <c r="L1438" s="62"/>
      <c r="M1438" s="62"/>
      <c r="N1438" s="62"/>
      <c r="O1438" s="62"/>
      <c r="P1438" s="62"/>
      <c r="Q1438" s="62"/>
      <c r="R1438" s="62"/>
      <c r="S1438" s="62"/>
      <c r="T1438" s="62"/>
      <c r="U1438" s="62"/>
      <c r="V1438" s="62"/>
      <c r="W1438" s="62"/>
      <c r="X1438" s="62"/>
      <c r="Y1438" s="62"/>
      <c r="Z1438" s="62"/>
      <c r="AA1438" s="62"/>
      <c r="AB1438" s="62"/>
      <c r="AC1438" s="62"/>
      <c r="AD1438" s="62"/>
      <c r="AE1438" s="62"/>
      <c r="AF1438" s="62"/>
      <c r="AG1438" s="62"/>
      <c r="AH1438" s="62"/>
      <c r="AI1438" s="62"/>
      <c r="AJ1438" s="62"/>
      <c r="AK1438" s="62"/>
      <c r="AL1438" s="62"/>
      <c r="AM1438" s="62"/>
      <c r="AN1438" s="62"/>
      <c r="AO1438" s="62"/>
      <c r="AP1438" s="62"/>
      <c r="AQ1438" s="62"/>
      <c r="AR1438" s="62"/>
      <c r="AS1438" s="62"/>
      <c r="AT1438" s="62"/>
      <c r="AU1438" s="62"/>
      <c r="AV1438" s="62"/>
      <c r="AW1438" s="62"/>
      <c r="AX1438" s="62"/>
      <c r="AY1438" s="62"/>
      <c r="AZ1438" s="62"/>
      <c r="BA1438" s="62"/>
      <c r="BB1438" s="62"/>
    </row>
    <row r="1439" spans="1:54" ht="18.350000000000001" x14ac:dyDescent="0.3">
      <c r="A1439" s="62"/>
      <c r="B1439" s="62"/>
      <c r="C1439" s="62"/>
      <c r="D1439" s="62"/>
      <c r="E1439" s="62"/>
      <c r="F1439" s="62"/>
      <c r="G1439" s="62"/>
      <c r="H1439" s="62"/>
      <c r="I1439" s="62"/>
      <c r="J1439" s="62"/>
      <c r="K1439" s="62"/>
      <c r="L1439" s="62"/>
      <c r="M1439" s="62"/>
      <c r="N1439" s="62"/>
      <c r="O1439" s="62"/>
      <c r="P1439" s="62"/>
      <c r="Q1439" s="62"/>
      <c r="R1439" s="62"/>
      <c r="S1439" s="62"/>
      <c r="T1439" s="62"/>
      <c r="U1439" s="62"/>
      <c r="V1439" s="62"/>
      <c r="W1439" s="62"/>
      <c r="X1439" s="62"/>
      <c r="Y1439" s="62"/>
      <c r="Z1439" s="62"/>
      <c r="AA1439" s="62"/>
      <c r="AB1439" s="62"/>
      <c r="AC1439" s="62"/>
      <c r="AD1439" s="62"/>
      <c r="AE1439" s="62"/>
      <c r="AF1439" s="62"/>
      <c r="AG1439" s="62"/>
      <c r="AH1439" s="62"/>
      <c r="AI1439" s="62"/>
      <c r="AJ1439" s="62"/>
      <c r="AK1439" s="62"/>
      <c r="AL1439" s="62"/>
      <c r="AM1439" s="62"/>
      <c r="AN1439" s="62"/>
      <c r="AO1439" s="62"/>
      <c r="AP1439" s="62"/>
      <c r="AQ1439" s="62"/>
      <c r="AR1439" s="62"/>
      <c r="AS1439" s="62"/>
      <c r="AT1439" s="62"/>
      <c r="AU1439" s="62"/>
      <c r="AV1439" s="62"/>
      <c r="AW1439" s="62"/>
      <c r="AX1439" s="62"/>
      <c r="AY1439" s="62"/>
      <c r="AZ1439" s="62"/>
      <c r="BA1439" s="62"/>
      <c r="BB1439" s="62"/>
    </row>
    <row r="1440" spans="1:54" ht="18.350000000000001" x14ac:dyDescent="0.3">
      <c r="A1440" s="62"/>
      <c r="B1440" s="62"/>
      <c r="C1440" s="62"/>
      <c r="D1440" s="62"/>
      <c r="E1440" s="62"/>
      <c r="F1440" s="62"/>
      <c r="G1440" s="62"/>
      <c r="H1440" s="62"/>
      <c r="I1440" s="62"/>
      <c r="J1440" s="62"/>
      <c r="K1440" s="62"/>
      <c r="L1440" s="62"/>
      <c r="M1440" s="62"/>
      <c r="N1440" s="62"/>
      <c r="O1440" s="62"/>
      <c r="P1440" s="62"/>
      <c r="Q1440" s="62"/>
      <c r="R1440" s="62"/>
      <c r="S1440" s="62"/>
      <c r="T1440" s="62"/>
      <c r="U1440" s="62"/>
      <c r="V1440" s="62"/>
      <c r="W1440" s="62"/>
      <c r="X1440" s="62"/>
      <c r="Y1440" s="62"/>
      <c r="Z1440" s="62"/>
      <c r="AA1440" s="62"/>
      <c r="AB1440" s="62"/>
      <c r="AC1440" s="62"/>
      <c r="AD1440" s="62"/>
      <c r="AE1440" s="62"/>
      <c r="AF1440" s="62"/>
      <c r="AG1440" s="62"/>
      <c r="AH1440" s="62"/>
      <c r="AI1440" s="62"/>
      <c r="AJ1440" s="62"/>
      <c r="AK1440" s="62"/>
      <c r="AL1440" s="62"/>
      <c r="AM1440" s="62"/>
      <c r="AN1440" s="62"/>
      <c r="AO1440" s="62"/>
      <c r="AP1440" s="62"/>
      <c r="AQ1440" s="62"/>
      <c r="AR1440" s="62"/>
      <c r="AS1440" s="62"/>
      <c r="AT1440" s="62"/>
      <c r="AU1440" s="62"/>
      <c r="AV1440" s="62"/>
      <c r="AW1440" s="62"/>
      <c r="AX1440" s="62"/>
      <c r="AY1440" s="62"/>
      <c r="AZ1440" s="62"/>
      <c r="BA1440" s="62"/>
      <c r="BB1440" s="62"/>
    </row>
    <row r="1441" spans="1:54" ht="18.350000000000001" x14ac:dyDescent="0.3">
      <c r="A1441" s="62"/>
      <c r="B1441" s="62"/>
      <c r="C1441" s="62"/>
      <c r="D1441" s="62"/>
      <c r="E1441" s="62"/>
      <c r="F1441" s="62"/>
      <c r="G1441" s="62"/>
      <c r="H1441" s="62"/>
      <c r="I1441" s="62"/>
      <c r="J1441" s="62"/>
      <c r="K1441" s="62"/>
      <c r="L1441" s="62"/>
      <c r="M1441" s="62"/>
      <c r="N1441" s="62"/>
      <c r="O1441" s="62"/>
      <c r="P1441" s="62"/>
      <c r="Q1441" s="62"/>
      <c r="R1441" s="62"/>
      <c r="S1441" s="62"/>
      <c r="T1441" s="62"/>
      <c r="U1441" s="62"/>
      <c r="V1441" s="62"/>
      <c r="W1441" s="62"/>
      <c r="X1441" s="62"/>
      <c r="Y1441" s="62"/>
      <c r="Z1441" s="62"/>
      <c r="AA1441" s="62"/>
      <c r="AB1441" s="62"/>
      <c r="AC1441" s="62"/>
      <c r="AD1441" s="62"/>
      <c r="AE1441" s="62"/>
      <c r="AF1441" s="62"/>
      <c r="AG1441" s="62"/>
      <c r="AH1441" s="62"/>
      <c r="AI1441" s="62"/>
      <c r="AJ1441" s="62"/>
      <c r="AK1441" s="62"/>
      <c r="AL1441" s="62"/>
      <c r="AM1441" s="62"/>
      <c r="AN1441" s="62"/>
      <c r="AO1441" s="62"/>
      <c r="AP1441" s="62"/>
      <c r="AQ1441" s="62"/>
      <c r="AR1441" s="62"/>
      <c r="AS1441" s="62"/>
      <c r="AT1441" s="62"/>
      <c r="AU1441" s="62"/>
      <c r="AV1441" s="62"/>
      <c r="AW1441" s="62"/>
      <c r="AX1441" s="62"/>
      <c r="AY1441" s="62"/>
      <c r="AZ1441" s="62"/>
      <c r="BA1441" s="62"/>
      <c r="BB1441" s="62"/>
    </row>
    <row r="1442" spans="1:54" ht="18.350000000000001" x14ac:dyDescent="0.3">
      <c r="A1442" s="62"/>
      <c r="B1442" s="62"/>
      <c r="C1442" s="62"/>
      <c r="D1442" s="62"/>
      <c r="E1442" s="62"/>
      <c r="F1442" s="62"/>
      <c r="G1442" s="62"/>
      <c r="H1442" s="62"/>
      <c r="I1442" s="62"/>
      <c r="J1442" s="62"/>
      <c r="K1442" s="62"/>
      <c r="L1442" s="62"/>
      <c r="M1442" s="62"/>
      <c r="N1442" s="62"/>
      <c r="O1442" s="62"/>
      <c r="P1442" s="62"/>
      <c r="Q1442" s="62"/>
      <c r="R1442" s="62"/>
      <c r="S1442" s="62"/>
      <c r="T1442" s="62"/>
      <c r="U1442" s="62"/>
      <c r="V1442" s="62"/>
      <c r="W1442" s="62"/>
      <c r="X1442" s="62"/>
      <c r="Y1442" s="62"/>
      <c r="Z1442" s="62"/>
      <c r="AA1442" s="62"/>
      <c r="AB1442" s="62"/>
      <c r="AC1442" s="62"/>
      <c r="AD1442" s="62"/>
      <c r="AE1442" s="62"/>
      <c r="AF1442" s="62"/>
      <c r="AG1442" s="62"/>
      <c r="AH1442" s="62"/>
      <c r="AI1442" s="62"/>
      <c r="AJ1442" s="62"/>
      <c r="AK1442" s="62"/>
      <c r="AL1442" s="62"/>
      <c r="AM1442" s="62"/>
      <c r="AN1442" s="62"/>
      <c r="AO1442" s="62"/>
      <c r="AP1442" s="62"/>
      <c r="AQ1442" s="62"/>
      <c r="AR1442" s="62"/>
      <c r="AS1442" s="62"/>
      <c r="AT1442" s="62"/>
      <c r="AU1442" s="62"/>
      <c r="AV1442" s="62"/>
      <c r="AW1442" s="62"/>
      <c r="AX1442" s="62"/>
      <c r="AY1442" s="62"/>
      <c r="AZ1442" s="62"/>
      <c r="BA1442" s="62"/>
      <c r="BB1442" s="62"/>
    </row>
    <row r="1443" spans="1:54" ht="18.350000000000001" x14ac:dyDescent="0.3">
      <c r="A1443" s="62"/>
      <c r="B1443" s="62"/>
      <c r="C1443" s="62"/>
      <c r="D1443" s="62"/>
      <c r="E1443" s="62"/>
      <c r="F1443" s="62"/>
      <c r="G1443" s="62"/>
      <c r="H1443" s="62"/>
      <c r="I1443" s="62"/>
      <c r="J1443" s="62"/>
      <c r="K1443" s="62"/>
      <c r="L1443" s="62"/>
      <c r="M1443" s="62"/>
      <c r="N1443" s="62"/>
      <c r="O1443" s="62"/>
      <c r="P1443" s="62"/>
      <c r="Q1443" s="62"/>
      <c r="R1443" s="62"/>
      <c r="S1443" s="62"/>
      <c r="T1443" s="62"/>
      <c r="U1443" s="62"/>
      <c r="V1443" s="62"/>
      <c r="W1443" s="62"/>
      <c r="X1443" s="62"/>
      <c r="Y1443" s="62"/>
      <c r="Z1443" s="62"/>
      <c r="AA1443" s="62"/>
      <c r="AB1443" s="62"/>
      <c r="AC1443" s="62"/>
      <c r="AD1443" s="62"/>
      <c r="AE1443" s="62"/>
      <c r="AF1443" s="62"/>
      <c r="AG1443" s="62"/>
      <c r="AH1443" s="62"/>
      <c r="AI1443" s="62"/>
      <c r="AJ1443" s="62"/>
      <c r="AK1443" s="62"/>
      <c r="AL1443" s="62"/>
      <c r="AM1443" s="62"/>
      <c r="AN1443" s="62"/>
      <c r="AO1443" s="62"/>
      <c r="AP1443" s="62"/>
      <c r="AQ1443" s="62"/>
      <c r="AR1443" s="62"/>
      <c r="AS1443" s="62"/>
      <c r="AT1443" s="62"/>
      <c r="AU1443" s="62"/>
      <c r="AV1443" s="62"/>
      <c r="AW1443" s="62"/>
      <c r="AX1443" s="62"/>
      <c r="AY1443" s="62"/>
      <c r="AZ1443" s="62"/>
      <c r="BA1443" s="62"/>
      <c r="BB1443" s="62"/>
    </row>
    <row r="1444" spans="1:54" ht="18.350000000000001" x14ac:dyDescent="0.3">
      <c r="A1444" s="62"/>
      <c r="B1444" s="62"/>
      <c r="C1444" s="62"/>
      <c r="D1444" s="62"/>
      <c r="E1444" s="62"/>
      <c r="F1444" s="62"/>
      <c r="G1444" s="62"/>
      <c r="H1444" s="62"/>
      <c r="I1444" s="62"/>
      <c r="J1444" s="62"/>
      <c r="K1444" s="62"/>
      <c r="L1444" s="62"/>
      <c r="M1444" s="62"/>
      <c r="N1444" s="62"/>
      <c r="O1444" s="62"/>
      <c r="P1444" s="62"/>
      <c r="Q1444" s="62"/>
      <c r="R1444" s="62"/>
      <c r="S1444" s="62"/>
      <c r="T1444" s="62"/>
      <c r="U1444" s="62"/>
      <c r="V1444" s="62"/>
      <c r="W1444" s="62"/>
      <c r="X1444" s="62"/>
      <c r="Y1444" s="62"/>
      <c r="Z1444" s="62"/>
      <c r="AA1444" s="62"/>
      <c r="AB1444" s="62"/>
      <c r="AC1444" s="62"/>
      <c r="AD1444" s="62"/>
      <c r="AE1444" s="62"/>
      <c r="AF1444" s="62"/>
      <c r="AG1444" s="62"/>
      <c r="AH1444" s="62"/>
      <c r="AI1444" s="62"/>
      <c r="AJ1444" s="62"/>
      <c r="AK1444" s="62"/>
      <c r="AL1444" s="62"/>
      <c r="AM1444" s="62"/>
      <c r="AN1444" s="62"/>
      <c r="AO1444" s="62"/>
      <c r="AP1444" s="62"/>
      <c r="AQ1444" s="62"/>
      <c r="AR1444" s="62"/>
      <c r="AS1444" s="62"/>
      <c r="AT1444" s="62"/>
      <c r="AU1444" s="62"/>
      <c r="AV1444" s="62"/>
      <c r="AW1444" s="62"/>
      <c r="AX1444" s="62"/>
      <c r="AY1444" s="62"/>
      <c r="AZ1444" s="62"/>
      <c r="BA1444" s="62"/>
      <c r="BB1444" s="62"/>
    </row>
    <row r="1445" spans="1:54" ht="18.350000000000001" x14ac:dyDescent="0.3">
      <c r="A1445" s="62"/>
      <c r="B1445" s="62"/>
      <c r="C1445" s="62"/>
      <c r="D1445" s="62"/>
      <c r="E1445" s="62"/>
      <c r="F1445" s="62"/>
      <c r="G1445" s="62"/>
      <c r="H1445" s="62"/>
      <c r="I1445" s="62"/>
      <c r="J1445" s="62"/>
      <c r="K1445" s="62"/>
      <c r="L1445" s="62"/>
      <c r="M1445" s="62"/>
      <c r="N1445" s="62"/>
      <c r="O1445" s="62"/>
      <c r="P1445" s="62"/>
      <c r="Q1445" s="62"/>
      <c r="R1445" s="62"/>
      <c r="S1445" s="62"/>
      <c r="T1445" s="62"/>
      <c r="U1445" s="62"/>
      <c r="V1445" s="62"/>
      <c r="W1445" s="62"/>
      <c r="X1445" s="62"/>
      <c r="Y1445" s="62"/>
      <c r="Z1445" s="62"/>
      <c r="AA1445" s="62"/>
      <c r="AB1445" s="62"/>
      <c r="AC1445" s="62"/>
      <c r="AD1445" s="62"/>
      <c r="AE1445" s="62"/>
      <c r="AF1445" s="62"/>
      <c r="AG1445" s="62"/>
      <c r="AH1445" s="62"/>
      <c r="AI1445" s="62"/>
      <c r="AJ1445" s="62"/>
      <c r="AK1445" s="62"/>
      <c r="AL1445" s="62"/>
      <c r="AM1445" s="62"/>
      <c r="AN1445" s="62"/>
      <c r="AO1445" s="62"/>
      <c r="AP1445" s="62"/>
      <c r="AQ1445" s="62"/>
      <c r="AR1445" s="62"/>
      <c r="AS1445" s="62"/>
      <c r="AT1445" s="62"/>
      <c r="AU1445" s="62"/>
      <c r="AV1445" s="62"/>
      <c r="AW1445" s="62"/>
      <c r="AX1445" s="62"/>
      <c r="AY1445" s="62"/>
      <c r="AZ1445" s="62"/>
      <c r="BA1445" s="62"/>
      <c r="BB1445" s="62"/>
    </row>
    <row r="1446" spans="1:54" ht="18.350000000000001" x14ac:dyDescent="0.3">
      <c r="A1446" s="62"/>
      <c r="B1446" s="62"/>
      <c r="C1446" s="62"/>
      <c r="D1446" s="62"/>
      <c r="E1446" s="62"/>
      <c r="F1446" s="62"/>
      <c r="G1446" s="62"/>
      <c r="H1446" s="62"/>
      <c r="I1446" s="62"/>
      <c r="J1446" s="62"/>
      <c r="K1446" s="62"/>
      <c r="L1446" s="62"/>
      <c r="M1446" s="62"/>
      <c r="N1446" s="62"/>
      <c r="O1446" s="62"/>
      <c r="P1446" s="62"/>
      <c r="Q1446" s="62"/>
      <c r="R1446" s="62"/>
      <c r="S1446" s="62"/>
      <c r="T1446" s="62"/>
      <c r="U1446" s="62"/>
      <c r="V1446" s="62"/>
      <c r="W1446" s="62"/>
      <c r="X1446" s="62"/>
      <c r="Y1446" s="62"/>
      <c r="Z1446" s="62"/>
      <c r="AA1446" s="62"/>
      <c r="AB1446" s="62"/>
      <c r="AC1446" s="62"/>
      <c r="AD1446" s="62"/>
      <c r="AE1446" s="62"/>
      <c r="AF1446" s="62"/>
      <c r="AG1446" s="62"/>
      <c r="AH1446" s="62"/>
      <c r="AI1446" s="62"/>
      <c r="AJ1446" s="62"/>
      <c r="AK1446" s="62"/>
      <c r="AL1446" s="62"/>
      <c r="AM1446" s="62"/>
      <c r="AN1446" s="62"/>
      <c r="AO1446" s="62"/>
      <c r="AP1446" s="62"/>
      <c r="AQ1446" s="62"/>
      <c r="AR1446" s="62"/>
      <c r="AS1446" s="62"/>
      <c r="AT1446" s="62"/>
      <c r="AU1446" s="62"/>
      <c r="AV1446" s="62"/>
      <c r="AW1446" s="62"/>
      <c r="AX1446" s="62"/>
      <c r="AY1446" s="62"/>
      <c r="AZ1446" s="62"/>
      <c r="BA1446" s="62"/>
      <c r="BB1446" s="62"/>
    </row>
    <row r="1447" spans="1:54" ht="18.350000000000001" x14ac:dyDescent="0.3">
      <c r="A1447" s="62"/>
      <c r="B1447" s="62"/>
      <c r="C1447" s="62"/>
      <c r="D1447" s="62"/>
      <c r="E1447" s="62"/>
      <c r="F1447" s="62"/>
      <c r="G1447" s="62"/>
      <c r="H1447" s="62"/>
      <c r="I1447" s="62"/>
      <c r="J1447" s="62"/>
      <c r="K1447" s="62"/>
      <c r="L1447" s="62"/>
      <c r="M1447" s="62"/>
      <c r="N1447" s="62"/>
      <c r="O1447" s="62"/>
      <c r="P1447" s="62"/>
      <c r="Q1447" s="62"/>
      <c r="R1447" s="62"/>
      <c r="S1447" s="62"/>
      <c r="T1447" s="62"/>
      <c r="U1447" s="62"/>
      <c r="V1447" s="62"/>
      <c r="W1447" s="62"/>
      <c r="X1447" s="62"/>
      <c r="Y1447" s="62"/>
      <c r="Z1447" s="62"/>
      <c r="AA1447" s="62"/>
      <c r="AB1447" s="62"/>
      <c r="AC1447" s="62"/>
      <c r="AD1447" s="62"/>
      <c r="AE1447" s="62"/>
      <c r="AF1447" s="62"/>
      <c r="AG1447" s="62"/>
      <c r="AH1447" s="62"/>
      <c r="AI1447" s="62"/>
      <c r="AJ1447" s="62"/>
      <c r="AK1447" s="62"/>
      <c r="AL1447" s="62"/>
      <c r="AM1447" s="62"/>
      <c r="AN1447" s="62"/>
      <c r="AO1447" s="62"/>
      <c r="AP1447" s="62"/>
      <c r="AQ1447" s="62"/>
      <c r="AR1447" s="62"/>
      <c r="AS1447" s="62"/>
      <c r="AT1447" s="62"/>
      <c r="AU1447" s="62"/>
      <c r="AV1447" s="62"/>
      <c r="AW1447" s="62"/>
      <c r="AX1447" s="62"/>
      <c r="AY1447" s="62"/>
      <c r="AZ1447" s="62"/>
      <c r="BA1447" s="62"/>
      <c r="BB1447" s="62"/>
    </row>
    <row r="1448" spans="1:54" ht="18.350000000000001" x14ac:dyDescent="0.3">
      <c r="A1448" s="62"/>
      <c r="B1448" s="62"/>
      <c r="C1448" s="62"/>
      <c r="D1448" s="62"/>
      <c r="E1448" s="62"/>
      <c r="F1448" s="62"/>
      <c r="G1448" s="62"/>
      <c r="H1448" s="62"/>
      <c r="I1448" s="62"/>
      <c r="J1448" s="62"/>
      <c r="K1448" s="62"/>
      <c r="L1448" s="62"/>
      <c r="M1448" s="62"/>
      <c r="N1448" s="62"/>
      <c r="O1448" s="62"/>
      <c r="P1448" s="62"/>
      <c r="Q1448" s="62"/>
      <c r="R1448" s="62"/>
      <c r="S1448" s="62"/>
      <c r="T1448" s="62"/>
      <c r="U1448" s="62"/>
      <c r="V1448" s="62"/>
      <c r="W1448" s="62"/>
      <c r="X1448" s="62"/>
      <c r="Y1448" s="62"/>
      <c r="Z1448" s="62"/>
      <c r="AA1448" s="62"/>
      <c r="AB1448" s="62"/>
      <c r="AC1448" s="62"/>
      <c r="AD1448" s="62"/>
      <c r="AE1448" s="62"/>
      <c r="AF1448" s="62"/>
      <c r="AG1448" s="62"/>
      <c r="AH1448" s="62"/>
      <c r="AI1448" s="62"/>
      <c r="AJ1448" s="62"/>
      <c r="AK1448" s="62"/>
      <c r="AL1448" s="62"/>
      <c r="AM1448" s="62"/>
      <c r="AN1448" s="62"/>
      <c r="AO1448" s="62"/>
      <c r="AP1448" s="62"/>
      <c r="AQ1448" s="62"/>
      <c r="AR1448" s="62"/>
      <c r="AS1448" s="62"/>
      <c r="AT1448" s="62"/>
      <c r="AU1448" s="62"/>
      <c r="AV1448" s="62"/>
      <c r="AW1448" s="62"/>
      <c r="AX1448" s="62"/>
      <c r="AY1448" s="62"/>
      <c r="AZ1448" s="62"/>
      <c r="BA1448" s="62"/>
      <c r="BB1448" s="62"/>
    </row>
    <row r="1449" spans="1:54" ht="18.350000000000001" x14ac:dyDescent="0.3">
      <c r="A1449" s="62"/>
      <c r="B1449" s="62"/>
      <c r="C1449" s="62"/>
      <c r="D1449" s="62"/>
      <c r="E1449" s="62"/>
      <c r="F1449" s="62"/>
      <c r="G1449" s="62"/>
      <c r="H1449" s="62"/>
      <c r="I1449" s="62"/>
      <c r="J1449" s="62"/>
      <c r="K1449" s="62"/>
      <c r="L1449" s="62"/>
      <c r="M1449" s="62"/>
      <c r="N1449" s="62"/>
      <c r="O1449" s="62"/>
      <c r="P1449" s="62"/>
      <c r="Q1449" s="62"/>
      <c r="R1449" s="62"/>
      <c r="S1449" s="62"/>
      <c r="T1449" s="62"/>
      <c r="U1449" s="62"/>
      <c r="V1449" s="62"/>
      <c r="W1449" s="62"/>
      <c r="X1449" s="62"/>
      <c r="Y1449" s="62"/>
      <c r="Z1449" s="62"/>
      <c r="AA1449" s="62"/>
      <c r="AB1449" s="62"/>
      <c r="AC1449" s="62"/>
      <c r="AD1449" s="62"/>
      <c r="AE1449" s="62"/>
      <c r="AF1449" s="62"/>
      <c r="AG1449" s="62"/>
      <c r="AH1449" s="62"/>
      <c r="AI1449" s="62"/>
      <c r="AJ1449" s="62"/>
      <c r="AK1449" s="62"/>
      <c r="AL1449" s="62"/>
      <c r="AM1449" s="62"/>
      <c r="AN1449" s="62"/>
      <c r="AO1449" s="62"/>
      <c r="AP1449" s="62"/>
      <c r="AQ1449" s="62"/>
      <c r="AR1449" s="62"/>
      <c r="AS1449" s="62"/>
      <c r="AT1449" s="62"/>
      <c r="AU1449" s="62"/>
      <c r="AV1449" s="62"/>
      <c r="AW1449" s="62"/>
      <c r="AX1449" s="62"/>
      <c r="AY1449" s="62"/>
      <c r="AZ1449" s="62"/>
      <c r="BA1449" s="62"/>
      <c r="BB1449" s="62"/>
    </row>
    <row r="1450" spans="1:54" ht="18.350000000000001" x14ac:dyDescent="0.3">
      <c r="A1450" s="62"/>
      <c r="B1450" s="62"/>
      <c r="C1450" s="62"/>
      <c r="D1450" s="62"/>
      <c r="E1450" s="62"/>
      <c r="F1450" s="62"/>
      <c r="G1450" s="62"/>
      <c r="H1450" s="62"/>
      <c r="I1450" s="62"/>
      <c r="J1450" s="62"/>
      <c r="K1450" s="62"/>
      <c r="L1450" s="62"/>
      <c r="M1450" s="62"/>
      <c r="N1450" s="62"/>
      <c r="O1450" s="62"/>
      <c r="P1450" s="62"/>
      <c r="Q1450" s="62"/>
      <c r="R1450" s="62"/>
      <c r="S1450" s="62"/>
      <c r="T1450" s="62"/>
      <c r="U1450" s="62"/>
      <c r="V1450" s="62"/>
      <c r="W1450" s="62"/>
      <c r="X1450" s="62"/>
      <c r="Y1450" s="62"/>
      <c r="Z1450" s="62"/>
      <c r="AA1450" s="62"/>
      <c r="AB1450" s="62"/>
      <c r="AC1450" s="62"/>
      <c r="AD1450" s="62"/>
      <c r="AE1450" s="62"/>
      <c r="AF1450" s="62"/>
      <c r="AG1450" s="62"/>
      <c r="AH1450" s="62"/>
      <c r="AI1450" s="62"/>
      <c r="AJ1450" s="62"/>
      <c r="AK1450" s="62"/>
      <c r="AL1450" s="62"/>
      <c r="AM1450" s="62"/>
      <c r="AN1450" s="62"/>
      <c r="AO1450" s="62"/>
      <c r="AP1450" s="62"/>
      <c r="AQ1450" s="62"/>
      <c r="AR1450" s="62"/>
      <c r="AS1450" s="62"/>
      <c r="AT1450" s="62"/>
      <c r="AU1450" s="62"/>
      <c r="AV1450" s="62"/>
      <c r="AW1450" s="62"/>
      <c r="AX1450" s="62"/>
      <c r="AY1450" s="62"/>
      <c r="AZ1450" s="62"/>
      <c r="BA1450" s="62"/>
      <c r="BB1450" s="62"/>
    </row>
    <row r="1451" spans="1:54" ht="18.350000000000001" x14ac:dyDescent="0.3">
      <c r="A1451" s="62"/>
      <c r="B1451" s="62"/>
      <c r="C1451" s="62"/>
      <c r="D1451" s="62"/>
      <c r="E1451" s="62"/>
      <c r="F1451" s="62"/>
      <c r="G1451" s="62"/>
      <c r="H1451" s="62"/>
      <c r="I1451" s="62"/>
      <c r="J1451" s="62"/>
      <c r="K1451" s="62"/>
      <c r="L1451" s="62"/>
      <c r="M1451" s="62"/>
      <c r="N1451" s="62"/>
      <c r="O1451" s="62"/>
      <c r="P1451" s="62"/>
      <c r="Q1451" s="62"/>
      <c r="R1451" s="62"/>
      <c r="S1451" s="62"/>
      <c r="T1451" s="62"/>
      <c r="U1451" s="62"/>
      <c r="V1451" s="62"/>
      <c r="W1451" s="62"/>
      <c r="X1451" s="62"/>
      <c r="Y1451" s="62"/>
      <c r="Z1451" s="62"/>
      <c r="AA1451" s="62"/>
      <c r="AB1451" s="62"/>
      <c r="AC1451" s="62"/>
      <c r="AD1451" s="62"/>
      <c r="AE1451" s="62"/>
      <c r="AF1451" s="62"/>
      <c r="AG1451" s="62"/>
      <c r="AH1451" s="62"/>
      <c r="AI1451" s="62"/>
      <c r="AJ1451" s="62"/>
      <c r="AK1451" s="62"/>
      <c r="AL1451" s="62"/>
      <c r="AM1451" s="62"/>
      <c r="AN1451" s="62"/>
      <c r="AO1451" s="62"/>
      <c r="AP1451" s="62"/>
      <c r="AQ1451" s="62"/>
      <c r="AR1451" s="62"/>
      <c r="AS1451" s="62"/>
      <c r="AT1451" s="62"/>
      <c r="AU1451" s="62"/>
      <c r="AV1451" s="62"/>
      <c r="AW1451" s="62"/>
      <c r="AX1451" s="62"/>
      <c r="AY1451" s="62"/>
      <c r="AZ1451" s="62"/>
      <c r="BA1451" s="62"/>
      <c r="BB1451" s="62"/>
    </row>
    <row r="1452" spans="1:54" ht="18.350000000000001" x14ac:dyDescent="0.3">
      <c r="A1452" s="62"/>
      <c r="B1452" s="62"/>
      <c r="C1452" s="62"/>
      <c r="D1452" s="62"/>
      <c r="E1452" s="62"/>
      <c r="F1452" s="62"/>
      <c r="G1452" s="62"/>
      <c r="H1452" s="62"/>
      <c r="I1452" s="62"/>
      <c r="J1452" s="62"/>
      <c r="K1452" s="62"/>
      <c r="L1452" s="62"/>
      <c r="M1452" s="62"/>
      <c r="N1452" s="62"/>
      <c r="O1452" s="62"/>
      <c r="P1452" s="62"/>
      <c r="Q1452" s="62"/>
      <c r="R1452" s="62"/>
      <c r="S1452" s="62"/>
      <c r="T1452" s="62"/>
      <c r="U1452" s="62"/>
      <c r="V1452" s="62"/>
      <c r="W1452" s="62"/>
      <c r="X1452" s="62"/>
      <c r="Y1452" s="62"/>
      <c r="Z1452" s="62"/>
      <c r="AA1452" s="62"/>
      <c r="AB1452" s="62"/>
      <c r="AC1452" s="62"/>
      <c r="AD1452" s="62"/>
      <c r="AE1452" s="62"/>
      <c r="AF1452" s="62"/>
      <c r="AG1452" s="62"/>
      <c r="AH1452" s="62"/>
      <c r="AI1452" s="62"/>
      <c r="AJ1452" s="62"/>
      <c r="AK1452" s="62"/>
      <c r="AL1452" s="62"/>
      <c r="AM1452" s="62"/>
      <c r="AN1452" s="62"/>
      <c r="AO1452" s="62"/>
      <c r="AP1452" s="62"/>
      <c r="AQ1452" s="62"/>
      <c r="AR1452" s="62"/>
      <c r="AS1452" s="62"/>
      <c r="AT1452" s="62"/>
      <c r="AU1452" s="62"/>
      <c r="AV1452" s="62"/>
      <c r="AW1452" s="62"/>
      <c r="AX1452" s="62"/>
      <c r="AY1452" s="62"/>
      <c r="AZ1452" s="62"/>
      <c r="BA1452" s="62"/>
      <c r="BB1452" s="62"/>
    </row>
    <row r="1453" spans="1:54" ht="18.350000000000001" x14ac:dyDescent="0.3">
      <c r="A1453" s="62"/>
      <c r="B1453" s="62"/>
      <c r="C1453" s="62"/>
      <c r="D1453" s="62"/>
      <c r="E1453" s="62"/>
      <c r="F1453" s="62"/>
      <c r="G1453" s="62"/>
      <c r="H1453" s="62"/>
      <c r="I1453" s="62"/>
      <c r="J1453" s="62"/>
      <c r="K1453" s="62"/>
      <c r="L1453" s="62"/>
      <c r="M1453" s="62"/>
      <c r="N1453" s="62"/>
      <c r="O1453" s="62"/>
      <c r="P1453" s="62"/>
      <c r="Q1453" s="62"/>
      <c r="R1453" s="62"/>
      <c r="S1453" s="62"/>
      <c r="T1453" s="62"/>
      <c r="U1453" s="62"/>
      <c r="V1453" s="62"/>
      <c r="W1453" s="62"/>
      <c r="X1453" s="62"/>
      <c r="Y1453" s="62"/>
      <c r="Z1453" s="62"/>
      <c r="AA1453" s="62"/>
      <c r="AB1453" s="62"/>
      <c r="AC1453" s="62"/>
      <c r="AD1453" s="62"/>
      <c r="AE1453" s="62"/>
      <c r="AF1453" s="62"/>
      <c r="AG1453" s="62"/>
      <c r="AH1453" s="62"/>
      <c r="AI1453" s="62"/>
      <c r="AJ1453" s="62"/>
      <c r="AK1453" s="62"/>
      <c r="AL1453" s="62"/>
      <c r="AM1453" s="62"/>
      <c r="AN1453" s="62"/>
      <c r="AO1453" s="62"/>
      <c r="AP1453" s="62"/>
      <c r="AQ1453" s="62"/>
      <c r="AR1453" s="62"/>
      <c r="AS1453" s="62"/>
      <c r="AT1453" s="62"/>
      <c r="AU1453" s="62"/>
      <c r="AV1453" s="62"/>
      <c r="AW1453" s="62"/>
      <c r="AX1453" s="62"/>
      <c r="AY1453" s="62"/>
      <c r="AZ1453" s="62"/>
      <c r="BA1453" s="62"/>
      <c r="BB1453" s="62"/>
    </row>
    <row r="1454" spans="1:54" ht="18.350000000000001" x14ac:dyDescent="0.3">
      <c r="A1454" s="62"/>
      <c r="B1454" s="62"/>
      <c r="C1454" s="62"/>
      <c r="D1454" s="62"/>
      <c r="E1454" s="62"/>
      <c r="F1454" s="62"/>
      <c r="G1454" s="62"/>
      <c r="H1454" s="62"/>
      <c r="I1454" s="62"/>
      <c r="J1454" s="62"/>
      <c r="K1454" s="62"/>
      <c r="L1454" s="62"/>
      <c r="M1454" s="62"/>
      <c r="N1454" s="62"/>
      <c r="O1454" s="62"/>
      <c r="P1454" s="62"/>
      <c r="Q1454" s="62"/>
      <c r="R1454" s="62"/>
      <c r="S1454" s="62"/>
      <c r="T1454" s="62"/>
      <c r="U1454" s="62"/>
      <c r="V1454" s="62"/>
      <c r="W1454" s="62"/>
      <c r="X1454" s="62"/>
      <c r="Y1454" s="62"/>
      <c r="Z1454" s="62"/>
      <c r="AA1454" s="62"/>
      <c r="AB1454" s="62"/>
      <c r="AC1454" s="62"/>
      <c r="AD1454" s="62"/>
      <c r="AE1454" s="62"/>
      <c r="AF1454" s="62"/>
      <c r="AG1454" s="62"/>
      <c r="AH1454" s="62"/>
      <c r="AI1454" s="62"/>
      <c r="AJ1454" s="62"/>
      <c r="AK1454" s="62"/>
      <c r="AL1454" s="62"/>
      <c r="AM1454" s="62"/>
      <c r="AN1454" s="62"/>
      <c r="AO1454" s="62"/>
      <c r="AP1454" s="62"/>
      <c r="AQ1454" s="62"/>
      <c r="AR1454" s="62"/>
      <c r="AS1454" s="62"/>
      <c r="AT1454" s="62"/>
      <c r="AU1454" s="62"/>
      <c r="AV1454" s="62"/>
      <c r="AW1454" s="62"/>
      <c r="AX1454" s="62"/>
      <c r="AY1454" s="62"/>
      <c r="AZ1454" s="62"/>
      <c r="BA1454" s="62"/>
      <c r="BB1454" s="62"/>
    </row>
    <row r="1455" spans="1:54" ht="18.350000000000001" x14ac:dyDescent="0.3">
      <c r="A1455" s="62"/>
      <c r="B1455" s="62"/>
      <c r="C1455" s="62"/>
      <c r="D1455" s="62"/>
      <c r="E1455" s="62"/>
      <c r="F1455" s="62"/>
      <c r="G1455" s="62"/>
      <c r="H1455" s="62"/>
      <c r="I1455" s="62"/>
      <c r="J1455" s="62"/>
      <c r="K1455" s="62"/>
      <c r="L1455" s="62"/>
      <c r="M1455" s="62"/>
      <c r="N1455" s="62"/>
      <c r="O1455" s="62"/>
      <c r="P1455" s="62"/>
      <c r="Q1455" s="62"/>
      <c r="R1455" s="62"/>
      <c r="S1455" s="62"/>
      <c r="T1455" s="62"/>
      <c r="U1455" s="62"/>
      <c r="V1455" s="62"/>
      <c r="W1455" s="62"/>
      <c r="X1455" s="62"/>
      <c r="Y1455" s="62"/>
      <c r="Z1455" s="62"/>
      <c r="AA1455" s="62"/>
      <c r="AB1455" s="62"/>
      <c r="AC1455" s="62"/>
      <c r="AD1455" s="62"/>
      <c r="AE1455" s="62"/>
      <c r="AF1455" s="62"/>
      <c r="AG1455" s="62"/>
      <c r="AH1455" s="62"/>
      <c r="AI1455" s="62"/>
      <c r="AJ1455" s="62"/>
      <c r="AK1455" s="62"/>
      <c r="AL1455" s="62"/>
      <c r="AM1455" s="62"/>
      <c r="AN1455" s="62"/>
      <c r="AO1455" s="62"/>
      <c r="AP1455" s="62"/>
      <c r="AQ1455" s="62"/>
      <c r="AR1455" s="62"/>
      <c r="AS1455" s="62"/>
      <c r="AT1455" s="62"/>
      <c r="AU1455" s="62"/>
      <c r="AV1455" s="62"/>
      <c r="AW1455" s="62"/>
      <c r="AX1455" s="62"/>
      <c r="AY1455" s="62"/>
      <c r="AZ1455" s="62"/>
      <c r="BA1455" s="62"/>
      <c r="BB1455" s="62"/>
    </row>
    <row r="1456" spans="1:54" ht="18.350000000000001" x14ac:dyDescent="0.3">
      <c r="A1456" s="62"/>
      <c r="B1456" s="62"/>
      <c r="C1456" s="62"/>
      <c r="D1456" s="62"/>
      <c r="E1456" s="62"/>
      <c r="F1456" s="62"/>
      <c r="G1456" s="62"/>
      <c r="H1456" s="62"/>
      <c r="I1456" s="62"/>
      <c r="J1456" s="62"/>
      <c r="K1456" s="62"/>
      <c r="L1456" s="62"/>
      <c r="M1456" s="62"/>
      <c r="N1456" s="62"/>
      <c r="O1456" s="62"/>
      <c r="P1456" s="62"/>
      <c r="Q1456" s="62"/>
      <c r="R1456" s="62"/>
      <c r="S1456" s="62"/>
      <c r="T1456" s="62"/>
      <c r="U1456" s="62"/>
      <c r="V1456" s="62"/>
      <c r="W1456" s="62"/>
      <c r="X1456" s="62"/>
      <c r="Y1456" s="62"/>
      <c r="Z1456" s="62"/>
      <c r="AA1456" s="62"/>
      <c r="AB1456" s="62"/>
      <c r="AC1456" s="62"/>
      <c r="AD1456" s="62"/>
      <c r="AE1456" s="62"/>
      <c r="AF1456" s="62"/>
      <c r="AG1456" s="62"/>
      <c r="AH1456" s="62"/>
      <c r="AI1456" s="62"/>
      <c r="AJ1456" s="62"/>
      <c r="AK1456" s="62"/>
      <c r="AL1456" s="62"/>
      <c r="AM1456" s="62"/>
      <c r="AN1456" s="62"/>
      <c r="AO1456" s="62"/>
      <c r="AP1456" s="62"/>
      <c r="AQ1456" s="62"/>
      <c r="AR1456" s="62"/>
      <c r="AS1456" s="62"/>
      <c r="AT1456" s="62"/>
      <c r="AU1456" s="62"/>
      <c r="AV1456" s="62"/>
      <c r="AW1456" s="62"/>
      <c r="AX1456" s="62"/>
      <c r="AY1456" s="62"/>
      <c r="AZ1456" s="62"/>
      <c r="BA1456" s="62"/>
      <c r="BB1456" s="62"/>
    </row>
    <row r="1457" spans="1:54" ht="18.350000000000001" x14ac:dyDescent="0.3">
      <c r="A1457" s="62"/>
      <c r="B1457" s="62"/>
      <c r="C1457" s="62"/>
      <c r="D1457" s="62"/>
      <c r="E1457" s="62"/>
      <c r="F1457" s="62"/>
      <c r="G1457" s="62"/>
      <c r="H1457" s="62"/>
      <c r="I1457" s="62"/>
      <c r="J1457" s="62"/>
      <c r="K1457" s="62"/>
      <c r="L1457" s="62"/>
      <c r="M1457" s="62"/>
      <c r="N1457" s="62"/>
      <c r="O1457" s="62"/>
      <c r="P1457" s="62"/>
      <c r="Q1457" s="62"/>
      <c r="R1457" s="62"/>
      <c r="S1457" s="62"/>
      <c r="T1457" s="62"/>
      <c r="U1457" s="62"/>
      <c r="V1457" s="62"/>
      <c r="W1457" s="62"/>
      <c r="X1457" s="62"/>
      <c r="Y1457" s="62"/>
      <c r="Z1457" s="62"/>
      <c r="AA1457" s="62"/>
      <c r="AB1457" s="62"/>
      <c r="AC1457" s="62"/>
      <c r="AD1457" s="62"/>
      <c r="AE1457" s="62"/>
      <c r="AF1457" s="62"/>
      <c r="AG1457" s="62"/>
      <c r="AH1457" s="62"/>
      <c r="AI1457" s="62"/>
      <c r="AJ1457" s="62"/>
      <c r="AK1457" s="62"/>
      <c r="AL1457" s="62"/>
      <c r="AM1457" s="62"/>
      <c r="AN1457" s="62"/>
      <c r="AO1457" s="62"/>
      <c r="AP1457" s="62"/>
      <c r="AQ1457" s="62"/>
      <c r="AR1457" s="62"/>
      <c r="AS1457" s="62"/>
      <c r="AT1457" s="62"/>
      <c r="AU1457" s="62"/>
      <c r="AV1457" s="62"/>
      <c r="AW1457" s="62"/>
      <c r="AX1457" s="62"/>
      <c r="AY1457" s="62"/>
      <c r="AZ1457" s="62"/>
      <c r="BA1457" s="62"/>
      <c r="BB1457" s="62"/>
    </row>
    <row r="1458" spans="1:54" ht="18.350000000000001" x14ac:dyDescent="0.3">
      <c r="A1458" s="62"/>
      <c r="B1458" s="62"/>
      <c r="C1458" s="62"/>
      <c r="D1458" s="62"/>
      <c r="E1458" s="62"/>
      <c r="F1458" s="62"/>
      <c r="G1458" s="62"/>
      <c r="H1458" s="62"/>
      <c r="I1458" s="62"/>
      <c r="J1458" s="62"/>
      <c r="K1458" s="62"/>
      <c r="L1458" s="62"/>
      <c r="M1458" s="62"/>
      <c r="N1458" s="62"/>
      <c r="O1458" s="62"/>
      <c r="P1458" s="62"/>
      <c r="Q1458" s="62"/>
      <c r="R1458" s="62"/>
      <c r="S1458" s="62"/>
      <c r="T1458" s="62"/>
      <c r="U1458" s="62"/>
      <c r="V1458" s="62"/>
      <c r="W1458" s="62"/>
      <c r="X1458" s="62"/>
      <c r="Y1458" s="62"/>
      <c r="Z1458" s="62"/>
      <c r="AA1458" s="62"/>
      <c r="AB1458" s="62"/>
      <c r="AC1458" s="62"/>
      <c r="AD1458" s="62"/>
      <c r="AE1458" s="62"/>
      <c r="AF1458" s="62"/>
      <c r="AG1458" s="62"/>
      <c r="AH1458" s="62"/>
      <c r="AI1458" s="62"/>
      <c r="AJ1458" s="62"/>
      <c r="AK1458" s="62"/>
      <c r="AL1458" s="62"/>
      <c r="AM1458" s="62"/>
      <c r="AN1458" s="62"/>
      <c r="AO1458" s="62"/>
      <c r="AP1458" s="62"/>
      <c r="AQ1458" s="62"/>
      <c r="AR1458" s="62"/>
      <c r="AS1458" s="62"/>
      <c r="AT1458" s="62"/>
      <c r="AU1458" s="62"/>
      <c r="AV1458" s="62"/>
      <c r="AW1458" s="62"/>
      <c r="AX1458" s="62"/>
      <c r="AY1458" s="62"/>
      <c r="AZ1458" s="62"/>
      <c r="BA1458" s="62"/>
      <c r="BB1458" s="62"/>
    </row>
    <row r="1459" spans="1:54" ht="18.350000000000001" x14ac:dyDescent="0.3">
      <c r="A1459" s="62"/>
      <c r="B1459" s="62"/>
      <c r="C1459" s="62"/>
      <c r="D1459" s="62"/>
      <c r="E1459" s="62"/>
      <c r="F1459" s="62"/>
      <c r="G1459" s="62"/>
      <c r="H1459" s="62"/>
      <c r="I1459" s="62"/>
      <c r="J1459" s="62"/>
      <c r="K1459" s="62"/>
      <c r="L1459" s="62"/>
      <c r="M1459" s="62"/>
      <c r="N1459" s="62"/>
      <c r="O1459" s="62"/>
      <c r="P1459" s="62"/>
      <c r="Q1459" s="62"/>
      <c r="R1459" s="62"/>
      <c r="S1459" s="62"/>
      <c r="T1459" s="62"/>
      <c r="U1459" s="62"/>
      <c r="V1459" s="62"/>
      <c r="W1459" s="62"/>
      <c r="X1459" s="62"/>
      <c r="Y1459" s="62"/>
      <c r="Z1459" s="62"/>
      <c r="AA1459" s="62"/>
      <c r="AB1459" s="62"/>
      <c r="AC1459" s="62"/>
      <c r="AD1459" s="62"/>
      <c r="AE1459" s="62"/>
      <c r="AF1459" s="62"/>
      <c r="AG1459" s="62"/>
      <c r="AH1459" s="62"/>
      <c r="AI1459" s="62"/>
      <c r="AJ1459" s="62"/>
      <c r="AK1459" s="62"/>
      <c r="AL1459" s="62"/>
      <c r="AM1459" s="62"/>
      <c r="AN1459" s="62"/>
      <c r="AO1459" s="62"/>
      <c r="AP1459" s="62"/>
      <c r="AQ1459" s="62"/>
      <c r="AR1459" s="62"/>
      <c r="AS1459" s="62"/>
      <c r="AT1459" s="62"/>
      <c r="AU1459" s="62"/>
      <c r="AV1459" s="62"/>
      <c r="AW1459" s="62"/>
      <c r="AX1459" s="62"/>
      <c r="AY1459" s="62"/>
      <c r="AZ1459" s="62"/>
      <c r="BA1459" s="62"/>
      <c r="BB1459" s="62"/>
    </row>
    <row r="1460" spans="1:54" ht="18.350000000000001" x14ac:dyDescent="0.3">
      <c r="A1460" s="62"/>
      <c r="B1460" s="62"/>
      <c r="C1460" s="62"/>
      <c r="D1460" s="62"/>
      <c r="E1460" s="62"/>
      <c r="F1460" s="62"/>
      <c r="G1460" s="62"/>
      <c r="H1460" s="62"/>
      <c r="I1460" s="62"/>
      <c r="J1460" s="62"/>
      <c r="K1460" s="62"/>
      <c r="L1460" s="62"/>
      <c r="M1460" s="62"/>
      <c r="N1460" s="62"/>
      <c r="O1460" s="62"/>
      <c r="P1460" s="62"/>
      <c r="Q1460" s="62"/>
      <c r="R1460" s="62"/>
      <c r="S1460" s="62"/>
      <c r="T1460" s="62"/>
      <c r="U1460" s="62"/>
      <c r="V1460" s="62"/>
      <c r="W1460" s="62"/>
      <c r="X1460" s="62"/>
      <c r="Y1460" s="62"/>
      <c r="Z1460" s="62"/>
      <c r="AA1460" s="62"/>
      <c r="AB1460" s="62"/>
      <c r="AC1460" s="62"/>
      <c r="AD1460" s="62"/>
      <c r="AE1460" s="62"/>
      <c r="AF1460" s="62"/>
      <c r="AG1460" s="62"/>
      <c r="AH1460" s="62"/>
      <c r="AI1460" s="62"/>
      <c r="AJ1460" s="62"/>
      <c r="AK1460" s="62"/>
      <c r="AL1460" s="62"/>
      <c r="AM1460" s="62"/>
      <c r="AN1460" s="62"/>
      <c r="AO1460" s="62"/>
      <c r="AP1460" s="62"/>
      <c r="AQ1460" s="62"/>
      <c r="AR1460" s="62"/>
      <c r="AS1460" s="62"/>
      <c r="AT1460" s="62"/>
      <c r="AU1460" s="62"/>
      <c r="AV1460" s="62"/>
      <c r="AW1460" s="62"/>
      <c r="AX1460" s="62"/>
      <c r="AY1460" s="62"/>
      <c r="AZ1460" s="62"/>
      <c r="BA1460" s="62"/>
      <c r="BB1460" s="62"/>
    </row>
    <row r="1461" spans="1:54" ht="18.350000000000001" x14ac:dyDescent="0.3">
      <c r="A1461" s="62"/>
      <c r="B1461" s="62"/>
      <c r="C1461" s="62"/>
      <c r="D1461" s="62"/>
      <c r="E1461" s="62"/>
      <c r="F1461" s="62"/>
      <c r="G1461" s="62"/>
      <c r="H1461" s="62"/>
      <c r="I1461" s="62"/>
      <c r="J1461" s="62"/>
      <c r="K1461" s="62"/>
      <c r="L1461" s="62"/>
      <c r="M1461" s="62"/>
      <c r="N1461" s="62"/>
      <c r="O1461" s="62"/>
      <c r="P1461" s="62"/>
      <c r="Q1461" s="62"/>
      <c r="R1461" s="62"/>
      <c r="S1461" s="62"/>
      <c r="T1461" s="62"/>
      <c r="U1461" s="62"/>
      <c r="V1461" s="62"/>
      <c r="W1461" s="62"/>
      <c r="X1461" s="62"/>
      <c r="Y1461" s="62"/>
      <c r="Z1461" s="62"/>
      <c r="AA1461" s="62"/>
      <c r="AB1461" s="62"/>
      <c r="AC1461" s="62"/>
      <c r="AD1461" s="62"/>
      <c r="AE1461" s="62"/>
      <c r="AF1461" s="62"/>
      <c r="AG1461" s="62"/>
      <c r="AH1461" s="62"/>
      <c r="AI1461" s="62"/>
      <c r="AJ1461" s="62"/>
      <c r="AK1461" s="62"/>
      <c r="AL1461" s="62"/>
      <c r="AM1461" s="62"/>
      <c r="AN1461" s="62"/>
      <c r="AO1461" s="62"/>
      <c r="AP1461" s="62"/>
      <c r="AQ1461" s="62"/>
      <c r="AR1461" s="62"/>
      <c r="AS1461" s="62"/>
      <c r="AT1461" s="62"/>
      <c r="AU1461" s="62"/>
      <c r="AV1461" s="62"/>
      <c r="AW1461" s="62"/>
      <c r="AX1461" s="62"/>
      <c r="AY1461" s="62"/>
      <c r="AZ1461" s="62"/>
      <c r="BA1461" s="62"/>
      <c r="BB1461" s="62"/>
    </row>
    <row r="1462" spans="1:54" ht="18.350000000000001" x14ac:dyDescent="0.3">
      <c r="A1462" s="62"/>
      <c r="B1462" s="62"/>
      <c r="C1462" s="62"/>
      <c r="D1462" s="62"/>
      <c r="E1462" s="62"/>
      <c r="F1462" s="62"/>
      <c r="G1462" s="62"/>
      <c r="H1462" s="62"/>
      <c r="I1462" s="62"/>
      <c r="J1462" s="62"/>
      <c r="K1462" s="62"/>
      <c r="L1462" s="62"/>
      <c r="M1462" s="62"/>
      <c r="N1462" s="62"/>
      <c r="O1462" s="62"/>
      <c r="P1462" s="62"/>
      <c r="Q1462" s="62"/>
      <c r="R1462" s="62"/>
      <c r="S1462" s="62"/>
      <c r="T1462" s="62"/>
      <c r="U1462" s="62"/>
      <c r="V1462" s="62"/>
      <c r="W1462" s="62"/>
      <c r="X1462" s="62"/>
      <c r="Y1462" s="62"/>
      <c r="Z1462" s="62"/>
      <c r="AA1462" s="62"/>
      <c r="AB1462" s="62"/>
      <c r="AC1462" s="62"/>
      <c r="AD1462" s="62"/>
      <c r="AE1462" s="62"/>
      <c r="AF1462" s="62"/>
      <c r="AG1462" s="62"/>
      <c r="AH1462" s="62"/>
      <c r="AI1462" s="62"/>
      <c r="AJ1462" s="62"/>
      <c r="AK1462" s="62"/>
      <c r="AL1462" s="62"/>
      <c r="AM1462" s="62"/>
      <c r="AN1462" s="62"/>
      <c r="AO1462" s="62"/>
      <c r="AP1462" s="62"/>
      <c r="AQ1462" s="62"/>
      <c r="AR1462" s="62"/>
      <c r="AS1462" s="62"/>
      <c r="AT1462" s="62"/>
      <c r="AU1462" s="62"/>
      <c r="AV1462" s="62"/>
      <c r="AW1462" s="62"/>
      <c r="AX1462" s="62"/>
      <c r="AY1462" s="62"/>
      <c r="AZ1462" s="62"/>
      <c r="BA1462" s="62"/>
      <c r="BB1462" s="62"/>
    </row>
    <row r="1463" spans="1:54" ht="18.350000000000001" x14ac:dyDescent="0.3">
      <c r="A1463" s="62"/>
      <c r="B1463" s="62"/>
      <c r="C1463" s="62"/>
      <c r="D1463" s="62"/>
      <c r="E1463" s="62"/>
      <c r="F1463" s="62"/>
      <c r="G1463" s="62"/>
      <c r="H1463" s="62"/>
      <c r="I1463" s="62"/>
      <c r="J1463" s="62"/>
      <c r="K1463" s="62"/>
      <c r="L1463" s="62"/>
      <c r="M1463" s="62"/>
      <c r="N1463" s="62"/>
      <c r="O1463" s="62"/>
      <c r="P1463" s="62"/>
      <c r="Q1463" s="62"/>
      <c r="R1463" s="62"/>
      <c r="S1463" s="62"/>
      <c r="T1463" s="62"/>
      <c r="U1463" s="62"/>
      <c r="V1463" s="62"/>
      <c r="W1463" s="62"/>
      <c r="X1463" s="62"/>
      <c r="Y1463" s="62"/>
      <c r="Z1463" s="62"/>
      <c r="AA1463" s="62"/>
      <c r="AB1463" s="62"/>
      <c r="AC1463" s="62"/>
      <c r="AD1463" s="62"/>
      <c r="AE1463" s="62"/>
      <c r="AF1463" s="62"/>
      <c r="AG1463" s="62"/>
      <c r="AH1463" s="62"/>
      <c r="AI1463" s="62"/>
      <c r="AJ1463" s="62"/>
      <c r="AK1463" s="62"/>
      <c r="AL1463" s="62"/>
      <c r="AM1463" s="62"/>
      <c r="AN1463" s="62"/>
      <c r="AO1463" s="62"/>
      <c r="AP1463" s="62"/>
      <c r="AQ1463" s="62"/>
      <c r="AR1463" s="62"/>
      <c r="AS1463" s="62"/>
      <c r="AT1463" s="62"/>
      <c r="AU1463" s="62"/>
      <c r="AV1463" s="62"/>
      <c r="AW1463" s="62"/>
      <c r="AX1463" s="62"/>
      <c r="AY1463" s="62"/>
      <c r="AZ1463" s="62"/>
      <c r="BA1463" s="62"/>
      <c r="BB1463" s="62"/>
    </row>
    <row r="1464" spans="1:54" ht="18.350000000000001" x14ac:dyDescent="0.3">
      <c r="A1464" s="62"/>
      <c r="B1464" s="62"/>
      <c r="C1464" s="62"/>
      <c r="D1464" s="62"/>
      <c r="E1464" s="62"/>
      <c r="F1464" s="62"/>
      <c r="G1464" s="62"/>
      <c r="H1464" s="62"/>
      <c r="I1464" s="62"/>
      <c r="J1464" s="62"/>
      <c r="K1464" s="62"/>
      <c r="L1464" s="62"/>
      <c r="M1464" s="62"/>
      <c r="N1464" s="62"/>
      <c r="O1464" s="62"/>
      <c r="P1464" s="62"/>
      <c r="Q1464" s="62"/>
      <c r="R1464" s="62"/>
      <c r="S1464" s="62"/>
      <c r="T1464" s="62"/>
      <c r="U1464" s="62"/>
      <c r="V1464" s="62"/>
      <c r="W1464" s="62"/>
      <c r="X1464" s="62"/>
      <c r="Y1464" s="62"/>
      <c r="Z1464" s="62"/>
      <c r="AA1464" s="62"/>
      <c r="AB1464" s="62"/>
      <c r="AC1464" s="62"/>
      <c r="AD1464" s="62"/>
      <c r="AE1464" s="62"/>
      <c r="AF1464" s="62"/>
      <c r="AG1464" s="62"/>
      <c r="AH1464" s="62"/>
      <c r="AI1464" s="62"/>
      <c r="AJ1464" s="62"/>
      <c r="AK1464" s="62"/>
      <c r="AL1464" s="62"/>
      <c r="AM1464" s="62"/>
      <c r="AN1464" s="62"/>
      <c r="AO1464" s="62"/>
      <c r="AP1464" s="62"/>
      <c r="AQ1464" s="62"/>
      <c r="AR1464" s="62"/>
      <c r="AS1464" s="62"/>
      <c r="AT1464" s="62"/>
      <c r="AU1464" s="62"/>
      <c r="AV1464" s="62"/>
      <c r="AW1464" s="62"/>
      <c r="AX1464" s="62"/>
      <c r="AY1464" s="62"/>
      <c r="AZ1464" s="62"/>
      <c r="BA1464" s="62"/>
      <c r="BB1464" s="62"/>
    </row>
    <row r="1465" spans="1:54" ht="18.350000000000001" x14ac:dyDescent="0.3">
      <c r="A1465" s="62"/>
      <c r="B1465" s="62"/>
      <c r="C1465" s="62"/>
      <c r="D1465" s="62"/>
      <c r="E1465" s="62"/>
      <c r="F1465" s="62"/>
      <c r="G1465" s="62"/>
      <c r="H1465" s="62"/>
      <c r="I1465" s="62"/>
      <c r="J1465" s="62"/>
      <c r="K1465" s="62"/>
      <c r="L1465" s="62"/>
      <c r="M1465" s="62"/>
      <c r="N1465" s="62"/>
      <c r="O1465" s="62"/>
      <c r="P1465" s="62"/>
      <c r="Q1465" s="62"/>
      <c r="R1465" s="62"/>
      <c r="S1465" s="62"/>
      <c r="T1465" s="62"/>
      <c r="U1465" s="62"/>
      <c r="V1465" s="62"/>
      <c r="W1465" s="62"/>
      <c r="X1465" s="62"/>
      <c r="Y1465" s="62"/>
      <c r="Z1465" s="62"/>
      <c r="AA1465" s="62"/>
      <c r="AB1465" s="62"/>
      <c r="AC1465" s="62"/>
      <c r="AD1465" s="62"/>
      <c r="AE1465" s="62"/>
      <c r="AF1465" s="62"/>
      <c r="AG1465" s="62"/>
      <c r="AH1465" s="62"/>
      <c r="AI1465" s="62"/>
      <c r="AJ1465" s="62"/>
      <c r="AK1465" s="62"/>
      <c r="AL1465" s="62"/>
      <c r="AM1465" s="62"/>
      <c r="AN1465" s="62"/>
      <c r="AO1465" s="62"/>
      <c r="AP1465" s="62"/>
      <c r="AQ1465" s="62"/>
      <c r="AR1465" s="62"/>
      <c r="AS1465" s="62"/>
      <c r="AT1465" s="62"/>
      <c r="AU1465" s="62"/>
      <c r="AV1465" s="62"/>
      <c r="AW1465" s="62"/>
      <c r="AX1465" s="62"/>
      <c r="AY1465" s="62"/>
      <c r="AZ1465" s="62"/>
      <c r="BA1465" s="62"/>
      <c r="BB1465" s="62"/>
    </row>
    <row r="1466" spans="1:54" ht="18.350000000000001" x14ac:dyDescent="0.3">
      <c r="A1466" s="62"/>
      <c r="B1466" s="62"/>
      <c r="C1466" s="62"/>
      <c r="D1466" s="62"/>
      <c r="E1466" s="62"/>
      <c r="F1466" s="62"/>
      <c r="G1466" s="62"/>
      <c r="H1466" s="62"/>
      <c r="I1466" s="62"/>
      <c r="J1466" s="62"/>
      <c r="K1466" s="62"/>
      <c r="L1466" s="62"/>
      <c r="M1466" s="62"/>
      <c r="N1466" s="62"/>
      <c r="O1466" s="62"/>
      <c r="P1466" s="62"/>
      <c r="Q1466" s="62"/>
      <c r="R1466" s="62"/>
      <c r="S1466" s="62"/>
      <c r="T1466" s="62"/>
      <c r="U1466" s="62"/>
      <c r="V1466" s="62"/>
      <c r="W1466" s="62"/>
      <c r="X1466" s="62"/>
      <c r="Y1466" s="62"/>
      <c r="Z1466" s="62"/>
      <c r="AA1466" s="62"/>
      <c r="AB1466" s="62"/>
      <c r="AC1466" s="62"/>
      <c r="AD1466" s="62"/>
      <c r="AE1466" s="62"/>
      <c r="AF1466" s="62"/>
      <c r="AG1466" s="62"/>
      <c r="AH1466" s="62"/>
      <c r="AI1466" s="62"/>
      <c r="AJ1466" s="62"/>
      <c r="AK1466" s="62"/>
      <c r="AL1466" s="62"/>
      <c r="AM1466" s="62"/>
      <c r="AN1466" s="62"/>
      <c r="AO1466" s="62"/>
      <c r="AP1466" s="62"/>
      <c r="AQ1466" s="62"/>
      <c r="AR1466" s="62"/>
      <c r="AS1466" s="62"/>
      <c r="AT1466" s="62"/>
      <c r="AU1466" s="62"/>
      <c r="AV1466" s="62"/>
      <c r="AW1466" s="62"/>
      <c r="AX1466" s="62"/>
      <c r="AY1466" s="62"/>
      <c r="AZ1466" s="62"/>
      <c r="BA1466" s="62"/>
      <c r="BB1466" s="62"/>
    </row>
    <row r="1467" spans="1:54" ht="18.350000000000001" x14ac:dyDescent="0.3">
      <c r="A1467" s="62"/>
      <c r="B1467" s="62"/>
      <c r="C1467" s="62"/>
      <c r="D1467" s="62"/>
      <c r="E1467" s="62"/>
      <c r="F1467" s="62"/>
      <c r="G1467" s="62"/>
      <c r="H1467" s="62"/>
      <c r="I1467" s="62"/>
      <c r="J1467" s="62"/>
      <c r="K1467" s="62"/>
      <c r="L1467" s="62"/>
      <c r="M1467" s="62"/>
      <c r="N1467" s="62"/>
      <c r="O1467" s="62"/>
      <c r="P1467" s="62"/>
      <c r="Q1467" s="62"/>
      <c r="R1467" s="62"/>
      <c r="S1467" s="62"/>
      <c r="T1467" s="62"/>
      <c r="U1467" s="62"/>
      <c r="V1467" s="62"/>
      <c r="W1467" s="62"/>
      <c r="X1467" s="62"/>
      <c r="Y1467" s="62"/>
      <c r="Z1467" s="62"/>
      <c r="AA1467" s="62"/>
      <c r="AB1467" s="62"/>
      <c r="AC1467" s="62"/>
      <c r="AD1467" s="62"/>
      <c r="AE1467" s="62"/>
      <c r="AF1467" s="62"/>
      <c r="AG1467" s="62"/>
      <c r="AH1467" s="62"/>
      <c r="AI1467" s="62"/>
      <c r="AJ1467" s="62"/>
      <c r="AK1467" s="62"/>
      <c r="AL1467" s="62"/>
      <c r="AM1467" s="62"/>
      <c r="AN1467" s="62"/>
      <c r="AO1467" s="62"/>
      <c r="AP1467" s="62"/>
      <c r="AQ1467" s="62"/>
      <c r="AR1467" s="62"/>
      <c r="AS1467" s="62"/>
      <c r="AT1467" s="62"/>
      <c r="AU1467" s="62"/>
      <c r="AV1467" s="62"/>
      <c r="AW1467" s="62"/>
      <c r="AX1467" s="62"/>
      <c r="AY1467" s="62"/>
      <c r="AZ1467" s="62"/>
      <c r="BA1467" s="62"/>
      <c r="BB1467" s="62"/>
    </row>
    <row r="1468" spans="1:54" ht="18.350000000000001" x14ac:dyDescent="0.3">
      <c r="A1468" s="62"/>
      <c r="B1468" s="62"/>
      <c r="C1468" s="62"/>
      <c r="D1468" s="62"/>
      <c r="E1468" s="62"/>
      <c r="F1468" s="62"/>
      <c r="G1468" s="62"/>
      <c r="H1468" s="62"/>
      <c r="I1468" s="62"/>
      <c r="J1468" s="62"/>
      <c r="K1468" s="62"/>
      <c r="L1468" s="62"/>
      <c r="M1468" s="62"/>
      <c r="N1468" s="62"/>
      <c r="O1468" s="62"/>
      <c r="P1468" s="62"/>
      <c r="Q1468" s="62"/>
      <c r="R1468" s="62"/>
      <c r="S1468" s="62"/>
      <c r="T1468" s="62"/>
      <c r="U1468" s="62"/>
      <c r="V1468" s="62"/>
      <c r="W1468" s="62"/>
      <c r="X1468" s="62"/>
      <c r="Y1468" s="62"/>
      <c r="Z1468" s="62"/>
      <c r="AA1468" s="62"/>
      <c r="AB1468" s="62"/>
      <c r="AC1468" s="62"/>
      <c r="AD1468" s="62"/>
      <c r="AE1468" s="62"/>
      <c r="AF1468" s="62"/>
      <c r="AG1468" s="62"/>
      <c r="AH1468" s="62"/>
      <c r="AI1468" s="62"/>
      <c r="AJ1468" s="62"/>
      <c r="AK1468" s="62"/>
      <c r="AL1468" s="62"/>
      <c r="AM1468" s="62"/>
      <c r="AN1468" s="62"/>
      <c r="AO1468" s="62"/>
      <c r="AP1468" s="62"/>
      <c r="AQ1468" s="62"/>
      <c r="AR1468" s="62"/>
      <c r="AS1468" s="62"/>
      <c r="AT1468" s="62"/>
      <c r="AU1468" s="62"/>
      <c r="AV1468" s="62"/>
      <c r="AW1468" s="62"/>
      <c r="AX1468" s="62"/>
      <c r="AY1468" s="62"/>
      <c r="AZ1468" s="62"/>
      <c r="BA1468" s="62"/>
      <c r="BB1468" s="62"/>
    </row>
    <row r="1469" spans="1:54" ht="18.350000000000001" x14ac:dyDescent="0.3">
      <c r="A1469" s="62"/>
      <c r="B1469" s="62"/>
      <c r="C1469" s="62"/>
      <c r="D1469" s="62"/>
      <c r="E1469" s="62"/>
      <c r="F1469" s="62"/>
      <c r="G1469" s="62"/>
      <c r="H1469" s="62"/>
      <c r="I1469" s="62"/>
      <c r="J1469" s="62"/>
      <c r="K1469" s="62"/>
      <c r="L1469" s="62"/>
      <c r="M1469" s="62"/>
      <c r="N1469" s="62"/>
      <c r="O1469" s="62"/>
      <c r="P1469" s="62"/>
      <c r="Q1469" s="62"/>
      <c r="R1469" s="62"/>
      <c r="S1469" s="62"/>
      <c r="T1469" s="62"/>
      <c r="U1469" s="62"/>
      <c r="V1469" s="62"/>
      <c r="W1469" s="62"/>
      <c r="X1469" s="62"/>
      <c r="Y1469" s="62"/>
      <c r="Z1469" s="62"/>
      <c r="AA1469" s="62"/>
      <c r="AB1469" s="62"/>
      <c r="AC1469" s="62"/>
      <c r="AD1469" s="62"/>
      <c r="AE1469" s="62"/>
      <c r="AF1469" s="62"/>
      <c r="AG1469" s="62"/>
      <c r="AH1469" s="62"/>
      <c r="AI1469" s="62"/>
      <c r="AJ1469" s="62"/>
      <c r="AK1469" s="62"/>
      <c r="AL1469" s="62"/>
      <c r="AM1469" s="62"/>
      <c r="AN1469" s="62"/>
      <c r="AO1469" s="62"/>
      <c r="AP1469" s="62"/>
      <c r="AQ1469" s="62"/>
      <c r="AR1469" s="62"/>
      <c r="AS1469" s="62"/>
      <c r="AT1469" s="62"/>
      <c r="AU1469" s="62"/>
      <c r="AV1469" s="62"/>
      <c r="AW1469" s="62"/>
      <c r="AX1469" s="62"/>
      <c r="AY1469" s="62"/>
      <c r="AZ1469" s="62"/>
      <c r="BA1469" s="62"/>
      <c r="BB1469" s="62"/>
    </row>
    <row r="1470" spans="1:54" ht="18.350000000000001" x14ac:dyDescent="0.3">
      <c r="A1470" s="62"/>
      <c r="B1470" s="62"/>
      <c r="C1470" s="62"/>
      <c r="D1470" s="62"/>
      <c r="E1470" s="62"/>
      <c r="F1470" s="62"/>
      <c r="G1470" s="62"/>
      <c r="H1470" s="62"/>
      <c r="I1470" s="62"/>
      <c r="J1470" s="62"/>
      <c r="K1470" s="62"/>
      <c r="L1470" s="62"/>
      <c r="M1470" s="62"/>
      <c r="N1470" s="62"/>
      <c r="O1470" s="62"/>
      <c r="P1470" s="62"/>
      <c r="Q1470" s="62"/>
      <c r="R1470" s="62"/>
      <c r="S1470" s="62"/>
      <c r="T1470" s="62"/>
      <c r="U1470" s="62"/>
      <c r="V1470" s="62"/>
      <c r="W1470" s="62"/>
      <c r="X1470" s="62"/>
      <c r="Y1470" s="62"/>
      <c r="Z1470" s="62"/>
      <c r="AA1470" s="62"/>
      <c r="AB1470" s="62"/>
      <c r="AC1470" s="62"/>
      <c r="AD1470" s="62"/>
      <c r="AE1470" s="62"/>
      <c r="AF1470" s="62"/>
      <c r="AG1470" s="62"/>
      <c r="AH1470" s="62"/>
      <c r="AI1470" s="62"/>
      <c r="AJ1470" s="62"/>
      <c r="AK1470" s="62"/>
      <c r="AL1470" s="62"/>
      <c r="AM1470" s="62"/>
      <c r="AN1470" s="62"/>
      <c r="AO1470" s="62"/>
      <c r="AP1470" s="62"/>
      <c r="AQ1470" s="62"/>
      <c r="AR1470" s="62"/>
      <c r="AS1470" s="62"/>
      <c r="AT1470" s="62"/>
      <c r="AU1470" s="62"/>
      <c r="AV1470" s="62"/>
      <c r="AW1470" s="62"/>
      <c r="AX1470" s="62"/>
      <c r="AY1470" s="62"/>
      <c r="AZ1470" s="62"/>
      <c r="BA1470" s="62"/>
      <c r="BB1470" s="62"/>
    </row>
    <row r="1471" spans="1:54" ht="18.350000000000001" x14ac:dyDescent="0.3">
      <c r="A1471" s="62"/>
      <c r="B1471" s="62"/>
      <c r="C1471" s="62"/>
      <c r="D1471" s="62"/>
      <c r="E1471" s="62"/>
      <c r="F1471" s="62"/>
      <c r="G1471" s="62"/>
      <c r="H1471" s="62"/>
      <c r="I1471" s="62"/>
      <c r="J1471" s="62"/>
      <c r="K1471" s="62"/>
      <c r="L1471" s="62"/>
      <c r="M1471" s="62"/>
      <c r="N1471" s="62"/>
      <c r="O1471" s="62"/>
      <c r="P1471" s="62"/>
      <c r="Q1471" s="62"/>
      <c r="R1471" s="62"/>
      <c r="S1471" s="62"/>
      <c r="T1471" s="62"/>
      <c r="U1471" s="62"/>
      <c r="V1471" s="62"/>
      <c r="W1471" s="62"/>
      <c r="X1471" s="62"/>
      <c r="Y1471" s="62"/>
      <c r="Z1471" s="62"/>
      <c r="AA1471" s="62"/>
      <c r="AB1471" s="62"/>
      <c r="AC1471" s="62"/>
      <c r="AD1471" s="62"/>
      <c r="AE1471" s="62"/>
      <c r="AF1471" s="62"/>
      <c r="AG1471" s="62"/>
      <c r="AH1471" s="62"/>
      <c r="AI1471" s="62"/>
      <c r="AJ1471" s="62"/>
      <c r="AK1471" s="62"/>
      <c r="AL1471" s="62"/>
      <c r="AM1471" s="62"/>
      <c r="AN1471" s="62"/>
      <c r="AO1471" s="62"/>
      <c r="AP1471" s="62"/>
      <c r="AQ1471" s="62"/>
      <c r="AR1471" s="62"/>
      <c r="AS1471" s="62"/>
      <c r="AT1471" s="62"/>
      <c r="AU1471" s="62"/>
      <c r="AV1471" s="62"/>
      <c r="AW1471" s="62"/>
      <c r="AX1471" s="62"/>
      <c r="AY1471" s="62"/>
      <c r="AZ1471" s="62"/>
      <c r="BA1471" s="62"/>
      <c r="BB1471" s="62"/>
    </row>
    <row r="1472" spans="1:54" ht="18.350000000000001" x14ac:dyDescent="0.3">
      <c r="A1472" s="62"/>
      <c r="B1472" s="62"/>
      <c r="C1472" s="62"/>
      <c r="D1472" s="62"/>
      <c r="E1472" s="62"/>
      <c r="F1472" s="62"/>
      <c r="G1472" s="62"/>
      <c r="H1472" s="62"/>
      <c r="I1472" s="62"/>
      <c r="J1472" s="62"/>
      <c r="K1472" s="62"/>
      <c r="L1472" s="62"/>
      <c r="M1472" s="62"/>
      <c r="N1472" s="62"/>
      <c r="O1472" s="62"/>
      <c r="P1472" s="62"/>
      <c r="Q1472" s="62"/>
      <c r="R1472" s="62"/>
      <c r="S1472" s="62"/>
      <c r="T1472" s="62"/>
      <c r="U1472" s="62"/>
      <c r="V1472" s="62"/>
      <c r="W1472" s="62"/>
      <c r="X1472" s="62"/>
      <c r="Y1472" s="62"/>
      <c r="Z1472" s="62"/>
      <c r="AA1472" s="62"/>
      <c r="AB1472" s="62"/>
      <c r="AC1472" s="62"/>
      <c r="AD1472" s="62"/>
      <c r="AE1472" s="62"/>
      <c r="AF1472" s="62"/>
      <c r="AG1472" s="62"/>
      <c r="AH1472" s="62"/>
      <c r="AI1472" s="62"/>
      <c r="AJ1472" s="62"/>
      <c r="AK1472" s="62"/>
      <c r="AL1472" s="62"/>
      <c r="AM1472" s="62"/>
      <c r="AN1472" s="62"/>
      <c r="AO1472" s="62"/>
      <c r="AP1472" s="62"/>
      <c r="AQ1472" s="62"/>
      <c r="AR1472" s="62"/>
      <c r="AS1472" s="62"/>
      <c r="AT1472" s="62"/>
      <c r="AU1472" s="62"/>
      <c r="AV1472" s="62"/>
      <c r="AW1472" s="62"/>
      <c r="AX1472" s="62"/>
      <c r="AY1472" s="62"/>
      <c r="AZ1472" s="62"/>
      <c r="BA1472" s="62"/>
      <c r="BB1472" s="62"/>
    </row>
    <row r="1473" spans="1:54" ht="18.350000000000001" x14ac:dyDescent="0.3">
      <c r="A1473" s="62"/>
      <c r="B1473" s="62"/>
      <c r="C1473" s="62"/>
      <c r="D1473" s="62"/>
      <c r="E1473" s="62"/>
      <c r="F1473" s="62"/>
      <c r="G1473" s="62"/>
      <c r="H1473" s="62"/>
      <c r="I1473" s="62"/>
      <c r="J1473" s="62"/>
      <c r="K1473" s="62"/>
      <c r="L1473" s="62"/>
      <c r="M1473" s="62"/>
      <c r="N1473" s="62"/>
      <c r="O1473" s="62"/>
      <c r="P1473" s="62"/>
      <c r="Q1473" s="62"/>
      <c r="R1473" s="62"/>
      <c r="S1473" s="62"/>
      <c r="T1473" s="62"/>
      <c r="U1473" s="62"/>
      <c r="V1473" s="62"/>
      <c r="W1473" s="62"/>
      <c r="X1473" s="62"/>
      <c r="Y1473" s="62"/>
      <c r="Z1473" s="62"/>
      <c r="AA1473" s="62"/>
      <c r="AB1473" s="62"/>
      <c r="AC1473" s="62"/>
      <c r="AD1473" s="62"/>
      <c r="AE1473" s="62"/>
      <c r="AF1473" s="62"/>
      <c r="AG1473" s="62"/>
      <c r="AH1473" s="62"/>
      <c r="AI1473" s="62"/>
      <c r="AJ1473" s="62"/>
      <c r="AK1473" s="62"/>
      <c r="AL1473" s="62"/>
      <c r="AM1473" s="62"/>
      <c r="AN1473" s="62"/>
      <c r="AO1473" s="62"/>
      <c r="AP1473" s="62"/>
      <c r="AQ1473" s="62"/>
      <c r="AR1473" s="62"/>
      <c r="AS1473" s="62"/>
      <c r="AT1473" s="62"/>
      <c r="AU1473" s="62"/>
      <c r="AV1473" s="62"/>
      <c r="AW1473" s="62"/>
      <c r="AX1473" s="62"/>
      <c r="AY1473" s="62"/>
      <c r="AZ1473" s="62"/>
      <c r="BA1473" s="62"/>
      <c r="BB1473" s="62"/>
    </row>
    <row r="1474" spans="1:54" ht="18.350000000000001" x14ac:dyDescent="0.3">
      <c r="A1474" s="62"/>
      <c r="B1474" s="62"/>
      <c r="C1474" s="62"/>
      <c r="D1474" s="62"/>
      <c r="E1474" s="62"/>
      <c r="F1474" s="62"/>
      <c r="G1474" s="62"/>
      <c r="H1474" s="62"/>
      <c r="I1474" s="62"/>
      <c r="J1474" s="62"/>
      <c r="K1474" s="62"/>
      <c r="L1474" s="62"/>
      <c r="M1474" s="62"/>
      <c r="N1474" s="62"/>
      <c r="O1474" s="62"/>
      <c r="P1474" s="62"/>
      <c r="Q1474" s="62"/>
      <c r="R1474" s="62"/>
      <c r="S1474" s="62"/>
      <c r="T1474" s="62"/>
      <c r="U1474" s="62"/>
      <c r="V1474" s="62"/>
      <c r="W1474" s="62"/>
      <c r="X1474" s="62"/>
      <c r="Y1474" s="62"/>
      <c r="Z1474" s="62"/>
      <c r="AA1474" s="62"/>
      <c r="AB1474" s="62"/>
      <c r="AC1474" s="62"/>
      <c r="AD1474" s="62"/>
      <c r="AE1474" s="62"/>
      <c r="AF1474" s="62"/>
      <c r="AG1474" s="62"/>
      <c r="AH1474" s="62"/>
      <c r="AI1474" s="62"/>
      <c r="AJ1474" s="62"/>
      <c r="AK1474" s="62"/>
      <c r="AL1474" s="62"/>
      <c r="AM1474" s="62"/>
      <c r="AN1474" s="62"/>
      <c r="AO1474" s="62"/>
      <c r="AP1474" s="62"/>
      <c r="AQ1474" s="62"/>
      <c r="AR1474" s="62"/>
      <c r="AS1474" s="62"/>
      <c r="AT1474" s="62"/>
      <c r="AU1474" s="62"/>
      <c r="AV1474" s="62"/>
      <c r="AW1474" s="62"/>
      <c r="AX1474" s="62"/>
      <c r="AY1474" s="62"/>
      <c r="AZ1474" s="62"/>
      <c r="BA1474" s="62"/>
      <c r="BB1474" s="62"/>
    </row>
    <row r="1475" spans="1:54" ht="18.350000000000001" x14ac:dyDescent="0.3">
      <c r="A1475" s="62"/>
      <c r="B1475" s="62"/>
      <c r="C1475" s="62"/>
      <c r="D1475" s="62"/>
      <c r="E1475" s="62"/>
      <c r="F1475" s="62"/>
      <c r="G1475" s="62"/>
      <c r="H1475" s="62"/>
      <c r="I1475" s="62"/>
      <c r="J1475" s="62"/>
      <c r="K1475" s="62"/>
      <c r="L1475" s="62"/>
      <c r="M1475" s="62"/>
      <c r="N1475" s="62"/>
      <c r="O1475" s="62"/>
      <c r="P1475" s="62"/>
      <c r="Q1475" s="62"/>
      <c r="R1475" s="62"/>
      <c r="S1475" s="62"/>
      <c r="T1475" s="62"/>
      <c r="U1475" s="62"/>
      <c r="V1475" s="62"/>
      <c r="W1475" s="62"/>
      <c r="X1475" s="62"/>
      <c r="Y1475" s="62"/>
      <c r="Z1475" s="62"/>
      <c r="AA1475" s="62"/>
      <c r="AB1475" s="62"/>
      <c r="AC1475" s="62"/>
      <c r="AD1475" s="62"/>
      <c r="AE1475" s="62"/>
      <c r="AF1475" s="62"/>
      <c r="AG1475" s="62"/>
      <c r="AH1475" s="62"/>
      <c r="AI1475" s="62"/>
      <c r="AJ1475" s="62"/>
      <c r="AK1475" s="62"/>
      <c r="AL1475" s="62"/>
      <c r="AM1475" s="62"/>
      <c r="AN1475" s="62"/>
      <c r="AO1475" s="62"/>
      <c r="AP1475" s="62"/>
      <c r="AQ1475" s="62"/>
      <c r="AR1475" s="62"/>
      <c r="AS1475" s="62"/>
      <c r="AT1475" s="62"/>
      <c r="AU1475" s="62"/>
      <c r="AV1475" s="62"/>
      <c r="AW1475" s="62"/>
      <c r="AX1475" s="62"/>
      <c r="AY1475" s="62"/>
      <c r="AZ1475" s="62"/>
      <c r="BA1475" s="62"/>
      <c r="BB1475" s="62"/>
    </row>
    <row r="1476" spans="1:54" ht="18.350000000000001" x14ac:dyDescent="0.3">
      <c r="A1476" s="62"/>
      <c r="B1476" s="62"/>
      <c r="C1476" s="62"/>
      <c r="D1476" s="62"/>
      <c r="E1476" s="62"/>
      <c r="F1476" s="62"/>
      <c r="G1476" s="62"/>
      <c r="H1476" s="62"/>
      <c r="I1476" s="62"/>
      <c r="J1476" s="62"/>
      <c r="K1476" s="62"/>
      <c r="L1476" s="62"/>
      <c r="M1476" s="62"/>
      <c r="N1476" s="62"/>
      <c r="O1476" s="62"/>
      <c r="P1476" s="62"/>
      <c r="Q1476" s="62"/>
      <c r="R1476" s="62"/>
      <c r="S1476" s="62"/>
      <c r="T1476" s="62"/>
      <c r="U1476" s="62"/>
      <c r="V1476" s="62"/>
      <c r="W1476" s="62"/>
      <c r="X1476" s="62"/>
      <c r="Y1476" s="62"/>
      <c r="Z1476" s="62"/>
      <c r="AA1476" s="62"/>
      <c r="AB1476" s="62"/>
      <c r="AC1476" s="62"/>
      <c r="AD1476" s="62"/>
      <c r="AE1476" s="62"/>
      <c r="AF1476" s="62"/>
      <c r="AG1476" s="62"/>
      <c r="AH1476" s="62"/>
      <c r="AI1476" s="62"/>
      <c r="AJ1476" s="62"/>
      <c r="AK1476" s="62"/>
      <c r="AL1476" s="62"/>
      <c r="AM1476" s="62"/>
      <c r="AN1476" s="62"/>
      <c r="AO1476" s="62"/>
      <c r="AP1476" s="62"/>
      <c r="AQ1476" s="62"/>
      <c r="AR1476" s="62"/>
      <c r="AS1476" s="62"/>
      <c r="AT1476" s="62"/>
      <c r="AU1476" s="62"/>
      <c r="AV1476" s="62"/>
      <c r="AW1476" s="62"/>
      <c r="AX1476" s="62"/>
      <c r="AY1476" s="62"/>
      <c r="AZ1476" s="62"/>
      <c r="BA1476" s="62"/>
      <c r="BB1476" s="62"/>
    </row>
    <row r="1477" spans="1:54" ht="18.350000000000001" x14ac:dyDescent="0.3">
      <c r="A1477" s="62"/>
      <c r="B1477" s="62"/>
      <c r="C1477" s="62"/>
      <c r="D1477" s="62"/>
      <c r="E1477" s="62"/>
      <c r="F1477" s="62"/>
      <c r="G1477" s="62"/>
      <c r="H1477" s="62"/>
      <c r="I1477" s="62"/>
      <c r="J1477" s="62"/>
      <c r="K1477" s="62"/>
      <c r="L1477" s="62"/>
      <c r="M1477" s="62"/>
      <c r="N1477" s="62"/>
      <c r="O1477" s="62"/>
      <c r="P1477" s="62"/>
      <c r="Q1477" s="62"/>
      <c r="R1477" s="62"/>
      <c r="S1477" s="62"/>
      <c r="T1477" s="62"/>
      <c r="U1477" s="62"/>
      <c r="V1477" s="62"/>
      <c r="W1477" s="62"/>
      <c r="X1477" s="62"/>
      <c r="Y1477" s="62"/>
      <c r="Z1477" s="62"/>
      <c r="AA1477" s="62"/>
      <c r="AB1477" s="62"/>
      <c r="AC1477" s="62"/>
      <c r="AD1477" s="62"/>
      <c r="AE1477" s="62"/>
      <c r="AF1477" s="62"/>
      <c r="AG1477" s="62"/>
      <c r="AH1477" s="62"/>
      <c r="AI1477" s="62"/>
      <c r="AJ1477" s="62"/>
      <c r="AK1477" s="62"/>
      <c r="AL1477" s="62"/>
      <c r="AM1477" s="62"/>
      <c r="AN1477" s="62"/>
      <c r="AO1477" s="62"/>
      <c r="AP1477" s="62"/>
      <c r="AQ1477" s="62"/>
      <c r="AR1477" s="62"/>
      <c r="AS1477" s="62"/>
      <c r="AT1477" s="62"/>
      <c r="AU1477" s="62"/>
      <c r="AV1477" s="62"/>
      <c r="AW1477" s="62"/>
      <c r="AX1477" s="62"/>
      <c r="AY1477" s="62"/>
      <c r="AZ1477" s="62"/>
      <c r="BA1477" s="62"/>
      <c r="BB1477" s="62"/>
    </row>
    <row r="1478" spans="1:54" ht="18.350000000000001" x14ac:dyDescent="0.3">
      <c r="A1478" s="62"/>
      <c r="B1478" s="62"/>
      <c r="C1478" s="62"/>
      <c r="D1478" s="62"/>
      <c r="E1478" s="62"/>
      <c r="F1478" s="62"/>
      <c r="G1478" s="62"/>
      <c r="H1478" s="62"/>
      <c r="I1478" s="62"/>
      <c r="J1478" s="62"/>
      <c r="K1478" s="62"/>
      <c r="L1478" s="62"/>
      <c r="M1478" s="62"/>
      <c r="N1478" s="62"/>
      <c r="O1478" s="62"/>
      <c r="P1478" s="62"/>
      <c r="Q1478" s="62"/>
      <c r="R1478" s="62"/>
      <c r="S1478" s="62"/>
      <c r="T1478" s="62"/>
      <c r="U1478" s="62"/>
      <c r="V1478" s="62"/>
      <c r="W1478" s="62"/>
      <c r="X1478" s="62"/>
      <c r="Y1478" s="62"/>
      <c r="Z1478" s="62"/>
      <c r="AA1478" s="62"/>
      <c r="AB1478" s="62"/>
      <c r="AC1478" s="62"/>
      <c r="AD1478" s="62"/>
      <c r="AE1478" s="62"/>
      <c r="AF1478" s="62"/>
      <c r="AG1478" s="62"/>
      <c r="AH1478" s="62"/>
      <c r="AI1478" s="62"/>
      <c r="AJ1478" s="62"/>
      <c r="AK1478" s="62"/>
      <c r="AL1478" s="62"/>
      <c r="AM1478" s="62"/>
      <c r="AN1478" s="62"/>
      <c r="AO1478" s="62"/>
      <c r="AP1478" s="62"/>
      <c r="AQ1478" s="62"/>
      <c r="AR1478" s="62"/>
      <c r="AS1478" s="62"/>
      <c r="AT1478" s="62"/>
      <c r="AU1478" s="62"/>
      <c r="AV1478" s="62"/>
      <c r="AW1478" s="62"/>
      <c r="AX1478" s="62"/>
      <c r="AY1478" s="62"/>
      <c r="AZ1478" s="62"/>
      <c r="BA1478" s="62"/>
      <c r="BB1478" s="62"/>
    </row>
    <row r="1479" spans="1:54" ht="18.350000000000001" x14ac:dyDescent="0.3">
      <c r="A1479" s="62"/>
      <c r="B1479" s="62"/>
      <c r="C1479" s="62"/>
      <c r="D1479" s="62"/>
      <c r="E1479" s="62"/>
      <c r="F1479" s="62"/>
      <c r="G1479" s="62"/>
      <c r="H1479" s="62"/>
      <c r="I1479" s="62"/>
      <c r="J1479" s="62"/>
      <c r="K1479" s="62"/>
      <c r="L1479" s="62"/>
      <c r="M1479" s="62"/>
      <c r="N1479" s="62"/>
      <c r="O1479" s="62"/>
      <c r="P1479" s="62"/>
      <c r="Q1479" s="62"/>
      <c r="R1479" s="62"/>
      <c r="S1479" s="62"/>
      <c r="T1479" s="62"/>
      <c r="U1479" s="62"/>
      <c r="V1479" s="62"/>
      <c r="W1479" s="62"/>
      <c r="X1479" s="62"/>
      <c r="Y1479" s="62"/>
      <c r="Z1479" s="62"/>
      <c r="AA1479" s="62"/>
      <c r="AB1479" s="62"/>
      <c r="AC1479" s="62"/>
      <c r="AD1479" s="62"/>
      <c r="AE1479" s="62"/>
      <c r="AF1479" s="62"/>
      <c r="AG1479" s="62"/>
      <c r="AH1479" s="62"/>
      <c r="AI1479" s="62"/>
      <c r="AJ1479" s="62"/>
      <c r="AK1479" s="62"/>
      <c r="AL1479" s="62"/>
      <c r="AM1479" s="62"/>
      <c r="AN1479" s="62"/>
      <c r="AO1479" s="62"/>
      <c r="AP1479" s="62"/>
      <c r="AQ1479" s="62"/>
      <c r="AR1479" s="62"/>
      <c r="AS1479" s="62"/>
      <c r="AT1479" s="62"/>
      <c r="AU1479" s="62"/>
      <c r="AV1479" s="62"/>
      <c r="AW1479" s="62"/>
      <c r="AX1479" s="62"/>
      <c r="AY1479" s="62"/>
      <c r="AZ1479" s="62"/>
      <c r="BA1479" s="62"/>
      <c r="BB1479" s="62"/>
    </row>
    <row r="1480" spans="1:54" ht="18.350000000000001" x14ac:dyDescent="0.3">
      <c r="A1480" s="62"/>
      <c r="B1480" s="62"/>
      <c r="C1480" s="62"/>
      <c r="D1480" s="62"/>
      <c r="E1480" s="62"/>
      <c r="F1480" s="62"/>
      <c r="G1480" s="62"/>
      <c r="H1480" s="62"/>
      <c r="I1480" s="62"/>
      <c r="J1480" s="62"/>
      <c r="K1480" s="62"/>
      <c r="L1480" s="62"/>
      <c r="M1480" s="62"/>
      <c r="N1480" s="62"/>
      <c r="O1480" s="62"/>
      <c r="P1480" s="62"/>
      <c r="Q1480" s="62"/>
      <c r="R1480" s="62"/>
      <c r="S1480" s="62"/>
      <c r="T1480" s="62"/>
      <c r="U1480" s="62"/>
      <c r="V1480" s="62"/>
      <c r="W1480" s="62"/>
      <c r="X1480" s="62"/>
      <c r="Y1480" s="62"/>
      <c r="Z1480" s="62"/>
      <c r="AA1480" s="62"/>
      <c r="AB1480" s="62"/>
      <c r="AC1480" s="62"/>
      <c r="AD1480" s="62"/>
      <c r="AE1480" s="62"/>
      <c r="AF1480" s="62"/>
      <c r="AG1480" s="62"/>
      <c r="AH1480" s="62"/>
      <c r="AI1480" s="62"/>
      <c r="AJ1480" s="62"/>
      <c r="AK1480" s="62"/>
      <c r="AL1480" s="62"/>
      <c r="AM1480" s="62"/>
      <c r="AN1480" s="62"/>
      <c r="AO1480" s="62"/>
      <c r="AP1480" s="62"/>
      <c r="AQ1480" s="62"/>
      <c r="AR1480" s="62"/>
      <c r="AS1480" s="62"/>
      <c r="AT1480" s="62"/>
      <c r="AU1480" s="62"/>
      <c r="AV1480" s="62"/>
      <c r="AW1480" s="62"/>
      <c r="AX1480" s="62"/>
      <c r="AY1480" s="62"/>
      <c r="AZ1480" s="62"/>
      <c r="BA1480" s="62"/>
      <c r="BB1480" s="62"/>
    </row>
    <row r="1481" spans="1:54" ht="18.350000000000001" x14ac:dyDescent="0.3">
      <c r="A1481" s="62"/>
      <c r="B1481" s="62"/>
      <c r="C1481" s="62"/>
      <c r="D1481" s="62"/>
      <c r="E1481" s="62"/>
      <c r="F1481" s="62"/>
      <c r="G1481" s="62"/>
      <c r="H1481" s="62"/>
      <c r="I1481" s="62"/>
      <c r="J1481" s="62"/>
      <c r="K1481" s="62"/>
      <c r="L1481" s="62"/>
      <c r="M1481" s="62"/>
      <c r="N1481" s="62"/>
      <c r="O1481" s="62"/>
      <c r="P1481" s="62"/>
      <c r="Q1481" s="62"/>
      <c r="R1481" s="62"/>
      <c r="S1481" s="62"/>
      <c r="T1481" s="62"/>
      <c r="U1481" s="62"/>
      <c r="V1481" s="62"/>
      <c r="W1481" s="62"/>
      <c r="X1481" s="62"/>
      <c r="Y1481" s="62"/>
      <c r="Z1481" s="62"/>
      <c r="AA1481" s="62"/>
      <c r="AB1481" s="62"/>
      <c r="AC1481" s="62"/>
      <c r="AD1481" s="62"/>
      <c r="AE1481" s="62"/>
      <c r="AF1481" s="62"/>
      <c r="AG1481" s="62"/>
      <c r="AH1481" s="62"/>
      <c r="AI1481" s="62"/>
      <c r="AJ1481" s="62"/>
      <c r="AK1481" s="62"/>
      <c r="AL1481" s="62"/>
      <c r="AM1481" s="62"/>
      <c r="AN1481" s="62"/>
      <c r="AO1481" s="62"/>
      <c r="AP1481" s="62"/>
      <c r="AQ1481" s="62"/>
      <c r="AR1481" s="62"/>
      <c r="AS1481" s="62"/>
      <c r="AT1481" s="62"/>
      <c r="AU1481" s="62"/>
      <c r="AV1481" s="62"/>
      <c r="AW1481" s="62"/>
      <c r="AX1481" s="62"/>
      <c r="AY1481" s="62"/>
      <c r="AZ1481" s="62"/>
      <c r="BA1481" s="62"/>
      <c r="BB1481" s="62"/>
    </row>
    <row r="1482" spans="1:54" ht="18.350000000000001" x14ac:dyDescent="0.3">
      <c r="A1482" s="62"/>
      <c r="B1482" s="62"/>
      <c r="C1482" s="62"/>
      <c r="D1482" s="62"/>
      <c r="E1482" s="62"/>
      <c r="F1482" s="62"/>
      <c r="G1482" s="62"/>
      <c r="H1482" s="62"/>
      <c r="I1482" s="62"/>
      <c r="J1482" s="62"/>
      <c r="K1482" s="62"/>
      <c r="L1482" s="62"/>
      <c r="M1482" s="62"/>
      <c r="N1482" s="62"/>
      <c r="O1482" s="62"/>
      <c r="P1482" s="62"/>
      <c r="Q1482" s="62"/>
      <c r="R1482" s="62"/>
      <c r="S1482" s="62"/>
      <c r="T1482" s="62"/>
      <c r="U1482" s="62"/>
      <c r="V1482" s="62"/>
      <c r="W1482" s="62"/>
      <c r="X1482" s="62"/>
      <c r="Y1482" s="62"/>
      <c r="Z1482" s="62"/>
      <c r="AA1482" s="62"/>
      <c r="AB1482" s="62"/>
      <c r="AC1482" s="62"/>
      <c r="AD1482" s="62"/>
      <c r="AE1482" s="62"/>
      <c r="AF1482" s="62"/>
      <c r="AG1482" s="62"/>
      <c r="AH1482" s="62"/>
      <c r="AI1482" s="62"/>
      <c r="AJ1482" s="62"/>
      <c r="AK1482" s="62"/>
      <c r="AL1482" s="62"/>
      <c r="AM1482" s="62"/>
      <c r="AN1482" s="62"/>
      <c r="AO1482" s="62"/>
      <c r="AP1482" s="62"/>
      <c r="AQ1482" s="62"/>
      <c r="AR1482" s="62"/>
      <c r="AS1482" s="62"/>
      <c r="AT1482" s="62"/>
      <c r="AU1482" s="62"/>
      <c r="AV1482" s="62"/>
      <c r="AW1482" s="62"/>
      <c r="AX1482" s="62"/>
      <c r="AY1482" s="62"/>
      <c r="AZ1482" s="62"/>
      <c r="BA1482" s="62"/>
      <c r="BB1482" s="62"/>
    </row>
    <row r="1483" spans="1:54" ht="18.350000000000001" x14ac:dyDescent="0.3">
      <c r="A1483" s="62"/>
      <c r="B1483" s="62"/>
      <c r="C1483" s="62"/>
      <c r="D1483" s="62"/>
      <c r="E1483" s="62"/>
      <c r="F1483" s="62"/>
      <c r="G1483" s="62"/>
      <c r="H1483" s="62"/>
      <c r="I1483" s="62"/>
      <c r="J1483" s="62"/>
      <c r="K1483" s="62"/>
      <c r="L1483" s="62"/>
      <c r="M1483" s="62"/>
      <c r="N1483" s="62"/>
      <c r="O1483" s="62"/>
      <c r="P1483" s="62"/>
      <c r="Q1483" s="62"/>
      <c r="R1483" s="62"/>
      <c r="S1483" s="62"/>
      <c r="T1483" s="62"/>
      <c r="U1483" s="62"/>
      <c r="V1483" s="62"/>
      <c r="W1483" s="62"/>
      <c r="X1483" s="62"/>
      <c r="Y1483" s="62"/>
      <c r="Z1483" s="62"/>
      <c r="AA1483" s="62"/>
      <c r="AB1483" s="62"/>
      <c r="AC1483" s="62"/>
      <c r="AD1483" s="62"/>
      <c r="AE1483" s="62"/>
      <c r="AF1483" s="62"/>
      <c r="AG1483" s="62"/>
      <c r="AH1483" s="62"/>
      <c r="AI1483" s="62"/>
      <c r="AJ1483" s="62"/>
      <c r="AK1483" s="62"/>
      <c r="AL1483" s="62"/>
      <c r="AM1483" s="62"/>
      <c r="AN1483" s="62"/>
      <c r="AO1483" s="62"/>
      <c r="AP1483" s="62"/>
      <c r="AQ1483" s="62"/>
      <c r="AR1483" s="62"/>
      <c r="AS1483" s="62"/>
      <c r="AT1483" s="62"/>
      <c r="AU1483" s="62"/>
      <c r="AV1483" s="62"/>
      <c r="AW1483" s="62"/>
      <c r="AX1483" s="62"/>
      <c r="AY1483" s="62"/>
      <c r="AZ1483" s="62"/>
      <c r="BA1483" s="62"/>
      <c r="BB1483" s="62"/>
    </row>
    <row r="1484" spans="1:54" ht="18.350000000000001" x14ac:dyDescent="0.3">
      <c r="A1484" s="62"/>
      <c r="B1484" s="62"/>
      <c r="C1484" s="62"/>
      <c r="D1484" s="62"/>
      <c r="E1484" s="62"/>
      <c r="F1484" s="62"/>
      <c r="G1484" s="62"/>
      <c r="H1484" s="62"/>
      <c r="I1484" s="62"/>
      <c r="J1484" s="62"/>
      <c r="K1484" s="62"/>
      <c r="L1484" s="62"/>
      <c r="M1484" s="62"/>
      <c r="N1484" s="62"/>
      <c r="O1484" s="62"/>
      <c r="P1484" s="62"/>
      <c r="Q1484" s="62"/>
      <c r="R1484" s="62"/>
      <c r="S1484" s="62"/>
      <c r="T1484" s="62"/>
      <c r="U1484" s="62"/>
      <c r="V1484" s="62"/>
      <c r="W1484" s="62"/>
      <c r="X1484" s="62"/>
      <c r="Y1484" s="62"/>
      <c r="Z1484" s="62"/>
      <c r="AA1484" s="62"/>
      <c r="AB1484" s="62"/>
      <c r="AC1484" s="62"/>
      <c r="AD1484" s="62"/>
      <c r="AE1484" s="62"/>
      <c r="AF1484" s="62"/>
      <c r="AG1484" s="62"/>
      <c r="AH1484" s="62"/>
      <c r="AI1484" s="62"/>
      <c r="AJ1484" s="62"/>
      <c r="AK1484" s="62"/>
      <c r="AL1484" s="62"/>
      <c r="AM1484" s="62"/>
      <c r="AN1484" s="62"/>
      <c r="AO1484" s="62"/>
      <c r="AP1484" s="62"/>
      <c r="AQ1484" s="62"/>
      <c r="AR1484" s="62"/>
      <c r="AS1484" s="62"/>
      <c r="AT1484" s="62"/>
      <c r="AU1484" s="62"/>
      <c r="AV1484" s="62"/>
      <c r="AW1484" s="62"/>
      <c r="AX1484" s="62"/>
      <c r="AY1484" s="62"/>
      <c r="AZ1484" s="62"/>
      <c r="BA1484" s="62"/>
      <c r="BB1484" s="62"/>
    </row>
    <row r="1485" spans="1:54" ht="18.350000000000001" x14ac:dyDescent="0.3">
      <c r="A1485" s="62"/>
      <c r="B1485" s="62"/>
      <c r="C1485" s="62"/>
      <c r="D1485" s="62"/>
      <c r="E1485" s="62"/>
      <c r="F1485" s="62"/>
      <c r="G1485" s="62"/>
      <c r="H1485" s="62"/>
      <c r="I1485" s="62"/>
      <c r="J1485" s="62"/>
      <c r="K1485" s="62"/>
      <c r="L1485" s="62"/>
      <c r="M1485" s="62"/>
      <c r="N1485" s="62"/>
      <c r="O1485" s="62"/>
      <c r="P1485" s="62"/>
      <c r="Q1485" s="62"/>
      <c r="R1485" s="62"/>
      <c r="S1485" s="62"/>
      <c r="T1485" s="62"/>
      <c r="U1485" s="62"/>
      <c r="V1485" s="62"/>
      <c r="W1485" s="62"/>
      <c r="X1485" s="62"/>
      <c r="Y1485" s="62"/>
      <c r="Z1485" s="62"/>
      <c r="AA1485" s="62"/>
      <c r="AB1485" s="62"/>
      <c r="AC1485" s="62"/>
      <c r="AD1485" s="62"/>
      <c r="AE1485" s="62"/>
      <c r="AF1485" s="62"/>
      <c r="AG1485" s="62"/>
      <c r="AH1485" s="62"/>
      <c r="AI1485" s="62"/>
      <c r="AJ1485" s="62"/>
      <c r="AK1485" s="62"/>
      <c r="AL1485" s="62"/>
      <c r="AM1485" s="62"/>
      <c r="AN1485" s="62"/>
      <c r="AO1485" s="62"/>
      <c r="AP1485" s="62"/>
      <c r="AQ1485" s="62"/>
      <c r="AR1485" s="62"/>
      <c r="AS1485" s="62"/>
      <c r="AT1485" s="62"/>
      <c r="AU1485" s="62"/>
      <c r="AV1485" s="62"/>
      <c r="AW1485" s="62"/>
      <c r="AX1485" s="62"/>
      <c r="AY1485" s="62"/>
      <c r="AZ1485" s="62"/>
      <c r="BA1485" s="62"/>
      <c r="BB1485" s="62"/>
    </row>
    <row r="1486" spans="1:54" ht="18.350000000000001" x14ac:dyDescent="0.3">
      <c r="A1486" s="62"/>
      <c r="B1486" s="62"/>
      <c r="C1486" s="62"/>
      <c r="D1486" s="62"/>
      <c r="E1486" s="62"/>
      <c r="F1486" s="62"/>
      <c r="G1486" s="62"/>
      <c r="H1486" s="62"/>
      <c r="I1486" s="62"/>
      <c r="J1486" s="62"/>
      <c r="K1486" s="62"/>
      <c r="L1486" s="62"/>
      <c r="M1486" s="62"/>
      <c r="N1486" s="62"/>
      <c r="O1486" s="62"/>
      <c r="P1486" s="62"/>
      <c r="Q1486" s="62"/>
      <c r="R1486" s="62"/>
      <c r="S1486" s="62"/>
      <c r="T1486" s="62"/>
      <c r="U1486" s="62"/>
      <c r="V1486" s="62"/>
      <c r="W1486" s="62"/>
      <c r="X1486" s="62"/>
      <c r="Y1486" s="62"/>
      <c r="Z1486" s="62"/>
      <c r="AA1486" s="62"/>
      <c r="AB1486" s="62"/>
      <c r="AC1486" s="62"/>
      <c r="AD1486" s="62"/>
      <c r="AE1486" s="62"/>
      <c r="AF1486" s="62"/>
      <c r="AG1486" s="62"/>
      <c r="AH1486" s="62"/>
      <c r="AI1486" s="62"/>
      <c r="AJ1486" s="62"/>
      <c r="AK1486" s="62"/>
      <c r="AL1486" s="62"/>
      <c r="AM1486" s="62"/>
      <c r="AN1486" s="62"/>
      <c r="AO1486" s="62"/>
      <c r="AP1486" s="62"/>
      <c r="AQ1486" s="62"/>
      <c r="AR1486" s="62"/>
      <c r="AS1486" s="62"/>
      <c r="AT1486" s="62"/>
      <c r="AU1486" s="62"/>
      <c r="AV1486" s="62"/>
      <c r="AW1486" s="62"/>
      <c r="AX1486" s="62"/>
      <c r="AY1486" s="62"/>
      <c r="AZ1486" s="62"/>
      <c r="BA1486" s="62"/>
      <c r="BB1486" s="62"/>
    </row>
    <row r="1487" spans="1:54" ht="18.350000000000001" x14ac:dyDescent="0.3">
      <c r="A1487" s="62"/>
      <c r="B1487" s="62"/>
      <c r="C1487" s="62"/>
      <c r="D1487" s="62"/>
      <c r="E1487" s="62"/>
      <c r="F1487" s="62"/>
      <c r="G1487" s="62"/>
      <c r="H1487" s="62"/>
      <c r="I1487" s="62"/>
      <c r="J1487" s="62"/>
      <c r="K1487" s="62"/>
      <c r="L1487" s="62"/>
      <c r="M1487" s="62"/>
      <c r="N1487" s="62"/>
      <c r="O1487" s="62"/>
      <c r="P1487" s="62"/>
      <c r="Q1487" s="62"/>
      <c r="R1487" s="62"/>
      <c r="S1487" s="62"/>
      <c r="T1487" s="62"/>
      <c r="U1487" s="62"/>
      <c r="V1487" s="62"/>
      <c r="W1487" s="62"/>
      <c r="X1487" s="62"/>
      <c r="Y1487" s="62"/>
      <c r="Z1487" s="62"/>
      <c r="AA1487" s="62"/>
      <c r="AB1487" s="62"/>
      <c r="AC1487" s="62"/>
      <c r="AD1487" s="62"/>
      <c r="AE1487" s="62"/>
      <c r="AF1487" s="62"/>
      <c r="AG1487" s="62"/>
      <c r="AH1487" s="62"/>
      <c r="AI1487" s="62"/>
      <c r="AJ1487" s="62"/>
      <c r="AK1487" s="62"/>
      <c r="AL1487" s="62"/>
      <c r="AM1487" s="62"/>
      <c r="AN1487" s="62"/>
      <c r="AO1487" s="62"/>
      <c r="AP1487" s="62"/>
      <c r="AQ1487" s="62"/>
      <c r="AR1487" s="62"/>
      <c r="AS1487" s="62"/>
      <c r="AT1487" s="62"/>
      <c r="AU1487" s="62"/>
      <c r="AV1487" s="62"/>
      <c r="AW1487" s="62"/>
      <c r="AX1487" s="62"/>
      <c r="AY1487" s="62"/>
      <c r="AZ1487" s="62"/>
      <c r="BA1487" s="62"/>
      <c r="BB1487" s="62"/>
    </row>
    <row r="1488" spans="1:54" ht="18.350000000000001" x14ac:dyDescent="0.3">
      <c r="A1488" s="62"/>
      <c r="B1488" s="62"/>
      <c r="C1488" s="62"/>
      <c r="D1488" s="62"/>
      <c r="E1488" s="62"/>
      <c r="F1488" s="62"/>
      <c r="G1488" s="62"/>
      <c r="H1488" s="62"/>
      <c r="I1488" s="62"/>
      <c r="J1488" s="62"/>
      <c r="K1488" s="62"/>
      <c r="L1488" s="62"/>
      <c r="M1488" s="62"/>
      <c r="N1488" s="62"/>
      <c r="O1488" s="62"/>
      <c r="P1488" s="62"/>
      <c r="Q1488" s="62"/>
      <c r="R1488" s="62"/>
      <c r="S1488" s="62"/>
      <c r="T1488" s="62"/>
      <c r="U1488" s="62"/>
      <c r="V1488" s="62"/>
      <c r="W1488" s="62"/>
      <c r="X1488" s="62"/>
      <c r="Y1488" s="62"/>
      <c r="Z1488" s="62"/>
      <c r="AA1488" s="62"/>
      <c r="AB1488" s="62"/>
      <c r="AC1488" s="62"/>
      <c r="AD1488" s="62"/>
      <c r="AE1488" s="62"/>
      <c r="AF1488" s="62"/>
      <c r="AG1488" s="62"/>
      <c r="AH1488" s="62"/>
      <c r="AI1488" s="62"/>
      <c r="AJ1488" s="62"/>
      <c r="AK1488" s="62"/>
      <c r="AL1488" s="62"/>
      <c r="AM1488" s="62"/>
      <c r="AN1488" s="62"/>
      <c r="AO1488" s="62"/>
      <c r="AP1488" s="62"/>
      <c r="AQ1488" s="62"/>
      <c r="AR1488" s="62"/>
      <c r="AS1488" s="62"/>
      <c r="AT1488" s="62"/>
      <c r="AU1488" s="62"/>
      <c r="AV1488" s="62"/>
      <c r="AW1488" s="62"/>
      <c r="AX1488" s="62"/>
      <c r="AY1488" s="62"/>
      <c r="AZ1488" s="62"/>
      <c r="BA1488" s="62"/>
      <c r="BB1488" s="62"/>
    </row>
    <row r="1489" spans="1:54" ht="18.350000000000001" x14ac:dyDescent="0.3">
      <c r="A1489" s="62"/>
      <c r="B1489" s="62"/>
      <c r="C1489" s="62"/>
      <c r="D1489" s="62"/>
      <c r="E1489" s="62"/>
      <c r="F1489" s="62"/>
      <c r="G1489" s="62"/>
      <c r="H1489" s="62"/>
      <c r="I1489" s="62"/>
      <c r="J1489" s="62"/>
      <c r="K1489" s="62"/>
      <c r="L1489" s="62"/>
      <c r="M1489" s="62"/>
      <c r="N1489" s="62"/>
      <c r="O1489" s="62"/>
      <c r="P1489" s="62"/>
      <c r="Q1489" s="62"/>
      <c r="R1489" s="62"/>
      <c r="S1489" s="62"/>
      <c r="T1489" s="62"/>
      <c r="U1489" s="62"/>
      <c r="V1489" s="62"/>
      <c r="W1489" s="62"/>
      <c r="X1489" s="62"/>
      <c r="Y1489" s="62"/>
      <c r="Z1489" s="62"/>
      <c r="AA1489" s="62"/>
      <c r="AB1489" s="62"/>
      <c r="AC1489" s="62"/>
      <c r="AD1489" s="62"/>
      <c r="AE1489" s="62"/>
      <c r="AF1489" s="62"/>
      <c r="AG1489" s="62"/>
      <c r="AH1489" s="62"/>
      <c r="AI1489" s="62"/>
      <c r="AJ1489" s="62"/>
      <c r="AK1489" s="62"/>
      <c r="AL1489" s="62"/>
      <c r="AM1489" s="62"/>
      <c r="AN1489" s="62"/>
      <c r="AO1489" s="62"/>
      <c r="AP1489" s="62"/>
      <c r="AQ1489" s="62"/>
      <c r="AR1489" s="62"/>
      <c r="AS1489" s="62"/>
      <c r="AT1489" s="62"/>
      <c r="AU1489" s="62"/>
      <c r="AV1489" s="62"/>
      <c r="AW1489" s="62"/>
      <c r="AX1489" s="62"/>
      <c r="AY1489" s="62"/>
      <c r="AZ1489" s="62"/>
      <c r="BA1489" s="62"/>
      <c r="BB1489" s="62"/>
    </row>
    <row r="1490" spans="1:54" ht="18.350000000000001" x14ac:dyDescent="0.3">
      <c r="A1490" s="62"/>
      <c r="B1490" s="62"/>
      <c r="C1490" s="62"/>
      <c r="D1490" s="62"/>
      <c r="E1490" s="62"/>
      <c r="F1490" s="62"/>
      <c r="G1490" s="62"/>
      <c r="H1490" s="62"/>
      <c r="I1490" s="62"/>
      <c r="J1490" s="62"/>
      <c r="K1490" s="62"/>
      <c r="L1490" s="62"/>
      <c r="M1490" s="62"/>
      <c r="N1490" s="62"/>
      <c r="O1490" s="62"/>
      <c r="P1490" s="62"/>
      <c r="Q1490" s="62"/>
      <c r="R1490" s="62"/>
      <c r="S1490" s="62"/>
      <c r="T1490" s="62"/>
      <c r="U1490" s="62"/>
      <c r="V1490" s="62"/>
      <c r="W1490" s="62"/>
      <c r="X1490" s="62"/>
      <c r="Y1490" s="62"/>
      <c r="Z1490" s="62"/>
      <c r="AA1490" s="62"/>
      <c r="AB1490" s="62"/>
      <c r="AC1490" s="62"/>
      <c r="AD1490" s="62"/>
      <c r="AE1490" s="62"/>
      <c r="AF1490" s="62"/>
      <c r="AG1490" s="62"/>
      <c r="AH1490" s="62"/>
      <c r="AI1490" s="62"/>
      <c r="AJ1490" s="62"/>
      <c r="AK1490" s="62"/>
      <c r="AL1490" s="62"/>
      <c r="AM1490" s="62"/>
      <c r="AN1490" s="62"/>
      <c r="AO1490" s="62"/>
      <c r="AP1490" s="62"/>
      <c r="AQ1490" s="62"/>
      <c r="AR1490" s="62"/>
      <c r="AS1490" s="62"/>
      <c r="AT1490" s="62"/>
      <c r="AU1490" s="62"/>
      <c r="AV1490" s="62"/>
      <c r="AW1490" s="62"/>
      <c r="AX1490" s="62"/>
      <c r="AY1490" s="62"/>
      <c r="AZ1490" s="62"/>
      <c r="BA1490" s="62"/>
      <c r="BB1490" s="62"/>
    </row>
    <row r="1491" spans="1:54" ht="18.350000000000001" x14ac:dyDescent="0.3">
      <c r="A1491" s="62"/>
      <c r="B1491" s="62"/>
      <c r="C1491" s="62"/>
      <c r="D1491" s="62"/>
      <c r="E1491" s="62"/>
      <c r="F1491" s="62"/>
      <c r="G1491" s="62"/>
      <c r="H1491" s="62"/>
      <c r="I1491" s="62"/>
      <c r="J1491" s="62"/>
      <c r="K1491" s="62"/>
      <c r="L1491" s="62"/>
      <c r="M1491" s="62"/>
      <c r="N1491" s="62"/>
      <c r="O1491" s="62"/>
      <c r="P1491" s="62"/>
      <c r="Q1491" s="62"/>
      <c r="R1491" s="62"/>
      <c r="S1491" s="62"/>
      <c r="T1491" s="62"/>
      <c r="U1491" s="62"/>
      <c r="V1491" s="62"/>
      <c r="W1491" s="62"/>
      <c r="X1491" s="62"/>
      <c r="Y1491" s="62"/>
      <c r="Z1491" s="62"/>
      <c r="AA1491" s="62"/>
      <c r="AB1491" s="62"/>
      <c r="AC1491" s="62"/>
      <c r="AD1491" s="62"/>
      <c r="AE1491" s="62"/>
      <c r="AF1491" s="62"/>
      <c r="AG1491" s="62"/>
      <c r="AH1491" s="62"/>
      <c r="AI1491" s="62"/>
      <c r="AJ1491" s="62"/>
      <c r="AK1491" s="62"/>
      <c r="AL1491" s="62"/>
      <c r="AM1491" s="62"/>
      <c r="AN1491" s="62"/>
      <c r="AO1491" s="62"/>
      <c r="AP1491" s="62"/>
      <c r="AQ1491" s="62"/>
      <c r="AR1491" s="62"/>
      <c r="AS1491" s="62"/>
      <c r="AT1491" s="62"/>
      <c r="AU1491" s="62"/>
      <c r="AV1491" s="62"/>
      <c r="AW1491" s="62"/>
      <c r="AX1491" s="62"/>
      <c r="AY1491" s="62"/>
      <c r="AZ1491" s="62"/>
      <c r="BA1491" s="62"/>
      <c r="BB1491" s="62"/>
    </row>
    <row r="1492" spans="1:54" ht="18.350000000000001" x14ac:dyDescent="0.3">
      <c r="A1492" s="62"/>
      <c r="B1492" s="62"/>
      <c r="C1492" s="62"/>
      <c r="D1492" s="62"/>
      <c r="E1492" s="62"/>
      <c r="F1492" s="62"/>
      <c r="G1492" s="62"/>
      <c r="H1492" s="62"/>
      <c r="I1492" s="62"/>
      <c r="J1492" s="62"/>
      <c r="K1492" s="62"/>
      <c r="L1492" s="62"/>
      <c r="M1492" s="62"/>
      <c r="N1492" s="62"/>
      <c r="O1492" s="62"/>
      <c r="P1492" s="62"/>
      <c r="Q1492" s="62"/>
      <c r="R1492" s="62"/>
      <c r="S1492" s="62"/>
      <c r="T1492" s="62"/>
      <c r="U1492" s="62"/>
      <c r="V1492" s="62"/>
      <c r="W1492" s="62"/>
      <c r="X1492" s="62"/>
      <c r="Y1492" s="62"/>
      <c r="Z1492" s="62"/>
      <c r="AA1492" s="62"/>
      <c r="AB1492" s="62"/>
      <c r="AC1492" s="62"/>
      <c r="AD1492" s="62"/>
      <c r="AE1492" s="62"/>
      <c r="AF1492" s="62"/>
      <c r="AG1492" s="62"/>
      <c r="AH1492" s="62"/>
      <c r="AI1492" s="62"/>
      <c r="AJ1492" s="62"/>
      <c r="AK1492" s="62"/>
      <c r="AL1492" s="62"/>
      <c r="AM1492" s="62"/>
      <c r="AN1492" s="62"/>
      <c r="AO1492" s="62"/>
      <c r="AP1492" s="62"/>
      <c r="AQ1492" s="62"/>
      <c r="AR1492" s="62"/>
      <c r="AS1492" s="62"/>
      <c r="AT1492" s="62"/>
      <c r="AU1492" s="62"/>
      <c r="AV1492" s="62"/>
      <c r="AW1492" s="62"/>
      <c r="AX1492" s="62"/>
      <c r="AY1492" s="62"/>
      <c r="AZ1492" s="62"/>
      <c r="BA1492" s="62"/>
      <c r="BB1492" s="62"/>
    </row>
    <row r="1493" spans="1:54" ht="18.350000000000001" x14ac:dyDescent="0.3">
      <c r="A1493" s="62"/>
      <c r="B1493" s="62"/>
      <c r="C1493" s="62"/>
      <c r="D1493" s="62"/>
      <c r="E1493" s="62"/>
      <c r="F1493" s="62"/>
      <c r="G1493" s="62"/>
      <c r="H1493" s="62"/>
      <c r="I1493" s="62"/>
      <c r="J1493" s="62"/>
      <c r="K1493" s="62"/>
      <c r="L1493" s="62"/>
      <c r="M1493" s="62"/>
      <c r="N1493" s="62"/>
      <c r="O1493" s="62"/>
      <c r="P1493" s="62"/>
      <c r="Q1493" s="62"/>
      <c r="R1493" s="62"/>
      <c r="S1493" s="62"/>
      <c r="T1493" s="62"/>
      <c r="U1493" s="62"/>
      <c r="V1493" s="62"/>
      <c r="W1493" s="62"/>
      <c r="X1493" s="62"/>
      <c r="Y1493" s="62"/>
      <c r="Z1493" s="62"/>
      <c r="AA1493" s="62"/>
      <c r="AB1493" s="62"/>
      <c r="AC1493" s="62"/>
      <c r="AD1493" s="62"/>
      <c r="AE1493" s="62"/>
      <c r="AF1493" s="62"/>
      <c r="AG1493" s="62"/>
      <c r="AH1493" s="62"/>
      <c r="AI1493" s="62"/>
      <c r="AJ1493" s="62"/>
      <c r="AK1493" s="62"/>
      <c r="AL1493" s="62"/>
      <c r="AM1493" s="62"/>
      <c r="AN1493" s="62"/>
      <c r="AO1493" s="62"/>
      <c r="AP1493" s="62"/>
      <c r="AQ1493" s="62"/>
      <c r="AR1493" s="62"/>
      <c r="AS1493" s="62"/>
      <c r="AT1493" s="62"/>
      <c r="AU1493" s="62"/>
      <c r="AV1493" s="62"/>
      <c r="AW1493" s="62"/>
      <c r="AX1493" s="62"/>
      <c r="AY1493" s="62"/>
      <c r="AZ1493" s="62"/>
      <c r="BA1493" s="62"/>
      <c r="BB1493" s="62"/>
    </row>
    <row r="1494" spans="1:54" ht="18.350000000000001" x14ac:dyDescent="0.3">
      <c r="A1494" s="62"/>
      <c r="B1494" s="62"/>
      <c r="C1494" s="62"/>
      <c r="D1494" s="62"/>
      <c r="E1494" s="62"/>
      <c r="F1494" s="62"/>
      <c r="G1494" s="62"/>
      <c r="H1494" s="62"/>
      <c r="I1494" s="62"/>
      <c r="J1494" s="62"/>
      <c r="K1494" s="62"/>
      <c r="L1494" s="62"/>
      <c r="M1494" s="62"/>
      <c r="N1494" s="62"/>
      <c r="O1494" s="62"/>
      <c r="P1494" s="62"/>
      <c r="Q1494" s="62"/>
      <c r="R1494" s="62"/>
      <c r="S1494" s="62"/>
      <c r="T1494" s="62"/>
      <c r="U1494" s="62"/>
      <c r="V1494" s="62"/>
      <c r="W1494" s="62"/>
      <c r="X1494" s="62"/>
      <c r="Y1494" s="62"/>
      <c r="Z1494" s="62"/>
      <c r="AA1494" s="62"/>
      <c r="AB1494" s="62"/>
      <c r="AC1494" s="62"/>
      <c r="AD1494" s="62"/>
      <c r="AE1494" s="62"/>
      <c r="AF1494" s="62"/>
      <c r="AG1494" s="62"/>
      <c r="AH1494" s="62"/>
      <c r="AI1494" s="62"/>
      <c r="AJ1494" s="62"/>
      <c r="AK1494" s="62"/>
      <c r="AL1494" s="62"/>
      <c r="AM1494" s="62"/>
      <c r="AN1494" s="62"/>
      <c r="AO1494" s="62"/>
      <c r="AP1494" s="62"/>
      <c r="AQ1494" s="62"/>
      <c r="AR1494" s="62"/>
      <c r="AS1494" s="62"/>
      <c r="AT1494" s="62"/>
      <c r="AU1494" s="62"/>
      <c r="AV1494" s="62"/>
      <c r="AW1494" s="62"/>
      <c r="AX1494" s="62"/>
      <c r="AY1494" s="62"/>
      <c r="AZ1494" s="62"/>
      <c r="BA1494" s="62"/>
      <c r="BB1494" s="62"/>
    </row>
    <row r="1495" spans="1:54" ht="18.350000000000001" x14ac:dyDescent="0.3">
      <c r="A1495" s="62"/>
      <c r="B1495" s="62"/>
      <c r="C1495" s="62"/>
      <c r="D1495" s="62"/>
      <c r="E1495" s="62"/>
      <c r="F1495" s="62"/>
      <c r="G1495" s="62"/>
      <c r="H1495" s="62"/>
      <c r="I1495" s="62"/>
      <c r="J1495" s="62"/>
      <c r="K1495" s="62"/>
      <c r="L1495" s="62"/>
      <c r="M1495" s="62"/>
      <c r="N1495" s="62"/>
      <c r="O1495" s="62"/>
      <c r="P1495" s="62"/>
      <c r="Q1495" s="62"/>
      <c r="R1495" s="62"/>
      <c r="S1495" s="62"/>
      <c r="T1495" s="62"/>
      <c r="U1495" s="62"/>
      <c r="V1495" s="62"/>
      <c r="W1495" s="62"/>
      <c r="X1495" s="62"/>
      <c r="Y1495" s="62"/>
      <c r="Z1495" s="62"/>
      <c r="AA1495" s="62"/>
      <c r="AB1495" s="62"/>
      <c r="AC1495" s="62"/>
      <c r="AD1495" s="62"/>
      <c r="AE1495" s="62"/>
      <c r="AF1495" s="62"/>
      <c r="AG1495" s="62"/>
      <c r="AH1495" s="62"/>
      <c r="AI1495" s="62"/>
      <c r="AJ1495" s="62"/>
      <c r="AK1495" s="62"/>
      <c r="AL1495" s="62"/>
      <c r="AM1495" s="62"/>
      <c r="AN1495" s="62"/>
      <c r="AO1495" s="62"/>
      <c r="AP1495" s="62"/>
      <c r="AQ1495" s="62"/>
      <c r="AR1495" s="62"/>
      <c r="AS1495" s="62"/>
      <c r="AT1495" s="62"/>
      <c r="AU1495" s="62"/>
      <c r="AV1495" s="62"/>
      <c r="AW1495" s="62"/>
      <c r="AX1495" s="62"/>
      <c r="AY1495" s="62"/>
      <c r="AZ1495" s="62"/>
      <c r="BA1495" s="62"/>
      <c r="BB1495" s="62"/>
    </row>
    <row r="1496" spans="1:54" ht="18.350000000000001" x14ac:dyDescent="0.3">
      <c r="A1496" s="62"/>
      <c r="B1496" s="62"/>
      <c r="C1496" s="62"/>
      <c r="D1496" s="62"/>
      <c r="E1496" s="62"/>
      <c r="F1496" s="62"/>
      <c r="G1496" s="62"/>
      <c r="H1496" s="62"/>
      <c r="I1496" s="62"/>
      <c r="J1496" s="62"/>
      <c r="K1496" s="62"/>
      <c r="L1496" s="62"/>
      <c r="M1496" s="62"/>
      <c r="N1496" s="62"/>
      <c r="O1496" s="62"/>
      <c r="P1496" s="62"/>
      <c r="Q1496" s="62"/>
      <c r="R1496" s="62"/>
      <c r="S1496" s="62"/>
      <c r="T1496" s="62"/>
      <c r="U1496" s="62"/>
      <c r="V1496" s="62"/>
      <c r="W1496" s="62"/>
      <c r="X1496" s="62"/>
      <c r="Y1496" s="62"/>
      <c r="Z1496" s="62"/>
      <c r="AA1496" s="62"/>
      <c r="AB1496" s="62"/>
      <c r="AC1496" s="62"/>
      <c r="AD1496" s="62"/>
      <c r="AE1496" s="62"/>
      <c r="AF1496" s="62"/>
      <c r="AG1496" s="62"/>
      <c r="AH1496" s="62"/>
      <c r="AI1496" s="62"/>
      <c r="AJ1496" s="62"/>
      <c r="AK1496" s="62"/>
      <c r="AL1496" s="62"/>
      <c r="AM1496" s="62"/>
      <c r="AN1496" s="62"/>
      <c r="AO1496" s="62"/>
      <c r="AP1496" s="62"/>
      <c r="AQ1496" s="62"/>
      <c r="AR1496" s="62"/>
      <c r="AS1496" s="62"/>
      <c r="AT1496" s="62"/>
      <c r="AU1496" s="62"/>
      <c r="AV1496" s="62"/>
      <c r="AW1496" s="62"/>
      <c r="AX1496" s="62"/>
      <c r="AY1496" s="62"/>
      <c r="AZ1496" s="62"/>
      <c r="BA1496" s="62"/>
      <c r="BB1496" s="62"/>
    </row>
    <row r="1497" spans="1:54" ht="18.350000000000001" x14ac:dyDescent="0.3">
      <c r="A1497" s="62"/>
      <c r="B1497" s="62"/>
      <c r="C1497" s="62"/>
      <c r="D1497" s="62"/>
      <c r="E1497" s="62"/>
      <c r="F1497" s="62"/>
      <c r="G1497" s="62"/>
      <c r="H1497" s="62"/>
      <c r="I1497" s="62"/>
      <c r="J1497" s="62"/>
      <c r="K1497" s="62"/>
      <c r="L1497" s="62"/>
      <c r="M1497" s="62"/>
      <c r="N1497" s="62"/>
      <c r="O1497" s="62"/>
      <c r="P1497" s="62"/>
      <c r="Q1497" s="62"/>
      <c r="R1497" s="62"/>
      <c r="S1497" s="62"/>
      <c r="T1497" s="62"/>
      <c r="U1497" s="62"/>
      <c r="V1497" s="62"/>
      <c r="W1497" s="62"/>
      <c r="X1497" s="62"/>
      <c r="Y1497" s="62"/>
      <c r="Z1497" s="62"/>
      <c r="AA1497" s="62"/>
      <c r="AB1497" s="62"/>
      <c r="AC1497" s="62"/>
      <c r="AD1497" s="62"/>
      <c r="AE1497" s="62"/>
      <c r="AF1497" s="62"/>
      <c r="AG1497" s="62"/>
      <c r="AH1497" s="62"/>
      <c r="AI1497" s="62"/>
      <c r="AJ1497" s="62"/>
      <c r="AK1497" s="62"/>
      <c r="AL1497" s="62"/>
      <c r="AM1497" s="62"/>
      <c r="AN1497" s="62"/>
      <c r="AO1497" s="62"/>
      <c r="AP1497" s="62"/>
      <c r="AQ1497" s="62"/>
      <c r="AR1497" s="62"/>
      <c r="AS1497" s="62"/>
      <c r="AT1497" s="62"/>
      <c r="AU1497" s="62"/>
      <c r="AV1497" s="62"/>
      <c r="AW1497" s="62"/>
      <c r="AX1497" s="62"/>
      <c r="AY1497" s="62"/>
      <c r="AZ1497" s="62"/>
      <c r="BA1497" s="62"/>
      <c r="BB1497" s="62"/>
    </row>
    <row r="1498" spans="1:54" ht="18.350000000000001" x14ac:dyDescent="0.3">
      <c r="A1498" s="62"/>
      <c r="B1498" s="62"/>
      <c r="C1498" s="62"/>
      <c r="D1498" s="62"/>
      <c r="E1498" s="62"/>
      <c r="F1498" s="62"/>
      <c r="G1498" s="62"/>
      <c r="H1498" s="62"/>
      <c r="I1498" s="62"/>
      <c r="J1498" s="62"/>
      <c r="K1498" s="62"/>
      <c r="L1498" s="62"/>
      <c r="M1498" s="62"/>
      <c r="N1498" s="62"/>
      <c r="O1498" s="62"/>
      <c r="P1498" s="62"/>
      <c r="Q1498" s="62"/>
      <c r="R1498" s="62"/>
      <c r="S1498" s="62"/>
      <c r="T1498" s="62"/>
      <c r="U1498" s="62"/>
      <c r="V1498" s="62"/>
      <c r="W1498" s="62"/>
      <c r="X1498" s="62"/>
      <c r="Y1498" s="62"/>
      <c r="Z1498" s="62"/>
      <c r="AA1498" s="62"/>
      <c r="AB1498" s="62"/>
      <c r="AC1498" s="62"/>
      <c r="AD1498" s="62"/>
      <c r="AE1498" s="62"/>
      <c r="AF1498" s="62"/>
      <c r="AG1498" s="62"/>
      <c r="AH1498" s="62"/>
      <c r="AI1498" s="62"/>
      <c r="AJ1498" s="62"/>
      <c r="AK1498" s="62"/>
      <c r="AL1498" s="62"/>
      <c r="AM1498" s="62"/>
      <c r="AN1498" s="62"/>
      <c r="AO1498" s="62"/>
      <c r="AP1498" s="62"/>
      <c r="AQ1498" s="62"/>
      <c r="AR1498" s="62"/>
      <c r="AS1498" s="62"/>
      <c r="AT1498" s="62"/>
      <c r="AU1498" s="62"/>
      <c r="AV1498" s="62"/>
      <c r="AW1498" s="62"/>
      <c r="AX1498" s="62"/>
      <c r="AY1498" s="62"/>
      <c r="AZ1498" s="62"/>
      <c r="BA1498" s="62"/>
      <c r="BB1498" s="62"/>
    </row>
    <row r="1499" spans="1:54" ht="18.350000000000001" x14ac:dyDescent="0.3">
      <c r="A1499" s="62"/>
      <c r="B1499" s="62"/>
      <c r="C1499" s="62"/>
      <c r="D1499" s="62"/>
      <c r="E1499" s="62"/>
      <c r="F1499" s="62"/>
      <c r="G1499" s="62"/>
      <c r="H1499" s="62"/>
      <c r="I1499" s="62"/>
      <c r="J1499" s="62"/>
      <c r="K1499" s="62"/>
      <c r="L1499" s="62"/>
      <c r="M1499" s="62"/>
      <c r="N1499" s="62"/>
      <c r="O1499" s="62"/>
      <c r="P1499" s="62"/>
      <c r="Q1499" s="62"/>
      <c r="R1499" s="62"/>
      <c r="S1499" s="62"/>
      <c r="T1499" s="62"/>
      <c r="U1499" s="62"/>
      <c r="V1499" s="62"/>
      <c r="W1499" s="62"/>
      <c r="X1499" s="62"/>
      <c r="Y1499" s="62"/>
      <c r="Z1499" s="62"/>
      <c r="AA1499" s="62"/>
      <c r="AB1499" s="62"/>
      <c r="AC1499" s="62"/>
      <c r="AD1499" s="62"/>
      <c r="AE1499" s="62"/>
      <c r="AF1499" s="62"/>
      <c r="AG1499" s="62"/>
      <c r="AH1499" s="62"/>
      <c r="AI1499" s="62"/>
      <c r="AJ1499" s="62"/>
      <c r="AK1499" s="62"/>
      <c r="AL1499" s="62"/>
      <c r="AM1499" s="62"/>
      <c r="AN1499" s="62"/>
      <c r="AO1499" s="62"/>
      <c r="AP1499" s="62"/>
      <c r="AQ1499" s="62"/>
      <c r="AR1499" s="62"/>
      <c r="AS1499" s="62"/>
      <c r="AT1499" s="62"/>
      <c r="AU1499" s="62"/>
      <c r="AV1499" s="62"/>
      <c r="AW1499" s="62"/>
      <c r="AX1499" s="62"/>
      <c r="AY1499" s="62"/>
      <c r="AZ1499" s="62"/>
      <c r="BA1499" s="62"/>
      <c r="BB1499" s="62"/>
    </row>
    <row r="1500" spans="1:54" ht="18.350000000000001" x14ac:dyDescent="0.3">
      <c r="A1500" s="62"/>
      <c r="B1500" s="62"/>
      <c r="C1500" s="62"/>
      <c r="D1500" s="62"/>
      <c r="E1500" s="62"/>
      <c r="F1500" s="62"/>
      <c r="G1500" s="62"/>
      <c r="H1500" s="62"/>
      <c r="I1500" s="62"/>
      <c r="J1500" s="62"/>
      <c r="K1500" s="62"/>
      <c r="L1500" s="62"/>
      <c r="M1500" s="62"/>
      <c r="N1500" s="62"/>
      <c r="O1500" s="62"/>
      <c r="P1500" s="62"/>
      <c r="Q1500" s="62"/>
      <c r="R1500" s="62"/>
      <c r="S1500" s="62"/>
      <c r="T1500" s="62"/>
      <c r="U1500" s="62"/>
      <c r="V1500" s="62"/>
      <c r="W1500" s="62"/>
      <c r="X1500" s="62"/>
      <c r="Y1500" s="62"/>
      <c r="Z1500" s="62"/>
      <c r="AA1500" s="62"/>
      <c r="AB1500" s="62"/>
      <c r="AC1500" s="62"/>
      <c r="AD1500" s="62"/>
      <c r="AE1500" s="62"/>
      <c r="AF1500" s="62"/>
      <c r="AG1500" s="62"/>
      <c r="AH1500" s="62"/>
      <c r="AI1500" s="62"/>
      <c r="AJ1500" s="62"/>
      <c r="AK1500" s="62"/>
      <c r="AL1500" s="62"/>
      <c r="AM1500" s="62"/>
      <c r="AN1500" s="62"/>
      <c r="AO1500" s="62"/>
      <c r="AP1500" s="62"/>
      <c r="AQ1500" s="62"/>
      <c r="AR1500" s="62"/>
      <c r="AS1500" s="62"/>
      <c r="AT1500" s="62"/>
      <c r="AU1500" s="62"/>
      <c r="AV1500" s="62"/>
      <c r="AW1500" s="62"/>
      <c r="AX1500" s="62"/>
      <c r="AY1500" s="62"/>
      <c r="AZ1500" s="62"/>
      <c r="BA1500" s="62"/>
      <c r="BB1500" s="62"/>
    </row>
    <row r="1501" spans="1:54" ht="18.350000000000001" x14ac:dyDescent="0.3">
      <c r="A1501" s="62"/>
      <c r="B1501" s="62"/>
      <c r="C1501" s="62"/>
      <c r="D1501" s="62"/>
      <c r="E1501" s="62"/>
      <c r="F1501" s="62"/>
      <c r="G1501" s="62"/>
      <c r="H1501" s="62"/>
      <c r="I1501" s="62"/>
      <c r="J1501" s="62"/>
      <c r="K1501" s="62"/>
      <c r="L1501" s="62"/>
      <c r="M1501" s="62"/>
      <c r="N1501" s="62"/>
      <c r="O1501" s="62"/>
      <c r="P1501" s="62"/>
      <c r="Q1501" s="62"/>
      <c r="R1501" s="62"/>
      <c r="S1501" s="62"/>
      <c r="T1501" s="62"/>
      <c r="U1501" s="62"/>
      <c r="V1501" s="62"/>
      <c r="W1501" s="62"/>
      <c r="X1501" s="62"/>
      <c r="Y1501" s="62"/>
      <c r="Z1501" s="62"/>
      <c r="AA1501" s="62"/>
      <c r="AB1501" s="62"/>
      <c r="AC1501" s="62"/>
      <c r="AD1501" s="62"/>
      <c r="AE1501" s="62"/>
      <c r="AF1501" s="62"/>
      <c r="AG1501" s="62"/>
      <c r="AH1501" s="62"/>
      <c r="AI1501" s="62"/>
      <c r="AJ1501" s="62"/>
      <c r="AK1501" s="62"/>
      <c r="AL1501" s="62"/>
      <c r="AM1501" s="62"/>
      <c r="AN1501" s="62"/>
      <c r="AO1501" s="62"/>
      <c r="AP1501" s="62"/>
      <c r="AQ1501" s="62"/>
      <c r="AR1501" s="62"/>
      <c r="AS1501" s="62"/>
      <c r="AT1501" s="62"/>
      <c r="AU1501" s="62"/>
      <c r="AV1501" s="62"/>
      <c r="AW1501" s="62"/>
      <c r="AX1501" s="62"/>
      <c r="AY1501" s="62"/>
      <c r="AZ1501" s="62"/>
      <c r="BA1501" s="62"/>
      <c r="BB1501" s="62"/>
    </row>
    <row r="1502" spans="1:54" ht="18.350000000000001" x14ac:dyDescent="0.3">
      <c r="A1502" s="62"/>
      <c r="B1502" s="62"/>
      <c r="C1502" s="62"/>
      <c r="D1502" s="62"/>
      <c r="E1502" s="62"/>
      <c r="F1502" s="62"/>
      <c r="G1502" s="62"/>
      <c r="H1502" s="62"/>
      <c r="I1502" s="62"/>
      <c r="J1502" s="62"/>
      <c r="K1502" s="62"/>
      <c r="L1502" s="62"/>
      <c r="M1502" s="62"/>
      <c r="N1502" s="62"/>
      <c r="O1502" s="62"/>
      <c r="P1502" s="62"/>
      <c r="Q1502" s="62"/>
      <c r="R1502" s="62"/>
      <c r="S1502" s="62"/>
      <c r="T1502" s="62"/>
      <c r="U1502" s="62"/>
      <c r="V1502" s="62"/>
      <c r="W1502" s="62"/>
      <c r="X1502" s="62"/>
      <c r="Y1502" s="62"/>
      <c r="Z1502" s="62"/>
      <c r="AA1502" s="62"/>
      <c r="AB1502" s="62"/>
      <c r="AC1502" s="62"/>
      <c r="AD1502" s="62"/>
      <c r="AE1502" s="62"/>
      <c r="AF1502" s="62"/>
      <c r="AG1502" s="62"/>
      <c r="AH1502" s="62"/>
      <c r="AI1502" s="62"/>
      <c r="AJ1502" s="62"/>
      <c r="AK1502" s="62"/>
      <c r="AL1502" s="62"/>
      <c r="AM1502" s="62"/>
      <c r="AN1502" s="62"/>
      <c r="AO1502" s="62"/>
      <c r="AP1502" s="62"/>
      <c r="AQ1502" s="62"/>
      <c r="AR1502" s="62"/>
      <c r="AS1502" s="62"/>
      <c r="AT1502" s="62"/>
      <c r="AU1502" s="62"/>
      <c r="AV1502" s="62"/>
      <c r="AW1502" s="62"/>
      <c r="AX1502" s="62"/>
      <c r="AY1502" s="62"/>
      <c r="AZ1502" s="62"/>
      <c r="BA1502" s="62"/>
      <c r="BB1502" s="62"/>
    </row>
    <row r="1503" spans="1:54" ht="18.350000000000001" x14ac:dyDescent="0.3">
      <c r="A1503" s="62"/>
      <c r="B1503" s="62"/>
      <c r="C1503" s="62"/>
      <c r="D1503" s="62"/>
      <c r="E1503" s="62"/>
      <c r="F1503" s="62"/>
      <c r="G1503" s="62"/>
      <c r="H1503" s="62"/>
      <c r="I1503" s="62"/>
      <c r="J1503" s="62"/>
      <c r="K1503" s="62"/>
      <c r="L1503" s="62"/>
      <c r="M1503" s="62"/>
      <c r="N1503" s="62"/>
      <c r="O1503" s="62"/>
      <c r="P1503" s="62"/>
      <c r="Q1503" s="62"/>
      <c r="R1503" s="62"/>
      <c r="S1503" s="62"/>
      <c r="T1503" s="62"/>
      <c r="U1503" s="62"/>
      <c r="V1503" s="62"/>
      <c r="W1503" s="62"/>
      <c r="X1503" s="62"/>
      <c r="Y1503" s="62"/>
      <c r="Z1503" s="62"/>
      <c r="AA1503" s="62"/>
      <c r="AB1503" s="62"/>
      <c r="AC1503" s="62"/>
      <c r="AD1503" s="62"/>
      <c r="AE1503" s="62"/>
      <c r="AF1503" s="62"/>
      <c r="AG1503" s="62"/>
      <c r="AH1503" s="62"/>
      <c r="AI1503" s="62"/>
      <c r="AJ1503" s="62"/>
      <c r="AK1503" s="62"/>
      <c r="AL1503" s="62"/>
      <c r="AM1503" s="62"/>
      <c r="AN1503" s="62"/>
      <c r="AO1503" s="62"/>
      <c r="AP1503" s="62"/>
      <c r="AQ1503" s="62"/>
      <c r="AR1503" s="62"/>
      <c r="AS1503" s="62"/>
      <c r="AT1503" s="62"/>
      <c r="AU1503" s="62"/>
      <c r="AV1503" s="62"/>
      <c r="AW1503" s="62"/>
      <c r="AX1503" s="62"/>
      <c r="AY1503" s="62"/>
      <c r="AZ1503" s="62"/>
      <c r="BA1503" s="62"/>
      <c r="BB1503" s="62"/>
    </row>
    <row r="1504" spans="1:54" ht="18.350000000000001" x14ac:dyDescent="0.3">
      <c r="A1504" s="62"/>
      <c r="B1504" s="62"/>
      <c r="C1504" s="62"/>
      <c r="D1504" s="62"/>
      <c r="E1504" s="62"/>
      <c r="F1504" s="62"/>
      <c r="G1504" s="62"/>
      <c r="H1504" s="62"/>
      <c r="I1504" s="62"/>
      <c r="J1504" s="62"/>
      <c r="K1504" s="62"/>
      <c r="L1504" s="62"/>
      <c r="M1504" s="62"/>
      <c r="N1504" s="62"/>
      <c r="O1504" s="62"/>
      <c r="P1504" s="62"/>
      <c r="Q1504" s="62"/>
      <c r="R1504" s="62"/>
      <c r="S1504" s="62"/>
      <c r="T1504" s="62"/>
      <c r="U1504" s="62"/>
      <c r="V1504" s="62"/>
      <c r="W1504" s="62"/>
      <c r="X1504" s="62"/>
      <c r="Y1504" s="62"/>
      <c r="Z1504" s="62"/>
      <c r="AA1504" s="62"/>
      <c r="AB1504" s="62"/>
      <c r="AC1504" s="62"/>
      <c r="AD1504" s="62"/>
      <c r="AE1504" s="62"/>
      <c r="AF1504" s="62"/>
      <c r="AG1504" s="62"/>
      <c r="AH1504" s="62"/>
      <c r="AI1504" s="62"/>
      <c r="AJ1504" s="62"/>
      <c r="AK1504" s="62"/>
      <c r="AL1504" s="62"/>
      <c r="AM1504" s="62"/>
      <c r="AN1504" s="62"/>
      <c r="AO1504" s="62"/>
      <c r="AP1504" s="62"/>
      <c r="AQ1504" s="62"/>
      <c r="AR1504" s="62"/>
      <c r="AS1504" s="62"/>
      <c r="AT1504" s="62"/>
      <c r="AU1504" s="62"/>
      <c r="AV1504" s="62"/>
      <c r="AW1504" s="62"/>
      <c r="AX1504" s="62"/>
      <c r="AY1504" s="62"/>
      <c r="AZ1504" s="62"/>
      <c r="BA1504" s="62"/>
      <c r="BB1504" s="62"/>
    </row>
    <row r="1505" spans="1:54" ht="18.350000000000001" x14ac:dyDescent="0.3">
      <c r="A1505" s="62"/>
      <c r="B1505" s="62"/>
      <c r="C1505" s="62"/>
      <c r="D1505" s="62"/>
      <c r="E1505" s="62"/>
      <c r="F1505" s="62"/>
      <c r="G1505" s="62"/>
      <c r="H1505" s="62"/>
      <c r="I1505" s="62"/>
      <c r="J1505" s="62"/>
      <c r="K1505" s="62"/>
      <c r="L1505" s="62"/>
      <c r="M1505" s="62"/>
      <c r="N1505" s="62"/>
      <c r="O1505" s="62"/>
      <c r="P1505" s="62"/>
      <c r="Q1505" s="62"/>
      <c r="R1505" s="62"/>
      <c r="S1505" s="62"/>
      <c r="T1505" s="62"/>
      <c r="U1505" s="62"/>
      <c r="V1505" s="62"/>
      <c r="W1505" s="62"/>
      <c r="X1505" s="62"/>
      <c r="Y1505" s="62"/>
      <c r="Z1505" s="62"/>
      <c r="AA1505" s="62"/>
      <c r="AB1505" s="62"/>
      <c r="AC1505" s="62"/>
      <c r="AD1505" s="62"/>
      <c r="AE1505" s="62"/>
      <c r="AF1505" s="62"/>
      <c r="AG1505" s="62"/>
      <c r="AH1505" s="62"/>
      <c r="AI1505" s="62"/>
      <c r="AJ1505" s="62"/>
      <c r="AK1505" s="62"/>
      <c r="AL1505" s="62"/>
      <c r="AM1505" s="62"/>
      <c r="AN1505" s="62"/>
      <c r="AO1505" s="62"/>
      <c r="AP1505" s="62"/>
      <c r="AQ1505" s="62"/>
      <c r="AR1505" s="62"/>
      <c r="AS1505" s="62"/>
      <c r="AT1505" s="62"/>
      <c r="AU1505" s="62"/>
      <c r="AV1505" s="62"/>
      <c r="AW1505" s="62"/>
      <c r="AX1505" s="62"/>
      <c r="AY1505" s="62"/>
      <c r="AZ1505" s="62"/>
      <c r="BA1505" s="62"/>
      <c r="BB1505" s="62"/>
    </row>
    <row r="1506" spans="1:54" ht="18.350000000000001" x14ac:dyDescent="0.3">
      <c r="A1506" s="62"/>
      <c r="B1506" s="62"/>
      <c r="C1506" s="62"/>
      <c r="D1506" s="62"/>
      <c r="E1506" s="62"/>
      <c r="F1506" s="62"/>
      <c r="G1506" s="62"/>
      <c r="H1506" s="62"/>
      <c r="I1506" s="62"/>
      <c r="J1506" s="62"/>
      <c r="K1506" s="62"/>
      <c r="L1506" s="62"/>
      <c r="M1506" s="62"/>
      <c r="N1506" s="62"/>
      <c r="O1506" s="62"/>
      <c r="P1506" s="62"/>
      <c r="Q1506" s="62"/>
      <c r="R1506" s="62"/>
      <c r="S1506" s="62"/>
      <c r="T1506" s="62"/>
      <c r="U1506" s="62"/>
      <c r="V1506" s="62"/>
      <c r="W1506" s="62"/>
      <c r="X1506" s="62"/>
      <c r="Y1506" s="62"/>
      <c r="Z1506" s="62"/>
      <c r="AA1506" s="62"/>
      <c r="AB1506" s="62"/>
      <c r="AC1506" s="62"/>
      <c r="AD1506" s="62"/>
      <c r="AE1506" s="62"/>
      <c r="AF1506" s="62"/>
      <c r="AG1506" s="62"/>
      <c r="AH1506" s="62"/>
      <c r="AI1506" s="62"/>
      <c r="AJ1506" s="62"/>
      <c r="AK1506" s="62"/>
      <c r="AL1506" s="62"/>
      <c r="AM1506" s="62"/>
      <c r="AN1506" s="62"/>
      <c r="AO1506" s="62"/>
      <c r="AP1506" s="62"/>
      <c r="AQ1506" s="62"/>
      <c r="AR1506" s="62"/>
      <c r="AS1506" s="62"/>
      <c r="AT1506" s="62"/>
      <c r="AU1506" s="62"/>
      <c r="AV1506" s="62"/>
      <c r="AW1506" s="62"/>
      <c r="AX1506" s="62"/>
      <c r="AY1506" s="62"/>
      <c r="AZ1506" s="62"/>
      <c r="BA1506" s="62"/>
      <c r="BB1506" s="62"/>
    </row>
    <row r="1507" spans="1:54" ht="18.350000000000001" x14ac:dyDescent="0.3">
      <c r="A1507" s="62"/>
      <c r="B1507" s="62"/>
      <c r="C1507" s="62"/>
      <c r="D1507" s="62"/>
      <c r="E1507" s="62"/>
      <c r="F1507" s="62"/>
      <c r="G1507" s="62"/>
      <c r="H1507" s="62"/>
      <c r="I1507" s="62"/>
      <c r="J1507" s="62"/>
      <c r="K1507" s="62"/>
      <c r="L1507" s="62"/>
      <c r="M1507" s="62"/>
      <c r="N1507" s="62"/>
      <c r="O1507" s="62"/>
      <c r="P1507" s="62"/>
      <c r="Q1507" s="62"/>
      <c r="R1507" s="62"/>
      <c r="S1507" s="62"/>
      <c r="T1507" s="62"/>
      <c r="U1507" s="62"/>
      <c r="V1507" s="62"/>
      <c r="W1507" s="62"/>
      <c r="X1507" s="62"/>
      <c r="Y1507" s="62"/>
      <c r="Z1507" s="62"/>
      <c r="AA1507" s="62"/>
      <c r="AB1507" s="62"/>
      <c r="AC1507" s="62"/>
      <c r="AD1507" s="62"/>
      <c r="AE1507" s="62"/>
      <c r="AF1507" s="62"/>
      <c r="AG1507" s="62"/>
      <c r="AH1507" s="62"/>
      <c r="AI1507" s="62"/>
      <c r="AJ1507" s="62"/>
      <c r="AK1507" s="62"/>
      <c r="AL1507" s="62"/>
      <c r="AM1507" s="62"/>
      <c r="AN1507" s="62"/>
      <c r="AO1507" s="62"/>
      <c r="AP1507" s="62"/>
      <c r="AQ1507" s="62"/>
      <c r="AR1507" s="62"/>
      <c r="AS1507" s="62"/>
      <c r="AT1507" s="62"/>
      <c r="AU1507" s="62"/>
      <c r="AV1507" s="62"/>
      <c r="AW1507" s="62"/>
      <c r="AX1507" s="62"/>
      <c r="AY1507" s="62"/>
      <c r="AZ1507" s="62"/>
      <c r="BA1507" s="62"/>
      <c r="BB1507" s="62"/>
    </row>
    <row r="1508" spans="1:54" ht="18.350000000000001" x14ac:dyDescent="0.3">
      <c r="A1508" s="62"/>
      <c r="B1508" s="62"/>
      <c r="C1508" s="62"/>
      <c r="D1508" s="62"/>
      <c r="E1508" s="62"/>
      <c r="F1508" s="62"/>
      <c r="G1508" s="62"/>
      <c r="H1508" s="62"/>
      <c r="I1508" s="62"/>
      <c r="J1508" s="62"/>
      <c r="K1508" s="62"/>
      <c r="L1508" s="62"/>
      <c r="M1508" s="62"/>
      <c r="N1508" s="62"/>
      <c r="O1508" s="62"/>
      <c r="P1508" s="62"/>
      <c r="Q1508" s="62"/>
      <c r="R1508" s="62"/>
      <c r="S1508" s="62"/>
      <c r="T1508" s="62"/>
      <c r="U1508" s="62"/>
      <c r="V1508" s="62"/>
      <c r="W1508" s="62"/>
      <c r="X1508" s="62"/>
      <c r="Y1508" s="62"/>
      <c r="Z1508" s="62"/>
      <c r="AA1508" s="62"/>
      <c r="AB1508" s="62"/>
      <c r="AC1508" s="62"/>
      <c r="AD1508" s="62"/>
      <c r="AE1508" s="62"/>
      <c r="AF1508" s="62"/>
      <c r="AG1508" s="62"/>
      <c r="AH1508" s="62"/>
      <c r="AI1508" s="62"/>
      <c r="AJ1508" s="62"/>
      <c r="AK1508" s="62"/>
      <c r="AL1508" s="62"/>
      <c r="AM1508" s="62"/>
      <c r="AN1508" s="62"/>
      <c r="AO1508" s="62"/>
      <c r="AP1508" s="62"/>
      <c r="AQ1508" s="62"/>
      <c r="AR1508" s="62"/>
      <c r="AS1508" s="62"/>
      <c r="AT1508" s="62"/>
      <c r="AU1508" s="62"/>
      <c r="AV1508" s="62"/>
      <c r="AW1508" s="62"/>
      <c r="AX1508" s="62"/>
      <c r="AY1508" s="62"/>
      <c r="AZ1508" s="62"/>
      <c r="BA1508" s="62"/>
      <c r="BB1508" s="62"/>
    </row>
    <row r="1509" spans="1:54" ht="18.350000000000001" x14ac:dyDescent="0.3">
      <c r="A1509" s="62"/>
      <c r="B1509" s="62"/>
      <c r="C1509" s="62"/>
      <c r="D1509" s="62"/>
      <c r="E1509" s="62"/>
      <c r="F1509" s="62"/>
      <c r="G1509" s="62"/>
      <c r="H1509" s="62"/>
      <c r="I1509" s="62"/>
      <c r="J1509" s="62"/>
      <c r="K1509" s="62"/>
      <c r="L1509" s="62"/>
      <c r="M1509" s="62"/>
      <c r="N1509" s="62"/>
      <c r="O1509" s="62"/>
      <c r="P1509" s="62"/>
      <c r="Q1509" s="62"/>
      <c r="R1509" s="62"/>
      <c r="S1509" s="62"/>
      <c r="T1509" s="62"/>
      <c r="U1509" s="62"/>
      <c r="V1509" s="62"/>
      <c r="W1509" s="62"/>
      <c r="X1509" s="62"/>
      <c r="Y1509" s="62"/>
      <c r="Z1509" s="62"/>
      <c r="AA1509" s="62"/>
      <c r="AB1509" s="62"/>
      <c r="AC1509" s="62"/>
      <c r="AD1509" s="62"/>
      <c r="AE1509" s="62"/>
      <c r="AF1509" s="62"/>
      <c r="AG1509" s="62"/>
      <c r="AH1509" s="62"/>
      <c r="AI1509" s="62"/>
      <c r="AJ1509" s="62"/>
      <c r="AK1509" s="62"/>
      <c r="AL1509" s="62"/>
      <c r="AM1509" s="62"/>
      <c r="AN1509" s="62"/>
      <c r="AO1509" s="62"/>
      <c r="AP1509" s="62"/>
      <c r="AQ1509" s="62"/>
      <c r="AR1509" s="62"/>
      <c r="AS1509" s="62"/>
      <c r="AT1509" s="62"/>
      <c r="AU1509" s="62"/>
      <c r="AV1509" s="62"/>
      <c r="AW1509" s="62"/>
      <c r="AX1509" s="62"/>
      <c r="AY1509" s="62"/>
      <c r="AZ1509" s="62"/>
      <c r="BA1509" s="62"/>
      <c r="BB1509" s="62"/>
    </row>
    <row r="1510" spans="1:54" ht="18.350000000000001" x14ac:dyDescent="0.3">
      <c r="A1510" s="62"/>
      <c r="B1510" s="62"/>
      <c r="C1510" s="62"/>
      <c r="D1510" s="62"/>
      <c r="E1510" s="62"/>
      <c r="F1510" s="62"/>
      <c r="G1510" s="62"/>
      <c r="H1510" s="62"/>
      <c r="I1510" s="62"/>
      <c r="J1510" s="62"/>
      <c r="K1510" s="62"/>
      <c r="L1510" s="62"/>
      <c r="M1510" s="62"/>
      <c r="N1510" s="62"/>
      <c r="O1510" s="62"/>
      <c r="P1510" s="62"/>
      <c r="Q1510" s="62"/>
      <c r="R1510" s="62"/>
      <c r="S1510" s="62"/>
      <c r="T1510" s="62"/>
      <c r="U1510" s="62"/>
      <c r="V1510" s="62"/>
      <c r="W1510" s="62"/>
      <c r="X1510" s="62"/>
      <c r="Y1510" s="62"/>
      <c r="Z1510" s="62"/>
      <c r="AA1510" s="62"/>
      <c r="AB1510" s="62"/>
      <c r="AC1510" s="62"/>
      <c r="AD1510" s="62"/>
      <c r="AE1510" s="62"/>
      <c r="AF1510" s="62"/>
      <c r="AG1510" s="62"/>
      <c r="AH1510" s="62"/>
      <c r="AI1510" s="62"/>
      <c r="AJ1510" s="62"/>
      <c r="AK1510" s="62"/>
      <c r="AL1510" s="62"/>
      <c r="AM1510" s="62"/>
      <c r="AN1510" s="62"/>
      <c r="AO1510" s="62"/>
      <c r="AP1510" s="62"/>
      <c r="AQ1510" s="62"/>
      <c r="AR1510" s="62"/>
      <c r="AS1510" s="62"/>
      <c r="AT1510" s="62"/>
      <c r="AU1510" s="62"/>
      <c r="AV1510" s="62"/>
      <c r="AW1510" s="62"/>
      <c r="AX1510" s="62"/>
      <c r="AY1510" s="62"/>
      <c r="AZ1510" s="62"/>
      <c r="BA1510" s="62"/>
      <c r="BB1510" s="62"/>
    </row>
    <row r="1511" spans="1:54" ht="18.350000000000001" x14ac:dyDescent="0.3">
      <c r="A1511" s="62"/>
      <c r="B1511" s="62"/>
      <c r="C1511" s="62"/>
      <c r="D1511" s="62"/>
      <c r="E1511" s="62"/>
      <c r="F1511" s="62"/>
      <c r="G1511" s="62"/>
      <c r="H1511" s="62"/>
      <c r="I1511" s="62"/>
      <c r="J1511" s="62"/>
      <c r="K1511" s="62"/>
      <c r="L1511" s="62"/>
      <c r="M1511" s="62"/>
      <c r="N1511" s="62"/>
      <c r="O1511" s="62"/>
      <c r="P1511" s="62"/>
      <c r="Q1511" s="62"/>
      <c r="R1511" s="62"/>
      <c r="S1511" s="62"/>
      <c r="T1511" s="62"/>
      <c r="U1511" s="62"/>
      <c r="V1511" s="62"/>
      <c r="W1511" s="62"/>
      <c r="X1511" s="62"/>
      <c r="Y1511" s="62"/>
      <c r="Z1511" s="62"/>
      <c r="AA1511" s="62"/>
      <c r="AB1511" s="62"/>
      <c r="AC1511" s="62"/>
      <c r="AD1511" s="62"/>
      <c r="AE1511" s="62"/>
      <c r="AF1511" s="62"/>
      <c r="AG1511" s="62"/>
      <c r="AH1511" s="62"/>
      <c r="AI1511" s="62"/>
      <c r="AJ1511" s="62"/>
      <c r="AK1511" s="62"/>
      <c r="AL1511" s="62"/>
      <c r="AM1511" s="62"/>
      <c r="AN1511" s="62"/>
      <c r="AO1511" s="62"/>
      <c r="AP1511" s="62"/>
      <c r="AQ1511" s="62"/>
      <c r="AR1511" s="62"/>
      <c r="AS1511" s="62"/>
      <c r="AT1511" s="62"/>
      <c r="AU1511" s="62"/>
      <c r="AV1511" s="62"/>
      <c r="AW1511" s="62"/>
      <c r="AX1511" s="62"/>
      <c r="AY1511" s="62"/>
      <c r="AZ1511" s="62"/>
      <c r="BA1511" s="62"/>
      <c r="BB1511" s="62"/>
    </row>
    <row r="1512" spans="1:54" ht="18.350000000000001" x14ac:dyDescent="0.3">
      <c r="A1512" s="62"/>
      <c r="B1512" s="62"/>
      <c r="C1512" s="62"/>
      <c r="D1512" s="62"/>
      <c r="E1512" s="62"/>
      <c r="F1512" s="62"/>
      <c r="G1512" s="62"/>
      <c r="H1512" s="62"/>
      <c r="I1512" s="62"/>
      <c r="J1512" s="62"/>
      <c r="K1512" s="62"/>
      <c r="L1512" s="62"/>
      <c r="M1512" s="62"/>
      <c r="N1512" s="62"/>
      <c r="O1512" s="62"/>
      <c r="P1512" s="62"/>
      <c r="Q1512" s="62"/>
      <c r="R1512" s="62"/>
      <c r="S1512" s="62"/>
      <c r="T1512" s="62"/>
      <c r="U1512" s="62"/>
      <c r="V1512" s="62"/>
      <c r="W1512" s="62"/>
      <c r="X1512" s="62"/>
      <c r="Y1512" s="62"/>
      <c r="Z1512" s="62"/>
      <c r="AA1512" s="62"/>
      <c r="AB1512" s="62"/>
      <c r="AC1512" s="62"/>
      <c r="AD1512" s="62"/>
      <c r="AE1512" s="62"/>
      <c r="AF1512" s="62"/>
      <c r="AG1512" s="62"/>
      <c r="AH1512" s="62"/>
      <c r="AI1512" s="62"/>
      <c r="AJ1512" s="62"/>
      <c r="AK1512" s="62"/>
      <c r="AL1512" s="62"/>
      <c r="AM1512" s="62"/>
      <c r="AN1512" s="62"/>
      <c r="AO1512" s="62"/>
      <c r="AP1512" s="62"/>
      <c r="AQ1512" s="62"/>
      <c r="AR1512" s="62"/>
      <c r="AS1512" s="62"/>
      <c r="AT1512" s="62"/>
      <c r="AU1512" s="62"/>
      <c r="AV1512" s="62"/>
      <c r="AW1512" s="62"/>
      <c r="AX1512" s="62"/>
      <c r="AY1512" s="62"/>
      <c r="AZ1512" s="62"/>
      <c r="BA1512" s="62"/>
      <c r="BB1512" s="62"/>
    </row>
    <row r="1513" spans="1:54" ht="18.350000000000001" x14ac:dyDescent="0.3">
      <c r="A1513" s="62"/>
      <c r="B1513" s="62"/>
      <c r="C1513" s="62"/>
      <c r="D1513" s="62"/>
      <c r="E1513" s="62"/>
      <c r="F1513" s="62"/>
      <c r="G1513" s="62"/>
      <c r="H1513" s="62"/>
      <c r="I1513" s="62"/>
      <c r="J1513" s="62"/>
      <c r="K1513" s="62"/>
      <c r="L1513" s="62"/>
      <c r="M1513" s="62"/>
      <c r="N1513" s="62"/>
      <c r="O1513" s="62"/>
      <c r="P1513" s="62"/>
      <c r="Q1513" s="62"/>
      <c r="R1513" s="62"/>
      <c r="S1513" s="62"/>
      <c r="T1513" s="62"/>
      <c r="U1513" s="62"/>
      <c r="V1513" s="62"/>
      <c r="W1513" s="62"/>
      <c r="X1513" s="62"/>
      <c r="Y1513" s="62"/>
      <c r="Z1513" s="62"/>
      <c r="AA1513" s="62"/>
      <c r="AB1513" s="62"/>
      <c r="AC1513" s="62"/>
      <c r="AD1513" s="62"/>
      <c r="AE1513" s="62"/>
      <c r="AF1513" s="62"/>
      <c r="AG1513" s="62"/>
      <c r="AH1513" s="62"/>
      <c r="AI1513" s="62"/>
      <c r="AJ1513" s="62"/>
      <c r="AK1513" s="62"/>
      <c r="AL1513" s="62"/>
      <c r="AM1513" s="62"/>
      <c r="AN1513" s="62"/>
      <c r="AO1513" s="62"/>
      <c r="AP1513" s="62"/>
      <c r="AQ1513" s="62"/>
      <c r="AR1513" s="62"/>
      <c r="AS1513" s="62"/>
      <c r="AT1513" s="62"/>
      <c r="AU1513" s="62"/>
      <c r="AV1513" s="62"/>
      <c r="AW1513" s="62"/>
      <c r="AX1513" s="62"/>
      <c r="AY1513" s="62"/>
      <c r="AZ1513" s="62"/>
      <c r="BA1513" s="62"/>
      <c r="BB1513" s="62"/>
    </row>
    <row r="1514" spans="1:54" ht="18.350000000000001" x14ac:dyDescent="0.3">
      <c r="A1514" s="62"/>
      <c r="B1514" s="62"/>
      <c r="C1514" s="62"/>
      <c r="D1514" s="62"/>
      <c r="E1514" s="62"/>
      <c r="F1514" s="62"/>
      <c r="G1514" s="62"/>
      <c r="H1514" s="62"/>
      <c r="I1514" s="62"/>
      <c r="J1514" s="62"/>
      <c r="K1514" s="62"/>
      <c r="L1514" s="62"/>
      <c r="M1514" s="62"/>
      <c r="N1514" s="62"/>
      <c r="O1514" s="62"/>
      <c r="P1514" s="62"/>
      <c r="Q1514" s="62"/>
      <c r="R1514" s="62"/>
      <c r="S1514" s="62"/>
      <c r="T1514" s="62"/>
      <c r="U1514" s="62"/>
      <c r="V1514" s="62"/>
      <c r="W1514" s="62"/>
      <c r="X1514" s="62"/>
      <c r="Y1514" s="62"/>
      <c r="Z1514" s="62"/>
      <c r="AA1514" s="62"/>
      <c r="AB1514" s="62"/>
      <c r="AC1514" s="62"/>
      <c r="AD1514" s="62"/>
      <c r="AE1514" s="62"/>
      <c r="AF1514" s="62"/>
      <c r="AG1514" s="62"/>
      <c r="AH1514" s="62"/>
      <c r="AI1514" s="62"/>
      <c r="AJ1514" s="62"/>
      <c r="AK1514" s="62"/>
      <c r="AL1514" s="62"/>
      <c r="AM1514" s="62"/>
      <c r="AN1514" s="62"/>
      <c r="AO1514" s="62"/>
      <c r="AP1514" s="62"/>
      <c r="AQ1514" s="62"/>
      <c r="AR1514" s="62"/>
      <c r="AS1514" s="62"/>
      <c r="AT1514" s="62"/>
      <c r="AU1514" s="62"/>
      <c r="AV1514" s="62"/>
      <c r="AW1514" s="62"/>
      <c r="AX1514" s="62"/>
      <c r="AY1514" s="62"/>
      <c r="AZ1514" s="62"/>
      <c r="BA1514" s="62"/>
      <c r="BB1514" s="62"/>
    </row>
  </sheetData>
  <autoFilter ref="E1:E1514" xr:uid="{00000000-0009-0000-0000-000000000000}"/>
  <mergeCells count="93">
    <mergeCell ref="G156:G157"/>
    <mergeCell ref="H156:H157"/>
    <mergeCell ref="J160:L160"/>
    <mergeCell ref="J161:M161"/>
    <mergeCell ref="K147:L147"/>
    <mergeCell ref="A161:B161"/>
    <mergeCell ref="A149:A154"/>
    <mergeCell ref="C156:C157"/>
    <mergeCell ref="D156:D157"/>
    <mergeCell ref="E156:E157"/>
    <mergeCell ref="F156:F157"/>
    <mergeCell ref="A159:B159"/>
    <mergeCell ref="A160:B160"/>
    <mergeCell ref="A155:B155"/>
    <mergeCell ref="A156:B156"/>
    <mergeCell ref="A157:B157"/>
    <mergeCell ref="A158:B158"/>
    <mergeCell ref="A146:B147"/>
    <mergeCell ref="A148:B148"/>
    <mergeCell ref="C146:D146"/>
    <mergeCell ref="E146:F146"/>
    <mergeCell ref="G146:H146"/>
    <mergeCell ref="A117:F117"/>
    <mergeCell ref="B121:B123"/>
    <mergeCell ref="N128:O128"/>
    <mergeCell ref="T128:U128"/>
    <mergeCell ref="A145:F145"/>
    <mergeCell ref="C139:C141"/>
    <mergeCell ref="B139:B141"/>
    <mergeCell ref="A139:A141"/>
    <mergeCell ref="C136:C138"/>
    <mergeCell ref="B136:B138"/>
    <mergeCell ref="A136:A138"/>
    <mergeCell ref="I128:J128"/>
    <mergeCell ref="D131:F131"/>
    <mergeCell ref="B131:B133"/>
    <mergeCell ref="A131:A133"/>
    <mergeCell ref="A121:A123"/>
    <mergeCell ref="D121:F121"/>
    <mergeCell ref="B124:B126"/>
    <mergeCell ref="A124:A126"/>
    <mergeCell ref="D124:F124"/>
    <mergeCell ref="B127:B129"/>
    <mergeCell ref="A127:A129"/>
    <mergeCell ref="D127:F127"/>
    <mergeCell ref="J59:T59"/>
    <mergeCell ref="A80:G80"/>
    <mergeCell ref="A59:G59"/>
    <mergeCell ref="D83:F83"/>
    <mergeCell ref="D102:F102"/>
    <mergeCell ref="A100:F100"/>
    <mergeCell ref="B102:B104"/>
    <mergeCell ref="A102:A104"/>
    <mergeCell ref="D90:F90"/>
    <mergeCell ref="O81:S81"/>
    <mergeCell ref="H38:H40"/>
    <mergeCell ref="A37:H37"/>
    <mergeCell ref="J37:T37"/>
    <mergeCell ref="H24:J26"/>
    <mergeCell ref="H27:J28"/>
    <mergeCell ref="H29:J30"/>
    <mergeCell ref="H31:J32"/>
    <mergeCell ref="A38:A40"/>
    <mergeCell ref="B38:B40"/>
    <mergeCell ref="C38:C40"/>
    <mergeCell ref="D38:G38"/>
    <mergeCell ref="D39:D40"/>
    <mergeCell ref="H15:L15"/>
    <mergeCell ref="H16:J17"/>
    <mergeCell ref="H18:J19"/>
    <mergeCell ref="H20:J21"/>
    <mergeCell ref="H22:J23"/>
    <mergeCell ref="A1:F2"/>
    <mergeCell ref="A5:F5"/>
    <mergeCell ref="A15:F15"/>
    <mergeCell ref="A17:F17"/>
    <mergeCell ref="A21:F21"/>
    <mergeCell ref="B211:D211"/>
    <mergeCell ref="A23:F23"/>
    <mergeCell ref="B171:C171"/>
    <mergeCell ref="B175:D175"/>
    <mergeCell ref="C180:D180"/>
    <mergeCell ref="B207:C207"/>
    <mergeCell ref="E39:G39"/>
    <mergeCell ref="A82:F82"/>
    <mergeCell ref="B83:B90"/>
    <mergeCell ref="A83:A90"/>
    <mergeCell ref="D105:F105"/>
    <mergeCell ref="C114:C116"/>
    <mergeCell ref="B114:B116"/>
    <mergeCell ref="B105:B107"/>
    <mergeCell ref="A105:A107"/>
    <mergeCell ref="A114:A1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02"/>
  <sheetViews>
    <sheetView showRuler="0" topLeftCell="E1" zoomScale="70" zoomScaleNormal="70" workbookViewId="0">
      <selection activeCell="P8" sqref="P8"/>
    </sheetView>
  </sheetViews>
  <sheetFormatPr defaultColWidth="11" defaultRowHeight="16.3" x14ac:dyDescent="0.3"/>
  <cols>
    <col min="1" max="1" width="5.109375" style="224" customWidth="1"/>
    <col min="2" max="2" width="15.44140625" style="199" bestFit="1" customWidth="1"/>
    <col min="3" max="3" width="15.5546875" style="199" bestFit="1" customWidth="1"/>
    <col min="4" max="4" width="6" style="199" customWidth="1"/>
    <col min="5" max="5" width="11" style="199"/>
    <col min="6" max="6" width="5" style="212" customWidth="1"/>
    <col min="7" max="8" width="15.5546875" style="199" bestFit="1" customWidth="1"/>
    <col min="9" max="9" width="6" style="212" customWidth="1"/>
    <col min="10" max="10" width="11" style="199"/>
    <col min="11" max="11" width="6" style="212" customWidth="1"/>
    <col min="12" max="13" width="15.44140625" style="199" bestFit="1" customWidth="1"/>
    <col min="14" max="14" width="7.44140625" style="224" customWidth="1"/>
  </cols>
  <sheetData>
    <row r="1" spans="1:49" ht="18.350000000000001" x14ac:dyDescent="0.3">
      <c r="A1" s="307" t="s">
        <v>282</v>
      </c>
      <c r="B1" s="307"/>
      <c r="C1" s="307"/>
      <c r="D1" s="307"/>
      <c r="E1" s="307"/>
      <c r="F1" s="307"/>
      <c r="G1" s="159"/>
      <c r="H1" s="159"/>
      <c r="I1" s="160"/>
      <c r="J1" s="159"/>
      <c r="K1" s="160"/>
      <c r="L1" s="159"/>
      <c r="M1" s="159"/>
      <c r="N1" s="161"/>
      <c r="O1" s="2"/>
      <c r="P1" s="2"/>
      <c r="Q1" s="2"/>
      <c r="R1" s="2"/>
      <c r="S1" s="2"/>
      <c r="T1" s="2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9.05" thickBot="1" x14ac:dyDescent="0.35">
      <c r="A2" s="161"/>
      <c r="B2" s="159"/>
      <c r="C2" s="159"/>
      <c r="D2" s="159"/>
      <c r="E2" s="159"/>
      <c r="F2" s="160"/>
      <c r="G2" s="159"/>
      <c r="H2" s="159"/>
      <c r="I2" s="160"/>
      <c r="J2" s="159"/>
      <c r="K2" s="160"/>
      <c r="L2" s="159"/>
      <c r="M2" s="159"/>
      <c r="N2" s="161"/>
      <c r="O2" s="2"/>
      <c r="P2" s="2"/>
      <c r="Q2" s="2"/>
      <c r="R2" s="2"/>
      <c r="S2" s="2"/>
      <c r="T2" s="2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ht="19.05" thickBot="1" x14ac:dyDescent="0.35">
      <c r="A3" s="162" t="s">
        <v>130</v>
      </c>
      <c r="B3" s="308" t="s">
        <v>347</v>
      </c>
      <c r="C3" s="308"/>
      <c r="D3" s="163" t="s">
        <v>131</v>
      </c>
      <c r="E3" s="159"/>
      <c r="F3" s="164" t="s">
        <v>130</v>
      </c>
      <c r="G3" s="305" t="s">
        <v>288</v>
      </c>
      <c r="H3" s="306"/>
      <c r="I3" s="165" t="s">
        <v>131</v>
      </c>
      <c r="J3" s="159"/>
      <c r="K3" s="166" t="s">
        <v>130</v>
      </c>
      <c r="L3" s="299" t="s">
        <v>348</v>
      </c>
      <c r="M3" s="300"/>
      <c r="N3" s="167" t="s">
        <v>131</v>
      </c>
      <c r="O3" s="2"/>
      <c r="P3" s="2"/>
      <c r="Q3" s="2"/>
      <c r="R3" s="2"/>
      <c r="S3" s="2"/>
      <c r="T3" s="2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ht="19.05" thickBot="1" x14ac:dyDescent="0.35">
      <c r="A4" s="168"/>
      <c r="B4" s="169">
        <f>'таблицы 1-8'!F7</f>
        <v>1775.2000000000003</v>
      </c>
      <c r="C4" s="170">
        <f>'таблицы 1-8'!F84</f>
        <v>634</v>
      </c>
      <c r="D4" s="171" t="s">
        <v>208</v>
      </c>
      <c r="E4" s="159"/>
      <c r="F4" s="172"/>
      <c r="G4" s="169"/>
      <c r="H4" s="170">
        <f>'таблицы 1-8'!F101</f>
        <v>378.12</v>
      </c>
      <c r="I4" s="173">
        <v>11</v>
      </c>
      <c r="J4" s="159"/>
      <c r="K4" s="174">
        <v>32</v>
      </c>
      <c r="L4" s="175">
        <f>'таблицы 1-8'!F139</f>
        <v>5993.0656152822257</v>
      </c>
      <c r="M4" s="175"/>
      <c r="N4" s="176"/>
      <c r="O4" s="2"/>
      <c r="P4" s="2"/>
      <c r="Q4" s="2"/>
      <c r="R4" s="2"/>
      <c r="S4" s="2"/>
      <c r="T4" s="2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19.05" thickBot="1" x14ac:dyDescent="0.35">
      <c r="A5" s="177"/>
      <c r="B5" s="169">
        <f>'таблицы 1-8'!F8</f>
        <v>1519.0000000000002</v>
      </c>
      <c r="C5" s="178">
        <f>'таблицы 1-8'!F85</f>
        <v>325.50000000000006</v>
      </c>
      <c r="D5" s="179" t="s">
        <v>216</v>
      </c>
      <c r="E5" s="159"/>
      <c r="F5" s="180"/>
      <c r="G5" s="181"/>
      <c r="H5" s="178">
        <f>'таблицы 1-8'!F113</f>
        <v>20.94</v>
      </c>
      <c r="I5" s="182">
        <v>19</v>
      </c>
      <c r="J5" s="159"/>
      <c r="K5" s="174" t="s">
        <v>206</v>
      </c>
      <c r="L5" s="175">
        <f>L4</f>
        <v>5993.0656152822257</v>
      </c>
      <c r="M5" s="175">
        <v>0</v>
      </c>
      <c r="N5" s="183" t="s">
        <v>207</v>
      </c>
      <c r="O5" s="2"/>
      <c r="P5" s="2"/>
      <c r="Q5" s="2"/>
      <c r="R5" s="2"/>
      <c r="S5" s="2"/>
      <c r="T5" s="2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ht="19.05" thickBot="1" x14ac:dyDescent="0.35">
      <c r="A6" s="177"/>
      <c r="B6" s="169">
        <f>'таблицы 1-8'!F9</f>
        <v>860.4</v>
      </c>
      <c r="C6" s="178">
        <f>'таблицы 1-8'!F86</f>
        <v>57.36</v>
      </c>
      <c r="D6" s="179" t="s">
        <v>221</v>
      </c>
      <c r="E6" s="159"/>
      <c r="F6" s="184"/>
      <c r="G6" s="185"/>
      <c r="H6" s="186">
        <f>'таблицы 1-8'!F134</f>
        <v>190.85380952380953</v>
      </c>
      <c r="I6" s="187">
        <v>29</v>
      </c>
      <c r="J6" s="159"/>
      <c r="K6" s="174" t="s">
        <v>283</v>
      </c>
      <c r="L6" s="175">
        <f>L5</f>
        <v>5993.0656152822257</v>
      </c>
      <c r="M6" s="175"/>
      <c r="N6" s="176"/>
      <c r="O6" s="2"/>
      <c r="P6" s="2"/>
      <c r="Q6" s="2"/>
      <c r="R6" s="2"/>
      <c r="S6" s="2"/>
      <c r="T6" s="2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19.05" thickBot="1" x14ac:dyDescent="0.35">
      <c r="A7" s="177"/>
      <c r="B7" s="169">
        <f>'таблицы 1-8'!F10</f>
        <v>163.4</v>
      </c>
      <c r="C7" s="178">
        <f>'таблицы 1-8'!F87</f>
        <v>40.85</v>
      </c>
      <c r="D7" s="179" t="s">
        <v>222</v>
      </c>
      <c r="E7" s="159"/>
      <c r="F7" s="188" t="s">
        <v>206</v>
      </c>
      <c r="G7" s="189">
        <f>SUM(G4:G6)</f>
        <v>0</v>
      </c>
      <c r="H7" s="189">
        <f>SUM(H4:H6)</f>
        <v>589.9138095238095</v>
      </c>
      <c r="I7" s="190" t="s">
        <v>207</v>
      </c>
      <c r="J7" s="159"/>
      <c r="K7" s="160"/>
      <c r="L7" s="159"/>
      <c r="M7" s="159"/>
      <c r="N7" s="161"/>
      <c r="O7" s="2"/>
      <c r="P7" s="2"/>
      <c r="Q7" s="2"/>
      <c r="R7" s="2"/>
      <c r="S7" s="2"/>
      <c r="T7" s="2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ht="19.05" thickBot="1" x14ac:dyDescent="0.35">
      <c r="A8" s="177"/>
      <c r="B8" s="169">
        <f>'таблицы 1-8'!F11</f>
        <v>24.815999999999999</v>
      </c>
      <c r="C8" s="178">
        <f>'таблицы 1-8'!F88</f>
        <v>4.6530000000000005</v>
      </c>
      <c r="D8" s="179" t="s">
        <v>209</v>
      </c>
      <c r="E8" s="159"/>
      <c r="F8" s="188"/>
      <c r="G8" s="191"/>
      <c r="H8" s="189"/>
      <c r="I8" s="190" t="s">
        <v>287</v>
      </c>
      <c r="J8" s="159"/>
      <c r="K8" s="166" t="s">
        <v>130</v>
      </c>
      <c r="L8" s="299" t="s">
        <v>349</v>
      </c>
      <c r="M8" s="300"/>
      <c r="N8" s="167" t="s">
        <v>131</v>
      </c>
      <c r="O8" s="2"/>
      <c r="P8" s="2"/>
      <c r="Q8" s="2"/>
      <c r="R8" s="2"/>
      <c r="S8" s="2"/>
      <c r="T8" s="2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ht="19.05" thickBot="1" x14ac:dyDescent="0.35">
      <c r="A9" s="177"/>
      <c r="B9" s="169">
        <f>'таблицы 1-8'!F12</f>
        <v>234.00000000000003</v>
      </c>
      <c r="C9" s="178">
        <f>'таблицы 1-8'!F89</f>
        <v>70.2</v>
      </c>
      <c r="D9" s="179" t="s">
        <v>223</v>
      </c>
      <c r="E9" s="159"/>
      <c r="F9" s="160"/>
      <c r="G9" s="159"/>
      <c r="H9" s="159"/>
      <c r="I9" s="160"/>
      <c r="J9" s="159"/>
      <c r="K9" s="174">
        <v>32</v>
      </c>
      <c r="L9" s="175">
        <f>'таблицы 1-8'!F140</f>
        <v>5506.898652570726</v>
      </c>
      <c r="M9" s="175"/>
      <c r="N9" s="176"/>
      <c r="O9" s="2"/>
      <c r="P9" s="2"/>
      <c r="Q9" s="2"/>
      <c r="R9" s="2"/>
      <c r="S9" s="2"/>
      <c r="T9" s="2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19.05" thickBot="1" x14ac:dyDescent="0.35">
      <c r="A10" s="177"/>
      <c r="B10" s="181"/>
      <c r="C10" s="178">
        <f>'таблицы 1-8'!F108</f>
        <v>217</v>
      </c>
      <c r="D10" s="179" t="s">
        <v>284</v>
      </c>
      <c r="E10" s="159"/>
      <c r="F10" s="160"/>
      <c r="G10" s="159"/>
      <c r="H10" s="159"/>
      <c r="I10" s="160"/>
      <c r="J10" s="159"/>
      <c r="K10" s="174" t="s">
        <v>206</v>
      </c>
      <c r="L10" s="175">
        <f>L9</f>
        <v>5506.898652570726</v>
      </c>
      <c r="M10" s="175">
        <v>0</v>
      </c>
      <c r="N10" s="183" t="s">
        <v>207</v>
      </c>
      <c r="O10" s="2"/>
      <c r="P10" s="2"/>
      <c r="Q10" s="2"/>
      <c r="R10" s="2"/>
      <c r="S10" s="2"/>
      <c r="T10" s="2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9.05" thickBot="1" x14ac:dyDescent="0.35">
      <c r="A11" s="177"/>
      <c r="B11" s="181"/>
      <c r="C11" s="178">
        <f>'таблицы 1-8'!F109</f>
        <v>317</v>
      </c>
      <c r="D11" s="179" t="s">
        <v>285</v>
      </c>
      <c r="E11" s="159"/>
      <c r="F11" s="164" t="s">
        <v>130</v>
      </c>
      <c r="G11" s="305" t="s">
        <v>290</v>
      </c>
      <c r="H11" s="306"/>
      <c r="I11" s="165" t="s">
        <v>131</v>
      </c>
      <c r="J11" s="159"/>
      <c r="K11" s="174" t="s">
        <v>283</v>
      </c>
      <c r="L11" s="175">
        <f>L10</f>
        <v>5506.898652570726</v>
      </c>
      <c r="M11" s="175"/>
      <c r="N11" s="176"/>
      <c r="O11" s="2"/>
      <c r="P11" s="2"/>
      <c r="Q11" s="2"/>
      <c r="R11" s="2"/>
      <c r="S11" s="2"/>
      <c r="T11" s="2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19.05" thickBot="1" x14ac:dyDescent="0.35">
      <c r="A12" s="192"/>
      <c r="B12" s="185"/>
      <c r="C12" s="186">
        <f>'таблицы 1-8'!F135</f>
        <v>129.60000000000002</v>
      </c>
      <c r="D12" s="193" t="s">
        <v>286</v>
      </c>
      <c r="E12" s="159"/>
      <c r="F12" s="172" t="s">
        <v>208</v>
      </c>
      <c r="G12" s="169">
        <f>'таблицы 1-8'!F84</f>
        <v>634</v>
      </c>
      <c r="H12" s="170">
        <f>'таблицы 1-8'!F139</f>
        <v>5993.0656152822257</v>
      </c>
      <c r="I12" s="173">
        <v>32</v>
      </c>
      <c r="J12" s="159"/>
      <c r="K12" s="160"/>
      <c r="L12" s="159"/>
      <c r="M12" s="159"/>
      <c r="N12" s="161"/>
      <c r="O12" s="2"/>
      <c r="P12" s="2"/>
      <c r="Q12" s="2"/>
      <c r="R12" s="2"/>
      <c r="S12" s="2"/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9.05" thickBot="1" x14ac:dyDescent="0.35">
      <c r="A13" s="194" t="s">
        <v>206</v>
      </c>
      <c r="B13" s="195">
        <f>SUM(B4:B9)</f>
        <v>4576.8159999999998</v>
      </c>
      <c r="C13" s="196">
        <f>SUM(C4:C12)</f>
        <v>1796.163</v>
      </c>
      <c r="D13" s="197" t="s">
        <v>207</v>
      </c>
      <c r="E13" s="159"/>
      <c r="F13" s="180" t="s">
        <v>209</v>
      </c>
      <c r="G13" s="181">
        <f>'таблицы 1-8'!F88</f>
        <v>4.6530000000000005</v>
      </c>
      <c r="H13" s="178"/>
      <c r="I13" s="182"/>
      <c r="J13" s="159"/>
      <c r="K13" s="166" t="s">
        <v>130</v>
      </c>
      <c r="L13" s="299" t="s">
        <v>350</v>
      </c>
      <c r="M13" s="300"/>
      <c r="N13" s="167" t="s">
        <v>131</v>
      </c>
      <c r="O13" s="2"/>
      <c r="P13" s="2"/>
      <c r="Q13" s="2"/>
      <c r="R13" s="2"/>
      <c r="S13" s="2"/>
      <c r="T13" s="2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9.05" thickBot="1" x14ac:dyDescent="0.35">
      <c r="A14" s="198"/>
      <c r="B14" s="196">
        <f>B13-C13</f>
        <v>2780.6529999999998</v>
      </c>
      <c r="D14" s="175" t="s">
        <v>287</v>
      </c>
      <c r="E14" s="159"/>
      <c r="F14" s="180">
        <v>2</v>
      </c>
      <c r="G14" s="181">
        <f>'таблицы 1-8'!F91</f>
        <v>510.38400000000001</v>
      </c>
      <c r="H14" s="178"/>
      <c r="I14" s="182"/>
      <c r="J14" s="159"/>
      <c r="K14" s="174">
        <v>32</v>
      </c>
      <c r="L14" s="175">
        <f>'таблицы 1-8'!F141</f>
        <v>5668.5238596708568</v>
      </c>
      <c r="M14" s="175"/>
      <c r="N14" s="176"/>
      <c r="O14" s="2"/>
      <c r="P14" s="2"/>
      <c r="Q14" s="2"/>
      <c r="R14" s="2"/>
      <c r="S14" s="2"/>
      <c r="T14" s="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9.05" thickBot="1" x14ac:dyDescent="0.35">
      <c r="A15" s="161"/>
      <c r="B15" s="159"/>
      <c r="C15" s="159"/>
      <c r="D15" s="159"/>
      <c r="E15" s="159"/>
      <c r="F15" s="180">
        <v>3</v>
      </c>
      <c r="G15" s="181">
        <f>'таблицы 1-8'!F92</f>
        <v>173.53</v>
      </c>
      <c r="H15" s="178"/>
      <c r="I15" s="182"/>
      <c r="J15" s="159"/>
      <c r="K15" s="174" t="s">
        <v>206</v>
      </c>
      <c r="L15" s="175">
        <f>L14</f>
        <v>5668.5238596708568</v>
      </c>
      <c r="M15" s="175">
        <v>0</v>
      </c>
      <c r="N15" s="183" t="s">
        <v>207</v>
      </c>
      <c r="O15" s="2"/>
      <c r="P15" s="2"/>
      <c r="Q15" s="2"/>
      <c r="R15" s="2"/>
      <c r="S15" s="2"/>
      <c r="T15" s="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9.05" thickBot="1" x14ac:dyDescent="0.35">
      <c r="A16" s="161"/>
      <c r="B16" s="159"/>
      <c r="C16" s="159"/>
      <c r="D16" s="159"/>
      <c r="E16" s="159"/>
      <c r="F16" s="180">
        <v>4</v>
      </c>
      <c r="G16" s="181">
        <f>'таблицы 1-8'!F93</f>
        <v>3.06</v>
      </c>
      <c r="H16" s="178"/>
      <c r="I16" s="182"/>
      <c r="J16" s="159"/>
      <c r="K16" s="174" t="s">
        <v>283</v>
      </c>
      <c r="L16" s="175">
        <f>L15</f>
        <v>5668.5238596708568</v>
      </c>
      <c r="M16" s="175"/>
      <c r="N16" s="176"/>
      <c r="O16" s="2"/>
      <c r="P16" s="2"/>
      <c r="Q16" s="2"/>
      <c r="R16" s="2"/>
      <c r="S16" s="2"/>
      <c r="T16" s="2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9.05" thickBot="1" x14ac:dyDescent="0.35">
      <c r="A17" s="200" t="s">
        <v>130</v>
      </c>
      <c r="B17" s="303" t="s">
        <v>289</v>
      </c>
      <c r="C17" s="304"/>
      <c r="D17" s="201" t="s">
        <v>131</v>
      </c>
      <c r="E17" s="159"/>
      <c r="F17" s="180">
        <v>20</v>
      </c>
      <c r="G17" s="181">
        <f>'таблицы 1-8'!F114</f>
        <v>964.90059540715515</v>
      </c>
      <c r="H17" s="178"/>
      <c r="I17" s="182"/>
      <c r="J17" s="159"/>
      <c r="K17" s="160"/>
      <c r="L17" s="159"/>
      <c r="M17" s="159"/>
      <c r="N17" s="161"/>
      <c r="O17" s="2"/>
      <c r="P17" s="2"/>
      <c r="Q17" s="2"/>
      <c r="R17" s="2"/>
      <c r="S17" s="2"/>
      <c r="T17" s="2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9.05" thickBot="1" x14ac:dyDescent="0.35">
      <c r="A18" s="168">
        <v>12</v>
      </c>
      <c r="B18" s="169">
        <f>'таблицы 1-8'!F104</f>
        <v>183.4</v>
      </c>
      <c r="C18" s="170"/>
      <c r="D18" s="171"/>
      <c r="E18" s="159"/>
      <c r="F18" s="184">
        <v>31</v>
      </c>
      <c r="G18" s="185">
        <f>'таблицы 1-8'!F136</f>
        <v>3702.5380198750709</v>
      </c>
      <c r="H18" s="186"/>
      <c r="I18" s="187"/>
      <c r="J18" s="159"/>
      <c r="K18" s="160"/>
      <c r="L18" s="159"/>
      <c r="M18" s="159"/>
      <c r="N18" s="161"/>
      <c r="O18" s="2"/>
      <c r="P18" s="2"/>
      <c r="Q18" s="2"/>
      <c r="R18" s="2"/>
      <c r="S18" s="2"/>
      <c r="T18" s="2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9.05" thickBot="1" x14ac:dyDescent="0.35">
      <c r="A19" s="177">
        <v>13</v>
      </c>
      <c r="B19" s="181">
        <f>'таблицы 1-8'!F107</f>
        <v>83.4</v>
      </c>
      <c r="C19" s="178"/>
      <c r="D19" s="179"/>
      <c r="E19" s="159"/>
      <c r="F19" s="188" t="s">
        <v>206</v>
      </c>
      <c r="G19" s="191">
        <f>SUM(G12:G18)</f>
        <v>5993.0656152822257</v>
      </c>
      <c r="H19" s="191">
        <f>SUM(H12:H18)</f>
        <v>5993.0656152822257</v>
      </c>
      <c r="I19" s="190" t="s">
        <v>207</v>
      </c>
      <c r="J19" s="159"/>
      <c r="K19" s="160"/>
      <c r="L19" s="159"/>
      <c r="M19" s="159"/>
      <c r="N19" s="161"/>
      <c r="O19" s="2"/>
      <c r="P19" s="2"/>
      <c r="Q19" s="2"/>
      <c r="R19" s="2"/>
      <c r="S19" s="2"/>
      <c r="T19" s="2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8.350000000000001" x14ac:dyDescent="0.3">
      <c r="A20" s="177">
        <v>24</v>
      </c>
      <c r="B20" s="181">
        <f>'таблицы 1-8'!F123</f>
        <v>68.34</v>
      </c>
      <c r="C20" s="178"/>
      <c r="D20" s="179"/>
      <c r="E20" s="159"/>
      <c r="F20" s="160"/>
      <c r="G20" s="159"/>
      <c r="H20" s="159"/>
      <c r="I20" s="160"/>
      <c r="J20" s="159"/>
      <c r="K20" s="160"/>
      <c r="L20" s="159"/>
      <c r="M20" s="159"/>
      <c r="N20" s="161"/>
      <c r="O20" s="2"/>
      <c r="P20" s="2"/>
      <c r="Q20" s="2"/>
      <c r="R20" s="2"/>
      <c r="S20" s="2"/>
      <c r="T20" s="2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9.05" thickBot="1" x14ac:dyDescent="0.35">
      <c r="A21" s="177">
        <v>25</v>
      </c>
      <c r="B21" s="181">
        <f>'таблицы 1-8'!F126</f>
        <v>103.4</v>
      </c>
      <c r="C21" s="178"/>
      <c r="D21" s="179"/>
      <c r="E21" s="159"/>
      <c r="F21" s="160"/>
      <c r="G21" s="159"/>
      <c r="H21" s="159"/>
      <c r="I21" s="160"/>
      <c r="J21" s="159"/>
      <c r="K21" s="160"/>
      <c r="L21" s="159"/>
      <c r="M21" s="159"/>
      <c r="N21" s="161"/>
      <c r="O21" s="2"/>
      <c r="P21" s="2"/>
      <c r="Q21" s="2"/>
      <c r="R21" s="2"/>
      <c r="S21" s="2"/>
      <c r="T21" s="2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9.05" thickBot="1" x14ac:dyDescent="0.35">
      <c r="A22" s="177">
        <v>26</v>
      </c>
      <c r="B22" s="181">
        <f>'таблицы 1-8'!F129</f>
        <v>28.34</v>
      </c>
      <c r="C22" s="178"/>
      <c r="D22" s="179"/>
      <c r="E22" s="159"/>
      <c r="F22" s="166" t="s">
        <v>130</v>
      </c>
      <c r="G22" s="299" t="s">
        <v>351</v>
      </c>
      <c r="H22" s="300"/>
      <c r="I22" s="202" t="s">
        <v>131</v>
      </c>
      <c r="J22" s="159"/>
      <c r="K22" s="160"/>
      <c r="L22" s="159"/>
      <c r="M22" s="159"/>
      <c r="N22" s="161"/>
      <c r="O22" s="2"/>
      <c r="P22" s="2"/>
      <c r="Q22" s="2"/>
      <c r="R22" s="2"/>
      <c r="S22" s="2"/>
      <c r="T22" s="2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9.05" thickBot="1" x14ac:dyDescent="0.35">
      <c r="A23" s="192">
        <v>28</v>
      </c>
      <c r="B23" s="185">
        <f>'таблицы 1-8'!F133</f>
        <v>503.40000000000003</v>
      </c>
      <c r="C23" s="186"/>
      <c r="D23" s="193"/>
      <c r="E23" s="159"/>
      <c r="F23" s="203" t="s">
        <v>216</v>
      </c>
      <c r="G23" s="175">
        <f>'таблицы 1-8'!F85</f>
        <v>325.50000000000006</v>
      </c>
      <c r="H23" s="175">
        <f>'таблицы 1-8'!F140</f>
        <v>5506.898652570726</v>
      </c>
      <c r="I23" s="190">
        <v>32</v>
      </c>
      <c r="J23" s="159"/>
      <c r="K23" s="160"/>
      <c r="L23" s="159"/>
      <c r="M23" s="159"/>
      <c r="N23" s="161"/>
      <c r="O23" s="2"/>
      <c r="P23" s="2"/>
      <c r="Q23" s="2"/>
      <c r="R23" s="2"/>
      <c r="S23" s="2"/>
      <c r="T23" s="2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9.05" thickBot="1" x14ac:dyDescent="0.35">
      <c r="A24" s="204" t="s">
        <v>206</v>
      </c>
      <c r="B24" s="191">
        <f>SUM(B18:B23)</f>
        <v>970.28</v>
      </c>
      <c r="C24" s="191">
        <v>0</v>
      </c>
      <c r="D24" s="175" t="s">
        <v>207</v>
      </c>
      <c r="E24" s="159"/>
      <c r="F24" s="203">
        <v>5</v>
      </c>
      <c r="G24" s="175">
        <f>'таблицы 1-8'!F94</f>
        <v>493.892</v>
      </c>
      <c r="H24" s="175"/>
      <c r="I24" s="190"/>
      <c r="J24" s="159"/>
      <c r="K24" s="160"/>
      <c r="L24" s="159"/>
      <c r="M24" s="159"/>
      <c r="N24" s="161"/>
      <c r="O24" s="2"/>
      <c r="P24" s="2"/>
      <c r="Q24" s="2"/>
      <c r="R24" s="2"/>
      <c r="S24" s="2"/>
      <c r="T24" s="2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9.05" thickBot="1" x14ac:dyDescent="0.35">
      <c r="A25" s="204" t="s">
        <v>283</v>
      </c>
      <c r="B25" s="191">
        <f>B24</f>
        <v>970.28</v>
      </c>
      <c r="C25" s="189"/>
      <c r="D25" s="175"/>
      <c r="E25" s="159"/>
      <c r="F25" s="203">
        <v>6</v>
      </c>
      <c r="G25" s="175">
        <f>'таблицы 1-8'!F95</f>
        <v>167.92328000000001</v>
      </c>
      <c r="H25" s="175"/>
      <c r="I25" s="190"/>
      <c r="J25" s="159"/>
      <c r="K25" s="160"/>
      <c r="L25" s="159"/>
      <c r="M25" s="159"/>
      <c r="N25" s="161"/>
      <c r="O25" s="2"/>
      <c r="P25" s="2"/>
      <c r="Q25" s="2"/>
      <c r="R25" s="2"/>
      <c r="S25" s="2"/>
      <c r="T25" s="2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9.05" thickBot="1" x14ac:dyDescent="0.35">
      <c r="A26" s="161"/>
      <c r="B26" s="159"/>
      <c r="C26" s="159"/>
      <c r="D26" s="159"/>
      <c r="E26" s="159"/>
      <c r="F26" s="203">
        <v>7</v>
      </c>
      <c r="G26" s="175">
        <f>'таблицы 1-8'!F96</f>
        <v>2.963352</v>
      </c>
      <c r="H26" s="175"/>
      <c r="I26" s="190"/>
      <c r="J26" s="159"/>
      <c r="K26" s="160"/>
      <c r="L26" s="159"/>
      <c r="M26" s="159"/>
      <c r="N26" s="161"/>
      <c r="O26" s="2"/>
      <c r="P26" s="2"/>
      <c r="Q26" s="2"/>
      <c r="R26" s="2"/>
      <c r="S26" s="2"/>
      <c r="T26" s="2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9.05" thickBot="1" x14ac:dyDescent="0.35">
      <c r="A27" s="161"/>
      <c r="B27" s="159"/>
      <c r="C27" s="159"/>
      <c r="D27" s="159"/>
      <c r="E27" s="159"/>
      <c r="F27" s="203">
        <v>20</v>
      </c>
      <c r="G27" s="175">
        <f>'таблицы 1-8'!F115</f>
        <v>933.72183467120965</v>
      </c>
      <c r="H27" s="175"/>
      <c r="I27" s="190"/>
      <c r="J27" s="159"/>
      <c r="K27" s="160"/>
      <c r="L27" s="159"/>
      <c r="M27" s="159"/>
      <c r="N27" s="161"/>
      <c r="O27" s="2"/>
      <c r="P27" s="2"/>
      <c r="Q27" s="2"/>
      <c r="R27" s="2"/>
      <c r="S27" s="2"/>
      <c r="T27" s="2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9.05" thickBot="1" x14ac:dyDescent="0.35">
      <c r="A28" s="205" t="s">
        <v>130</v>
      </c>
      <c r="B28" s="299" t="s">
        <v>352</v>
      </c>
      <c r="C28" s="301"/>
      <c r="D28" s="206" t="s">
        <v>131</v>
      </c>
      <c r="E28" s="159"/>
      <c r="F28" s="203">
        <v>31</v>
      </c>
      <c r="G28" s="175">
        <f>'таблицы 1-8'!F137</f>
        <v>3582.8981858995157</v>
      </c>
      <c r="H28" s="175"/>
      <c r="I28" s="190"/>
      <c r="J28" s="159"/>
      <c r="K28" s="160"/>
      <c r="L28" s="159"/>
      <c r="M28" s="159"/>
      <c r="N28" s="161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9.05" thickBot="1" x14ac:dyDescent="0.35">
      <c r="A29" s="207" t="s">
        <v>221</v>
      </c>
      <c r="B29" s="175">
        <f>'таблицы 1-8'!F86</f>
        <v>57.36</v>
      </c>
      <c r="C29" s="175">
        <f>'таблицы 1-8'!F141</f>
        <v>5668.5238596708568</v>
      </c>
      <c r="D29" s="175">
        <v>32</v>
      </c>
      <c r="E29" s="159"/>
      <c r="F29" s="174" t="s">
        <v>206</v>
      </c>
      <c r="G29" s="175">
        <f>SUM(G23:G28)</f>
        <v>5506.898652570726</v>
      </c>
      <c r="H29" s="175">
        <f>SUM(H23:H28)</f>
        <v>5506.898652570726</v>
      </c>
      <c r="I29" s="208" t="s">
        <v>207</v>
      </c>
      <c r="J29" s="159"/>
      <c r="K29" s="160"/>
      <c r="L29" s="159"/>
      <c r="M29" s="159"/>
      <c r="N29" s="161"/>
      <c r="O29" s="2"/>
      <c r="P29" s="2"/>
      <c r="Q29" s="2"/>
      <c r="R29" s="2"/>
      <c r="S29" s="2"/>
      <c r="T29" s="2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9.05" thickBot="1" x14ac:dyDescent="0.35">
      <c r="A30" s="207" t="s">
        <v>222</v>
      </c>
      <c r="B30" s="175">
        <f>'таблицы 1-8'!F87</f>
        <v>40.85</v>
      </c>
      <c r="C30" s="175"/>
      <c r="D30" s="175"/>
      <c r="E30" s="159"/>
      <c r="F30" s="160"/>
      <c r="G30" s="159"/>
      <c r="H30" s="159"/>
      <c r="I30" s="160"/>
      <c r="J30" s="159"/>
      <c r="K30" s="160"/>
      <c r="L30" s="159"/>
      <c r="M30" s="159"/>
      <c r="N30" s="161"/>
      <c r="O30" s="2"/>
      <c r="P30" s="2"/>
      <c r="Q30" s="2"/>
      <c r="R30" s="2"/>
      <c r="S30" s="2"/>
      <c r="T30" s="2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9.05" thickBot="1" x14ac:dyDescent="0.35">
      <c r="A31" s="207" t="s">
        <v>223</v>
      </c>
      <c r="B31" s="175">
        <f>'таблицы 1-8'!F89</f>
        <v>70.2</v>
      </c>
      <c r="C31" s="175"/>
      <c r="D31" s="175"/>
      <c r="E31" s="159"/>
      <c r="F31" s="160"/>
      <c r="G31" s="159"/>
      <c r="H31" s="159"/>
      <c r="I31" s="160"/>
      <c r="J31" s="159"/>
      <c r="K31" s="160"/>
      <c r="L31" s="159"/>
      <c r="M31" s="159"/>
      <c r="N31" s="161"/>
      <c r="O31" s="2"/>
      <c r="P31" s="2"/>
      <c r="Q31" s="2"/>
      <c r="R31" s="2"/>
      <c r="S31" s="2"/>
      <c r="T31" s="2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9.05" thickBot="1" x14ac:dyDescent="0.35">
      <c r="A32" s="209">
        <v>8</v>
      </c>
      <c r="B32" s="175">
        <f>'таблицы 1-8'!F97</f>
        <v>524.27199999999993</v>
      </c>
      <c r="C32" s="175"/>
      <c r="D32" s="175"/>
      <c r="E32" s="159"/>
      <c r="F32" s="166" t="s">
        <v>130</v>
      </c>
      <c r="G32" s="299" t="s">
        <v>353</v>
      </c>
      <c r="H32" s="301"/>
      <c r="I32" s="202" t="s">
        <v>131</v>
      </c>
      <c r="J32" s="159"/>
      <c r="K32" s="160"/>
      <c r="L32" s="159"/>
      <c r="M32" s="159"/>
      <c r="N32" s="161"/>
      <c r="O32" s="2"/>
      <c r="P32" s="2"/>
      <c r="Q32" s="2"/>
      <c r="R32" s="2"/>
      <c r="S32" s="2"/>
      <c r="T32" s="2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9.05" thickBot="1" x14ac:dyDescent="0.35">
      <c r="A33" s="209">
        <v>9</v>
      </c>
      <c r="B33" s="175">
        <f>'таблицы 1-8'!F98</f>
        <v>178.25247999999999</v>
      </c>
      <c r="C33" s="175"/>
      <c r="D33" s="175"/>
      <c r="E33" s="159"/>
      <c r="F33" s="203">
        <v>11</v>
      </c>
      <c r="G33" s="175">
        <f>'таблицы 1-8'!F101</f>
        <v>378.12</v>
      </c>
      <c r="H33" s="175">
        <f>'таблицы 1-8'!F114</f>
        <v>964.90059540715515</v>
      </c>
      <c r="I33" s="190" t="s">
        <v>251</v>
      </c>
      <c r="J33" s="159"/>
      <c r="K33" s="160"/>
      <c r="L33" s="159"/>
      <c r="M33" s="159"/>
      <c r="N33" s="161"/>
      <c r="O33" s="2"/>
      <c r="P33" s="2"/>
      <c r="Q33" s="2"/>
      <c r="R33" s="2"/>
      <c r="S33" s="2"/>
      <c r="T33" s="2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ht="19.05" thickBot="1" x14ac:dyDescent="0.35">
      <c r="A34" s="209">
        <v>10</v>
      </c>
      <c r="B34" s="175">
        <f>'таблицы 1-8'!F99</f>
        <v>3.1456319999999995</v>
      </c>
      <c r="C34" s="175"/>
      <c r="D34" s="175"/>
      <c r="E34" s="159"/>
      <c r="F34" s="203">
        <v>12</v>
      </c>
      <c r="G34" s="175">
        <f>'таблицы 1-8'!F103</f>
        <v>917</v>
      </c>
      <c r="H34" s="175">
        <f>'таблицы 1-8'!F115</f>
        <v>933.72183467120965</v>
      </c>
      <c r="I34" s="190" t="s">
        <v>252</v>
      </c>
      <c r="J34" s="159"/>
      <c r="K34" s="160"/>
      <c r="L34" s="159"/>
      <c r="M34" s="159"/>
      <c r="N34" s="161"/>
      <c r="O34" s="2"/>
      <c r="P34" s="2"/>
      <c r="Q34" s="2"/>
      <c r="R34" s="2"/>
      <c r="S34" s="2"/>
      <c r="T34" s="2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9.05" thickBot="1" x14ac:dyDescent="0.35">
      <c r="A35" s="209">
        <v>20</v>
      </c>
      <c r="B35" s="175">
        <f>'таблицы 1-8'!F116</f>
        <v>991.15639392163541</v>
      </c>
      <c r="C35" s="175"/>
      <c r="D35" s="175"/>
      <c r="E35" s="159"/>
      <c r="F35" s="203">
        <v>13</v>
      </c>
      <c r="G35" s="175">
        <f>'таблицы 1-8'!F106</f>
        <v>417</v>
      </c>
      <c r="H35" s="175">
        <f>'таблицы 1-8'!F116</f>
        <v>991.15639392163541</v>
      </c>
      <c r="I35" s="190" t="s">
        <v>253</v>
      </c>
      <c r="J35" s="159"/>
      <c r="K35" s="160"/>
      <c r="L35" s="159"/>
      <c r="M35" s="159"/>
      <c r="N35" s="161"/>
      <c r="O35" s="2"/>
      <c r="P35" s="2"/>
      <c r="Q35" s="2"/>
      <c r="R35" s="2"/>
      <c r="S35" s="2"/>
      <c r="T35" s="2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9.05" thickBot="1" x14ac:dyDescent="0.35">
      <c r="A36" s="209">
        <v>31</v>
      </c>
      <c r="B36" s="175">
        <f>'таблицы 1-8'!F138</f>
        <v>3803.2873537492219</v>
      </c>
      <c r="C36" s="175"/>
      <c r="D36" s="175"/>
      <c r="E36" s="159"/>
      <c r="F36" s="203">
        <v>14</v>
      </c>
      <c r="G36" s="175">
        <f>'таблицы 1-8'!F108</f>
        <v>217</v>
      </c>
      <c r="H36" s="175"/>
      <c r="I36" s="190"/>
      <c r="J36" s="159"/>
      <c r="K36" s="160"/>
      <c r="L36" s="159"/>
      <c r="M36" s="159"/>
      <c r="N36" s="161"/>
      <c r="O36" s="2"/>
      <c r="P36" s="2"/>
      <c r="Q36" s="2"/>
      <c r="R36" s="2"/>
      <c r="S36" s="2"/>
      <c r="T36" s="2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9.05" thickBot="1" x14ac:dyDescent="0.35">
      <c r="A37" s="210" t="s">
        <v>206</v>
      </c>
      <c r="B37" s="175">
        <f>SUM(B29:B36)</f>
        <v>5668.5238596708568</v>
      </c>
      <c r="C37" s="175">
        <f>SUM(C29:C36)</f>
        <v>5668.5238596708568</v>
      </c>
      <c r="D37" s="211" t="s">
        <v>207</v>
      </c>
      <c r="E37" s="159"/>
      <c r="F37" s="203">
        <v>15</v>
      </c>
      <c r="G37" s="175">
        <f>'таблицы 1-8'!F109</f>
        <v>317</v>
      </c>
      <c r="H37" s="175"/>
      <c r="I37" s="190"/>
      <c r="J37" s="159"/>
      <c r="K37" s="160"/>
      <c r="L37" s="159"/>
      <c r="M37" s="159"/>
      <c r="N37" s="161"/>
      <c r="O37" s="2"/>
      <c r="P37" s="2"/>
      <c r="Q37" s="2"/>
      <c r="R37" s="2"/>
      <c r="S37" s="2"/>
      <c r="T37" s="2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9.05" thickBot="1" x14ac:dyDescent="0.35">
      <c r="A38" s="161"/>
      <c r="B38" s="159"/>
      <c r="C38" s="159"/>
      <c r="D38" s="159"/>
      <c r="E38" s="159"/>
      <c r="F38" s="203">
        <v>16</v>
      </c>
      <c r="G38" s="175">
        <f>'таблицы 1-8'!F110</f>
        <v>462.64400000000001</v>
      </c>
      <c r="H38" s="175"/>
      <c r="I38" s="190"/>
      <c r="J38" s="159"/>
      <c r="K38" s="160"/>
      <c r="L38" s="159"/>
      <c r="M38" s="159"/>
      <c r="N38" s="161"/>
      <c r="O38" s="2"/>
      <c r="P38" s="2"/>
      <c r="Q38" s="2"/>
      <c r="R38" s="2"/>
      <c r="S38" s="2"/>
      <c r="T38" s="2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9.05" thickBot="1" x14ac:dyDescent="0.35">
      <c r="A39" s="161"/>
      <c r="B39" s="159"/>
      <c r="C39" s="159"/>
      <c r="D39" s="159"/>
      <c r="E39" s="159"/>
      <c r="F39" s="203">
        <v>17</v>
      </c>
      <c r="G39" s="175">
        <f>'таблицы 1-8'!F111</f>
        <v>157.29896000000002</v>
      </c>
      <c r="H39" s="175"/>
      <c r="I39" s="190"/>
      <c r="J39" s="159"/>
      <c r="K39" s="160"/>
      <c r="L39" s="159"/>
      <c r="M39" s="159"/>
      <c r="N39" s="161"/>
      <c r="O39" s="2"/>
      <c r="P39" s="2"/>
      <c r="Q39" s="2"/>
      <c r="R39" s="2"/>
      <c r="S39" s="2"/>
      <c r="T39" s="2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ht="19.05" thickBot="1" x14ac:dyDescent="0.35">
      <c r="A40" s="205" t="s">
        <v>130</v>
      </c>
      <c r="B40" s="299" t="s">
        <v>354</v>
      </c>
      <c r="C40" s="301"/>
      <c r="D40" s="206" t="s">
        <v>131</v>
      </c>
      <c r="E40" s="159"/>
      <c r="F40" s="203">
        <v>18</v>
      </c>
      <c r="G40" s="175">
        <f>'таблицы 1-8'!F112</f>
        <v>2.7758639999999999</v>
      </c>
      <c r="H40" s="175"/>
      <c r="I40" s="190"/>
      <c r="J40" s="159"/>
      <c r="K40" s="160"/>
      <c r="L40" s="159"/>
      <c r="M40" s="159"/>
      <c r="N40" s="161"/>
      <c r="O40" s="2"/>
      <c r="P40" s="2"/>
      <c r="Q40" s="2"/>
      <c r="R40" s="2"/>
      <c r="S40" s="2"/>
      <c r="T40" s="2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9.05" thickBot="1" x14ac:dyDescent="0.35">
      <c r="A41" s="209">
        <v>21</v>
      </c>
      <c r="B41" s="175">
        <f>'таблицы 1-8'!F118</f>
        <v>5002.875</v>
      </c>
      <c r="C41" s="175">
        <f>'таблицы 1-8'!F136</f>
        <v>3702.5380198750709</v>
      </c>
      <c r="D41" s="175" t="s">
        <v>279</v>
      </c>
      <c r="E41" s="159"/>
      <c r="F41" s="203">
        <v>19</v>
      </c>
      <c r="G41" s="175">
        <f>'таблицы 1-8'!F113</f>
        <v>20.94</v>
      </c>
      <c r="H41" s="175"/>
      <c r="I41" s="190"/>
      <c r="J41" s="159"/>
      <c r="K41" s="160"/>
      <c r="L41" s="159"/>
      <c r="M41" s="159"/>
      <c r="N41" s="161"/>
      <c r="O41" s="2"/>
      <c r="P41" s="2"/>
      <c r="Q41" s="2"/>
      <c r="R41" s="2"/>
      <c r="S41" s="2"/>
      <c r="T41" s="2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9.05" thickBot="1" x14ac:dyDescent="0.35">
      <c r="A42" s="209">
        <v>22</v>
      </c>
      <c r="B42" s="175">
        <f>'таблицы 1-8'!F119</f>
        <v>1700.9775000000002</v>
      </c>
      <c r="C42" s="175">
        <f>'таблицы 1-8'!F137</f>
        <v>3582.8981858995157</v>
      </c>
      <c r="D42" s="175" t="s">
        <v>280</v>
      </c>
      <c r="E42" s="159"/>
      <c r="H42" s="175"/>
      <c r="I42" s="190"/>
      <c r="J42" s="159"/>
      <c r="K42" s="160"/>
      <c r="L42" s="159"/>
      <c r="M42" s="159"/>
      <c r="N42" s="161"/>
      <c r="O42" s="2"/>
      <c r="P42" s="2"/>
      <c r="Q42" s="2"/>
      <c r="R42" s="2"/>
      <c r="S42" s="2"/>
      <c r="T42" s="2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9.05" thickBot="1" x14ac:dyDescent="0.35">
      <c r="A43" s="209">
        <v>23</v>
      </c>
      <c r="B43" s="175">
        <f>'таблицы 1-8'!F120</f>
        <v>30.017250000000001</v>
      </c>
      <c r="C43" s="175">
        <f>'таблицы 1-8'!F138</f>
        <v>3803.2873537492219</v>
      </c>
      <c r="D43" s="175" t="s">
        <v>281</v>
      </c>
      <c r="E43" s="159"/>
      <c r="F43" s="174" t="s">
        <v>206</v>
      </c>
      <c r="G43" s="175">
        <f>SUM(G33:G42)</f>
        <v>2889.7788240000004</v>
      </c>
      <c r="H43" s="175">
        <f>SUM(H33:H42)</f>
        <v>2889.778824</v>
      </c>
      <c r="I43" s="208" t="s">
        <v>207</v>
      </c>
      <c r="J43" s="159"/>
      <c r="K43" s="160"/>
      <c r="L43" s="159"/>
      <c r="M43" s="159"/>
      <c r="N43" s="161"/>
      <c r="O43" s="2"/>
      <c r="P43" s="2"/>
      <c r="Q43" s="2"/>
      <c r="R43" s="2"/>
      <c r="S43" s="2"/>
      <c r="T43" s="2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9.05" thickBot="1" x14ac:dyDescent="0.35">
      <c r="A44" s="209">
        <v>24</v>
      </c>
      <c r="B44" s="175">
        <f>'таблицы 1-8'!F122</f>
        <v>341.7</v>
      </c>
      <c r="C44" s="175"/>
      <c r="D44" s="175"/>
      <c r="E44" s="159"/>
      <c r="F44" s="160"/>
      <c r="G44" s="159"/>
      <c r="H44" s="159"/>
      <c r="I44" s="160"/>
      <c r="J44" s="159"/>
      <c r="K44" s="160"/>
      <c r="L44" s="159"/>
      <c r="M44" s="159"/>
      <c r="N44" s="161"/>
      <c r="O44" s="2"/>
      <c r="P44" s="2"/>
      <c r="Q44" s="2"/>
      <c r="R44" s="2"/>
      <c r="S44" s="2"/>
      <c r="T44" s="2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ht="19.05" thickBot="1" x14ac:dyDescent="0.35">
      <c r="A45" s="209">
        <v>25</v>
      </c>
      <c r="B45" s="175">
        <f>'таблицы 1-8'!F125</f>
        <v>517</v>
      </c>
      <c r="C45" s="175"/>
      <c r="D45" s="175"/>
      <c r="E45" s="159"/>
      <c r="F45" s="160"/>
      <c r="G45" s="159"/>
      <c r="H45" s="159"/>
      <c r="I45" s="160"/>
      <c r="J45" s="159"/>
      <c r="K45" s="160"/>
      <c r="L45" s="159"/>
      <c r="M45" s="159"/>
      <c r="N45" s="161"/>
      <c r="O45" s="2"/>
      <c r="P45" s="2"/>
      <c r="Q45" s="2"/>
      <c r="R45" s="2"/>
      <c r="S45" s="2"/>
      <c r="T45" s="2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9.05" thickBot="1" x14ac:dyDescent="0.35">
      <c r="A46" s="209">
        <v>26</v>
      </c>
      <c r="B46" s="175">
        <f>'таблицы 1-8'!F128</f>
        <v>141.69999999999999</v>
      </c>
      <c r="C46" s="175"/>
      <c r="D46" s="175"/>
      <c r="E46" s="159"/>
      <c r="F46" s="213"/>
      <c r="G46" s="302"/>
      <c r="H46" s="302"/>
      <c r="I46" s="213"/>
      <c r="J46" s="159"/>
      <c r="K46" s="166" t="s">
        <v>130</v>
      </c>
      <c r="L46" s="299" t="s">
        <v>355</v>
      </c>
      <c r="M46" s="300"/>
      <c r="N46" s="167" t="s">
        <v>131</v>
      </c>
      <c r="O46" s="2"/>
      <c r="P46" s="2"/>
      <c r="Q46" s="2"/>
      <c r="R46" s="2"/>
      <c r="S46" s="2"/>
      <c r="T46" s="2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9.05" thickBot="1" x14ac:dyDescent="0.35">
      <c r="A47" s="209">
        <v>28</v>
      </c>
      <c r="B47" s="175">
        <f>'таблицы 1-8'!F132</f>
        <v>2517</v>
      </c>
      <c r="C47" s="175"/>
      <c r="D47" s="175"/>
      <c r="E47" s="159"/>
      <c r="F47" s="213"/>
      <c r="G47" s="214"/>
      <c r="H47" s="214"/>
      <c r="I47" s="213"/>
      <c r="J47" s="159"/>
      <c r="K47" s="174"/>
      <c r="L47" s="215"/>
      <c r="M47" s="216"/>
      <c r="N47" s="183"/>
      <c r="O47" s="40"/>
      <c r="P47" s="40"/>
      <c r="Q47" s="40"/>
      <c r="R47" s="40"/>
      <c r="S47" s="40"/>
      <c r="T47" s="40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ht="19.05" thickBot="1" x14ac:dyDescent="0.35">
      <c r="A48" s="209">
        <v>27</v>
      </c>
      <c r="B48" s="175">
        <f>'таблицы 1-8'!F130</f>
        <v>517</v>
      </c>
      <c r="C48" s="175"/>
      <c r="D48" s="175"/>
      <c r="E48" s="159"/>
      <c r="F48" s="217"/>
      <c r="G48" s="218"/>
      <c r="H48" s="218"/>
      <c r="I48" s="217"/>
      <c r="J48" s="159"/>
      <c r="K48" s="203"/>
      <c r="L48" s="175"/>
      <c r="M48" s="175">
        <f>'таблицы 1-8'!F103</f>
        <v>917</v>
      </c>
      <c r="N48" s="219" t="s">
        <v>293</v>
      </c>
      <c r="O48" s="2"/>
      <c r="P48" s="2"/>
      <c r="Q48" s="2"/>
      <c r="R48" s="2"/>
      <c r="S48" s="2"/>
      <c r="T48" s="2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19.05" thickBot="1" x14ac:dyDescent="0.35">
      <c r="A49" s="209">
        <v>29</v>
      </c>
      <c r="B49" s="175">
        <f>'таблицы 1-8'!F134</f>
        <v>190.85380952380953</v>
      </c>
      <c r="C49" s="175"/>
      <c r="D49" s="175"/>
      <c r="E49" s="159"/>
      <c r="F49" s="217"/>
      <c r="G49" s="218"/>
      <c r="H49" s="218"/>
      <c r="I49" s="217"/>
      <c r="J49" s="159"/>
      <c r="K49" s="203"/>
      <c r="L49" s="175"/>
      <c r="M49" s="175">
        <f>'таблицы 1-8'!F104</f>
        <v>183.4</v>
      </c>
      <c r="N49" s="219" t="s">
        <v>294</v>
      </c>
      <c r="O49" s="2"/>
      <c r="P49" s="2"/>
      <c r="Q49" s="2"/>
      <c r="R49" s="2"/>
      <c r="S49" s="2"/>
      <c r="T49" s="2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ht="19.05" thickBot="1" x14ac:dyDescent="0.35">
      <c r="A50" s="209">
        <v>30</v>
      </c>
      <c r="B50" s="175">
        <f>'таблицы 1-8'!F135</f>
        <v>129.60000000000002</v>
      </c>
      <c r="C50" s="175"/>
      <c r="D50" s="175"/>
      <c r="E50" s="159"/>
      <c r="F50" s="217"/>
      <c r="G50" s="218"/>
      <c r="H50" s="218"/>
      <c r="I50" s="217"/>
      <c r="J50" s="159"/>
      <c r="K50" s="203"/>
      <c r="L50" s="175"/>
      <c r="M50" s="175">
        <f>'таблицы 1-8'!F106</f>
        <v>417</v>
      </c>
      <c r="N50" s="219" t="s">
        <v>295</v>
      </c>
      <c r="O50" s="2"/>
      <c r="P50" s="2"/>
      <c r="Q50" s="2"/>
      <c r="R50" s="2"/>
      <c r="S50" s="2"/>
      <c r="T50" s="2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ht="19.05" thickBot="1" x14ac:dyDescent="0.35">
      <c r="A51" s="210" t="s">
        <v>206</v>
      </c>
      <c r="B51" s="175">
        <f>SUM(B41:B50)</f>
        <v>11088.723559523809</v>
      </c>
      <c r="C51" s="175">
        <f>SUM(C41:C50)</f>
        <v>11088.723559523809</v>
      </c>
      <c r="D51" s="211" t="s">
        <v>207</v>
      </c>
      <c r="E51" s="159"/>
      <c r="F51" s="217"/>
      <c r="G51" s="218"/>
      <c r="H51" s="218"/>
      <c r="I51" s="217"/>
      <c r="J51" s="159"/>
      <c r="K51" s="203"/>
      <c r="L51" s="175"/>
      <c r="M51" s="175">
        <f>'таблицы 1-8'!F107</f>
        <v>83.4</v>
      </c>
      <c r="N51" s="219" t="s">
        <v>296</v>
      </c>
      <c r="O51" s="2"/>
      <c r="P51" s="2"/>
      <c r="Q51" s="2"/>
      <c r="R51" s="2"/>
      <c r="S51" s="2"/>
      <c r="T51" s="2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ht="19.05" thickBot="1" x14ac:dyDescent="0.35">
      <c r="A52" s="161"/>
      <c r="B52" s="159"/>
      <c r="C52" s="159"/>
      <c r="D52" s="159"/>
      <c r="E52" s="159"/>
      <c r="F52" s="217"/>
      <c r="G52" s="218"/>
      <c r="H52" s="218"/>
      <c r="I52" s="217"/>
      <c r="J52" s="159"/>
      <c r="K52" s="203"/>
      <c r="L52" s="175"/>
      <c r="M52" s="175">
        <f>'таблицы 1-8'!F122</f>
        <v>341.7</v>
      </c>
      <c r="N52" s="219" t="s">
        <v>297</v>
      </c>
      <c r="O52" s="2"/>
      <c r="P52" s="2"/>
      <c r="Q52" s="2"/>
      <c r="R52" s="2"/>
      <c r="S52" s="2"/>
      <c r="T52" s="2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19.05" thickBot="1" x14ac:dyDescent="0.35">
      <c r="A53" s="161"/>
      <c r="B53" s="159"/>
      <c r="C53" s="159"/>
      <c r="D53" s="159"/>
      <c r="E53" s="159"/>
      <c r="F53" s="217"/>
      <c r="G53" s="218"/>
      <c r="H53" s="218"/>
      <c r="I53" s="217"/>
      <c r="J53" s="159"/>
      <c r="K53" s="203"/>
      <c r="L53" s="175"/>
      <c r="M53" s="175">
        <f>'таблицы 1-8'!F123</f>
        <v>68.34</v>
      </c>
      <c r="N53" s="219" t="s">
        <v>298</v>
      </c>
      <c r="O53" s="2"/>
      <c r="P53" s="2"/>
      <c r="Q53" s="2"/>
      <c r="R53" s="2"/>
      <c r="S53" s="2"/>
      <c r="T53" s="2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ht="19.05" thickBot="1" x14ac:dyDescent="0.35">
      <c r="A54" s="205" t="s">
        <v>130</v>
      </c>
      <c r="B54" s="299" t="s">
        <v>356</v>
      </c>
      <c r="C54" s="301"/>
      <c r="D54" s="206" t="s">
        <v>131</v>
      </c>
      <c r="E54" s="159"/>
      <c r="F54" s="217"/>
      <c r="G54" s="218"/>
      <c r="H54" s="218"/>
      <c r="I54" s="217"/>
      <c r="J54" s="159"/>
      <c r="K54" s="203"/>
      <c r="L54" s="175"/>
      <c r="M54" s="175">
        <f>'таблицы 1-8'!F125</f>
        <v>517</v>
      </c>
      <c r="N54" s="219" t="s">
        <v>299</v>
      </c>
      <c r="O54" s="2"/>
      <c r="P54" s="2"/>
      <c r="Q54" s="2"/>
      <c r="R54" s="2"/>
      <c r="S54" s="2"/>
      <c r="T54" s="2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ht="19.05" thickBot="1" x14ac:dyDescent="0.35">
      <c r="A55" s="209"/>
      <c r="B55" s="175"/>
      <c r="C55" s="175">
        <f>'таблицы 1-8'!F92</f>
        <v>173.53</v>
      </c>
      <c r="D55" s="175">
        <v>3</v>
      </c>
      <c r="E55" s="159"/>
      <c r="F55" s="217"/>
      <c r="G55" s="218"/>
      <c r="H55" s="218"/>
      <c r="I55" s="217"/>
      <c r="J55" s="159"/>
      <c r="K55" s="203"/>
      <c r="L55" s="175"/>
      <c r="M55" s="175">
        <f>'таблицы 1-8'!F126</f>
        <v>103.4</v>
      </c>
      <c r="N55" s="219" t="s">
        <v>300</v>
      </c>
      <c r="O55" s="2"/>
      <c r="P55" s="2"/>
      <c r="Q55" s="2"/>
      <c r="R55" s="2"/>
      <c r="S55" s="2"/>
      <c r="T55" s="2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19.05" thickBot="1" x14ac:dyDescent="0.35">
      <c r="A56" s="209"/>
      <c r="B56" s="175"/>
      <c r="C56" s="175">
        <f>'таблицы 1-8'!F95</f>
        <v>167.92328000000001</v>
      </c>
      <c r="D56" s="175">
        <v>6</v>
      </c>
      <c r="E56" s="159"/>
      <c r="F56" s="217"/>
      <c r="G56" s="218"/>
      <c r="H56" s="218"/>
      <c r="I56" s="217"/>
      <c r="J56" s="159"/>
      <c r="K56" s="203"/>
      <c r="L56" s="175"/>
      <c r="M56" s="175">
        <f>'таблицы 1-8'!F128</f>
        <v>141.69999999999999</v>
      </c>
      <c r="N56" s="219" t="s">
        <v>301</v>
      </c>
      <c r="O56" s="2"/>
      <c r="P56" s="2"/>
      <c r="Q56" s="2"/>
      <c r="R56" s="2"/>
      <c r="S56" s="2"/>
      <c r="T56" s="2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ht="19.05" thickBot="1" x14ac:dyDescent="0.35">
      <c r="A57" s="209"/>
      <c r="B57" s="175"/>
      <c r="C57" s="175">
        <f>'таблицы 1-8'!F98</f>
        <v>178.25247999999999</v>
      </c>
      <c r="D57" s="175">
        <v>9</v>
      </c>
      <c r="E57" s="159"/>
      <c r="F57" s="217"/>
      <c r="G57" s="218"/>
      <c r="H57" s="218"/>
      <c r="I57" s="217"/>
      <c r="J57" s="159"/>
      <c r="K57" s="203"/>
      <c r="L57" s="175"/>
      <c r="M57" s="175">
        <f>'таблицы 1-8'!F129</f>
        <v>28.34</v>
      </c>
      <c r="N57" s="219" t="s">
        <v>302</v>
      </c>
      <c r="O57" s="2"/>
      <c r="P57" s="2"/>
      <c r="Q57" s="2"/>
      <c r="R57" s="2"/>
      <c r="S57" s="2"/>
      <c r="T57" s="2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19.05" thickBot="1" x14ac:dyDescent="0.35">
      <c r="A58" s="209"/>
      <c r="B58" s="175"/>
      <c r="C58" s="175">
        <f>'таблицы 1-8'!F111</f>
        <v>157.29896000000002</v>
      </c>
      <c r="D58" s="175">
        <v>17</v>
      </c>
      <c r="E58" s="159"/>
      <c r="F58" s="213"/>
      <c r="G58" s="218"/>
      <c r="H58" s="218"/>
      <c r="I58" s="213"/>
      <c r="J58" s="159"/>
      <c r="K58" s="174"/>
      <c r="L58" s="175"/>
      <c r="M58" s="175">
        <f>'таблицы 1-8'!F132</f>
        <v>2517</v>
      </c>
      <c r="N58" s="220" t="s">
        <v>303</v>
      </c>
      <c r="O58" s="2"/>
      <c r="P58" s="2"/>
      <c r="Q58" s="2"/>
      <c r="R58" s="2"/>
      <c r="S58" s="2"/>
      <c r="T58" s="2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ht="19.05" thickBot="1" x14ac:dyDescent="0.35">
      <c r="A59" s="209"/>
      <c r="B59" s="175"/>
      <c r="C59" s="175">
        <f>'таблицы 1-8'!F119</f>
        <v>1700.9775000000002</v>
      </c>
      <c r="D59" s="175">
        <v>22</v>
      </c>
      <c r="E59" s="159"/>
      <c r="F59" s="217"/>
      <c r="G59" s="218"/>
      <c r="H59" s="218"/>
      <c r="I59" s="213"/>
      <c r="J59" s="159"/>
      <c r="K59" s="203"/>
      <c r="L59" s="175"/>
      <c r="M59" s="175">
        <f>'таблицы 1-8'!F133</f>
        <v>503.40000000000003</v>
      </c>
      <c r="N59" s="220" t="s">
        <v>304</v>
      </c>
      <c r="O59" s="2"/>
      <c r="P59" s="2"/>
      <c r="Q59" s="2"/>
      <c r="R59" s="2"/>
      <c r="S59" s="2"/>
      <c r="T59" s="2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ht="19.05" thickBot="1" x14ac:dyDescent="0.35">
      <c r="A60" s="210" t="s">
        <v>206</v>
      </c>
      <c r="B60" s="175">
        <v>0</v>
      </c>
      <c r="C60" s="175">
        <f>SUM(C55:C59)</f>
        <v>2377.9822200000003</v>
      </c>
      <c r="D60" s="211" t="s">
        <v>207</v>
      </c>
      <c r="E60" s="159"/>
      <c r="F60" s="160"/>
      <c r="G60" s="159"/>
      <c r="H60" s="159"/>
      <c r="I60" s="160"/>
      <c r="J60" s="159"/>
      <c r="K60" s="174" t="s">
        <v>206</v>
      </c>
      <c r="L60" s="175">
        <v>0</v>
      </c>
      <c r="M60" s="175">
        <f>SUM(M48:M59)</f>
        <v>5821.68</v>
      </c>
      <c r="N60" s="183" t="s">
        <v>207</v>
      </c>
      <c r="O60" s="2"/>
      <c r="P60" s="2"/>
      <c r="Q60" s="2"/>
      <c r="R60" s="2"/>
      <c r="S60" s="2"/>
      <c r="T60" s="2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ht="19.05" thickBot="1" x14ac:dyDescent="0.35">
      <c r="A61" s="209"/>
      <c r="B61" s="175"/>
      <c r="C61" s="175">
        <f>C60</f>
        <v>2377.9822200000003</v>
      </c>
      <c r="D61" s="211" t="s">
        <v>287</v>
      </c>
      <c r="E61" s="159"/>
      <c r="F61" s="166" t="s">
        <v>130</v>
      </c>
      <c r="G61" s="299" t="s">
        <v>357</v>
      </c>
      <c r="H61" s="301"/>
      <c r="I61" s="202" t="s">
        <v>131</v>
      </c>
      <c r="J61" s="159"/>
      <c r="K61" s="203"/>
      <c r="L61" s="175"/>
      <c r="M61" s="175">
        <f>M60</f>
        <v>5821.68</v>
      </c>
      <c r="N61" s="183" t="s">
        <v>287</v>
      </c>
      <c r="O61" s="2"/>
      <c r="P61" s="2"/>
      <c r="Q61" s="2"/>
      <c r="R61" s="2"/>
      <c r="S61" s="2"/>
      <c r="T61" s="2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ht="19.05" thickBot="1" x14ac:dyDescent="0.35">
      <c r="A62" s="161"/>
      <c r="B62" s="159"/>
      <c r="C62" s="159"/>
      <c r="D62" s="159"/>
      <c r="E62" s="159"/>
      <c r="F62" s="203"/>
      <c r="G62" s="175"/>
      <c r="H62" s="175">
        <f>'таблицы 1-8'!F130</f>
        <v>517</v>
      </c>
      <c r="I62" s="190">
        <v>27</v>
      </c>
      <c r="J62" s="159"/>
      <c r="K62" s="160"/>
      <c r="L62" s="159"/>
      <c r="M62" s="159"/>
      <c r="N62" s="161"/>
      <c r="O62" s="2"/>
      <c r="P62" s="2"/>
      <c r="Q62" s="2"/>
      <c r="R62" s="2"/>
      <c r="S62" s="2"/>
      <c r="T62" s="2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19.05" thickBot="1" x14ac:dyDescent="0.35">
      <c r="A63" s="161"/>
      <c r="B63" s="159"/>
      <c r="C63" s="159"/>
      <c r="D63" s="159"/>
      <c r="E63" s="159"/>
      <c r="F63" s="174" t="s">
        <v>206</v>
      </c>
      <c r="G63" s="175">
        <v>0</v>
      </c>
      <c r="H63" s="175">
        <f>H62</f>
        <v>517</v>
      </c>
      <c r="I63" s="208" t="s">
        <v>207</v>
      </c>
      <c r="J63" s="159"/>
      <c r="K63" s="160"/>
      <c r="L63" s="159"/>
      <c r="M63" s="159"/>
      <c r="N63" s="161"/>
      <c r="O63" s="2"/>
      <c r="P63" s="2"/>
      <c r="Q63" s="2"/>
      <c r="R63" s="2"/>
      <c r="S63" s="2"/>
      <c r="T63" s="2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ht="19.05" thickBot="1" x14ac:dyDescent="0.35">
      <c r="A64" s="205" t="s">
        <v>130</v>
      </c>
      <c r="B64" s="299" t="s">
        <v>358</v>
      </c>
      <c r="C64" s="300"/>
      <c r="D64" s="206" t="s">
        <v>131</v>
      </c>
      <c r="E64" s="159"/>
      <c r="F64" s="203"/>
      <c r="G64" s="175"/>
      <c r="H64" s="175">
        <f>H63</f>
        <v>517</v>
      </c>
      <c r="I64" s="208" t="s">
        <v>287</v>
      </c>
      <c r="J64" s="159"/>
      <c r="K64" s="160"/>
      <c r="L64" s="159"/>
      <c r="M64" s="159"/>
      <c r="N64" s="161"/>
      <c r="O64" s="2"/>
      <c r="P64" s="2"/>
      <c r="Q64" s="2"/>
      <c r="R64" s="2"/>
      <c r="S64" s="2"/>
      <c r="T64" s="2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ht="19.05" thickBot="1" x14ac:dyDescent="0.35">
      <c r="A65" s="209"/>
      <c r="B65" s="175"/>
      <c r="C65" s="175">
        <f>'таблицы 1-8'!F91</f>
        <v>510.38400000000001</v>
      </c>
      <c r="D65" s="175">
        <v>2</v>
      </c>
      <c r="E65" s="159"/>
      <c r="F65" s="160"/>
      <c r="G65" s="159"/>
      <c r="H65" s="159"/>
      <c r="I65" s="160"/>
      <c r="J65" s="159"/>
      <c r="K65" s="160"/>
      <c r="L65" s="159"/>
      <c r="M65" s="159"/>
      <c r="N65" s="161"/>
      <c r="O65" s="2"/>
      <c r="P65" s="2"/>
      <c r="Q65" s="2"/>
      <c r="R65" s="2"/>
      <c r="S65" s="2"/>
      <c r="T65" s="2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ht="19.05" thickBot="1" x14ac:dyDescent="0.35">
      <c r="A66" s="209"/>
      <c r="B66" s="175"/>
      <c r="C66" s="175">
        <f>'таблицы 1-8'!F94</f>
        <v>493.892</v>
      </c>
      <c r="D66" s="175">
        <v>5</v>
      </c>
      <c r="E66" s="159"/>
      <c r="F66" s="160"/>
      <c r="G66" s="159"/>
      <c r="H66" s="159"/>
      <c r="I66" s="160"/>
      <c r="J66" s="159"/>
      <c r="K66" s="160"/>
      <c r="L66" s="159"/>
      <c r="M66" s="159"/>
      <c r="N66" s="161"/>
      <c r="O66" s="2"/>
      <c r="P66" s="2"/>
      <c r="Q66" s="2"/>
      <c r="R66" s="2"/>
      <c r="S66" s="2"/>
      <c r="T66" s="2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ht="19.05" thickBot="1" x14ac:dyDescent="0.35">
      <c r="A67" s="209"/>
      <c r="B67" s="175"/>
      <c r="C67" s="175">
        <f>'таблицы 1-8'!F97</f>
        <v>524.27199999999993</v>
      </c>
      <c r="D67" s="175">
        <v>8</v>
      </c>
      <c r="E67" s="159"/>
      <c r="F67" s="166" t="s">
        <v>291</v>
      </c>
      <c r="G67" s="299" t="s">
        <v>359</v>
      </c>
      <c r="H67" s="300"/>
      <c r="I67" s="202" t="s">
        <v>292</v>
      </c>
      <c r="J67" s="159"/>
      <c r="K67" s="160"/>
      <c r="L67" s="159"/>
      <c r="M67" s="159"/>
      <c r="N67" s="161"/>
      <c r="O67" s="2"/>
      <c r="P67" s="2"/>
      <c r="Q67" s="2"/>
      <c r="R67" s="2"/>
      <c r="S67" s="2"/>
      <c r="T67" s="2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ht="19.05" thickBot="1" x14ac:dyDescent="0.35">
      <c r="A68" s="209"/>
      <c r="B68" s="175"/>
      <c r="C68" s="175">
        <f>'таблицы 1-8'!F110</f>
        <v>462.64400000000001</v>
      </c>
      <c r="D68" s="175">
        <v>16</v>
      </c>
      <c r="E68" s="159"/>
      <c r="F68" s="203"/>
      <c r="G68" s="175"/>
      <c r="H68" s="175">
        <f>'таблицы 1-8'!F93</f>
        <v>3.06</v>
      </c>
      <c r="I68" s="190">
        <v>4</v>
      </c>
      <c r="J68" s="159"/>
      <c r="K68" s="160"/>
      <c r="L68" s="159"/>
      <c r="M68" s="159"/>
      <c r="N68" s="161"/>
      <c r="O68" s="2"/>
      <c r="P68" s="2"/>
      <c r="Q68" s="2"/>
      <c r="R68" s="2"/>
      <c r="S68" s="2"/>
      <c r="T68" s="2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ht="19.05" thickBot="1" x14ac:dyDescent="0.35">
      <c r="A69" s="209"/>
      <c r="B69" s="175"/>
      <c r="C69" s="175">
        <f>'таблицы 1-8'!F118</f>
        <v>5002.875</v>
      </c>
      <c r="D69" s="175">
        <v>21</v>
      </c>
      <c r="E69" s="159"/>
      <c r="F69" s="203"/>
      <c r="G69" s="175"/>
      <c r="H69" s="175">
        <f>'таблицы 1-8'!F96</f>
        <v>2.963352</v>
      </c>
      <c r="I69" s="190">
        <v>7</v>
      </c>
      <c r="J69" s="159"/>
      <c r="K69" s="160"/>
      <c r="L69" s="159"/>
      <c r="M69" s="159"/>
      <c r="N69" s="161"/>
      <c r="O69" s="2"/>
      <c r="P69" s="2"/>
      <c r="Q69" s="2"/>
      <c r="R69" s="2"/>
      <c r="S69" s="2"/>
      <c r="T69" s="2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ht="19.05" thickBot="1" x14ac:dyDescent="0.35">
      <c r="A70" s="210" t="s">
        <v>206</v>
      </c>
      <c r="B70" s="175">
        <v>0</v>
      </c>
      <c r="C70" s="175">
        <f>SUM(C65:C69)</f>
        <v>6994.067</v>
      </c>
      <c r="D70" s="211" t="s">
        <v>207</v>
      </c>
      <c r="E70" s="159"/>
      <c r="F70" s="203"/>
      <c r="G70" s="175"/>
      <c r="H70" s="175">
        <f>'таблицы 1-8'!F99</f>
        <v>3.1456319999999995</v>
      </c>
      <c r="I70" s="190">
        <v>10</v>
      </c>
      <c r="J70" s="159"/>
      <c r="K70" s="160"/>
      <c r="L70" s="159"/>
      <c r="M70" s="159"/>
      <c r="N70" s="161"/>
      <c r="O70" s="2"/>
      <c r="P70" s="2"/>
      <c r="Q70" s="2"/>
      <c r="R70" s="2"/>
      <c r="S70" s="2"/>
      <c r="T70" s="2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ht="19.05" thickBot="1" x14ac:dyDescent="0.35">
      <c r="A71" s="209"/>
      <c r="B71" s="175"/>
      <c r="C71" s="175">
        <f>C70</f>
        <v>6994.067</v>
      </c>
      <c r="D71" s="211" t="s">
        <v>287</v>
      </c>
      <c r="E71" s="159"/>
      <c r="F71" s="203"/>
      <c r="G71" s="175"/>
      <c r="H71" s="175">
        <f>'таблицы 1-8'!F112</f>
        <v>2.7758639999999999</v>
      </c>
      <c r="I71" s="190">
        <v>18</v>
      </c>
      <c r="J71" s="159"/>
      <c r="K71" s="160"/>
      <c r="L71" s="159"/>
      <c r="M71" s="159"/>
      <c r="N71" s="161"/>
      <c r="O71" s="2"/>
      <c r="P71" s="2"/>
      <c r="Q71" s="2"/>
      <c r="R71" s="2"/>
      <c r="S71" s="2"/>
      <c r="T71" s="2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ht="19.05" thickBot="1" x14ac:dyDescent="0.35">
      <c r="A72" s="161"/>
      <c r="B72" s="159"/>
      <c r="C72" s="159"/>
      <c r="D72" s="159"/>
      <c r="E72" s="159"/>
      <c r="F72" s="203"/>
      <c r="G72" s="175"/>
      <c r="H72" s="175">
        <f>'таблицы 1-8'!F120</f>
        <v>30.017250000000001</v>
      </c>
      <c r="I72" s="190">
        <v>23</v>
      </c>
      <c r="J72" s="159"/>
      <c r="K72" s="160"/>
      <c r="L72" s="159"/>
      <c r="M72" s="159"/>
      <c r="N72" s="161"/>
      <c r="O72" s="2"/>
      <c r="P72" s="2"/>
      <c r="Q72" s="2"/>
      <c r="R72" s="2"/>
      <c r="S72" s="2"/>
      <c r="T72" s="2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19.05" thickBot="1" x14ac:dyDescent="0.35">
      <c r="A73" s="161"/>
      <c r="B73" s="159"/>
      <c r="C73" s="159"/>
      <c r="D73" s="159"/>
      <c r="E73" s="159"/>
      <c r="F73" s="174" t="s">
        <v>206</v>
      </c>
      <c r="G73" s="175">
        <v>0</v>
      </c>
      <c r="H73" s="175">
        <f>SUM(H68:H72)</f>
        <v>41.962097999999997</v>
      </c>
      <c r="I73" s="208" t="s">
        <v>207</v>
      </c>
      <c r="J73" s="159"/>
      <c r="K73" s="160"/>
      <c r="L73" s="159"/>
      <c r="M73" s="159"/>
      <c r="N73" s="161"/>
      <c r="O73" s="2"/>
      <c r="P73" s="2"/>
      <c r="Q73" s="2"/>
      <c r="R73" s="2"/>
      <c r="S73" s="2"/>
      <c r="T73" s="2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ht="19.05" thickBot="1" x14ac:dyDescent="0.35">
      <c r="A74" s="161"/>
      <c r="B74" s="159"/>
      <c r="C74" s="159"/>
      <c r="D74" s="159"/>
      <c r="E74" s="159"/>
      <c r="F74" s="203"/>
      <c r="G74" s="175"/>
      <c r="H74" s="175">
        <f>H73</f>
        <v>41.962097999999997</v>
      </c>
      <c r="I74" s="208" t="s">
        <v>287</v>
      </c>
      <c r="J74" s="159"/>
      <c r="K74" s="160"/>
      <c r="L74" s="159"/>
      <c r="M74" s="159"/>
      <c r="N74" s="161"/>
      <c r="O74" s="2"/>
      <c r="P74" s="2"/>
      <c r="Q74" s="2"/>
      <c r="R74" s="2"/>
      <c r="S74" s="2"/>
      <c r="T74" s="2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ht="18.350000000000001" x14ac:dyDescent="0.3">
      <c r="A75" s="161"/>
      <c r="B75" s="159"/>
      <c r="C75" s="159"/>
      <c r="D75" s="159"/>
      <c r="E75" s="159"/>
      <c r="F75" s="160"/>
      <c r="G75" s="159"/>
      <c r="H75" s="159"/>
      <c r="I75" s="160"/>
      <c r="J75" s="159"/>
      <c r="K75" s="160"/>
      <c r="L75" s="159"/>
      <c r="M75" s="159"/>
      <c r="N75" s="161"/>
      <c r="O75" s="2"/>
      <c r="P75" s="2"/>
      <c r="Q75" s="2"/>
      <c r="R75" s="2"/>
      <c r="S75" s="2"/>
      <c r="T75" s="2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ht="18.350000000000001" x14ac:dyDescent="0.3">
      <c r="A76" s="161"/>
      <c r="B76" s="159"/>
      <c r="C76" s="159"/>
      <c r="D76" s="159"/>
      <c r="E76" s="159"/>
      <c r="F76" s="160"/>
      <c r="G76" s="159"/>
      <c r="H76" s="159"/>
      <c r="I76" s="160"/>
      <c r="J76" s="159"/>
      <c r="K76" s="160"/>
      <c r="L76" s="159"/>
      <c r="M76" s="159"/>
      <c r="N76" s="161"/>
      <c r="O76" s="2"/>
      <c r="P76" s="2"/>
      <c r="Q76" s="2"/>
      <c r="R76" s="2"/>
      <c r="S76" s="2"/>
      <c r="T76" s="2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ht="18.350000000000001" x14ac:dyDescent="0.3">
      <c r="A77" s="161"/>
      <c r="B77" s="159"/>
      <c r="C77" s="159"/>
      <c r="D77" s="159"/>
      <c r="E77" s="159"/>
      <c r="F77" s="160"/>
      <c r="G77" s="159"/>
      <c r="H77" s="159"/>
      <c r="I77" s="160"/>
      <c r="J77" s="159"/>
      <c r="K77" s="160"/>
      <c r="L77" s="159"/>
      <c r="M77" s="159"/>
      <c r="N77" s="161"/>
      <c r="O77" s="2"/>
      <c r="P77" s="2"/>
      <c r="Q77" s="2"/>
      <c r="R77" s="2"/>
      <c r="S77" s="2"/>
      <c r="T77" s="2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ht="18.350000000000001" x14ac:dyDescent="0.3">
      <c r="A78" s="161"/>
      <c r="B78" s="159"/>
      <c r="C78" s="159"/>
      <c r="D78" s="159"/>
      <c r="E78" s="159"/>
      <c r="F78" s="160"/>
      <c r="G78" s="159"/>
      <c r="H78" s="159"/>
      <c r="I78" s="160"/>
      <c r="J78" s="159"/>
      <c r="K78" s="160"/>
      <c r="L78" s="159"/>
      <c r="M78" s="159"/>
      <c r="N78" s="161"/>
      <c r="O78" s="2"/>
      <c r="P78" s="2"/>
      <c r="Q78" s="2"/>
      <c r="R78" s="2"/>
      <c r="S78" s="2"/>
      <c r="T78" s="2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18.350000000000001" x14ac:dyDescent="0.3">
      <c r="A79" s="161"/>
      <c r="B79" s="159"/>
      <c r="C79" s="159"/>
      <c r="D79" s="159"/>
      <c r="E79" s="159"/>
      <c r="F79" s="160"/>
      <c r="G79" s="159"/>
      <c r="H79" s="159"/>
      <c r="I79" s="160"/>
      <c r="J79" s="159"/>
      <c r="K79" s="160"/>
      <c r="L79" s="159"/>
      <c r="M79" s="159"/>
      <c r="N79" s="161"/>
      <c r="O79" s="2"/>
      <c r="P79" s="2"/>
      <c r="Q79" s="2"/>
      <c r="R79" s="2"/>
      <c r="S79" s="2"/>
      <c r="T79" s="2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ht="18.350000000000001" x14ac:dyDescent="0.3">
      <c r="A80" s="161"/>
      <c r="B80" s="159"/>
      <c r="C80" s="159"/>
      <c r="D80" s="159"/>
      <c r="E80" s="159"/>
      <c r="F80" s="160"/>
      <c r="G80" s="159"/>
      <c r="H80" s="159"/>
      <c r="I80" s="160"/>
      <c r="J80" s="159"/>
      <c r="K80" s="160"/>
      <c r="L80" s="159"/>
      <c r="M80" s="159"/>
      <c r="N80" s="161"/>
      <c r="O80" s="2"/>
      <c r="P80" s="2"/>
      <c r="Q80" s="2"/>
      <c r="R80" s="2"/>
      <c r="S80" s="2"/>
      <c r="T80" s="2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ht="18.350000000000001" x14ac:dyDescent="0.3">
      <c r="A81" s="161"/>
      <c r="B81" s="159"/>
      <c r="C81" s="159"/>
      <c r="D81" s="159"/>
      <c r="E81" s="159"/>
      <c r="F81" s="160"/>
      <c r="G81" s="159"/>
      <c r="H81" s="159"/>
      <c r="I81" s="160"/>
      <c r="J81" s="159"/>
      <c r="K81" s="160"/>
      <c r="L81" s="159"/>
      <c r="M81" s="159"/>
      <c r="N81" s="161"/>
      <c r="O81" s="2"/>
      <c r="P81" s="2"/>
      <c r="Q81" s="2"/>
      <c r="R81" s="2"/>
      <c r="S81" s="2"/>
      <c r="T81" s="2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ht="18.350000000000001" x14ac:dyDescent="0.3">
      <c r="A82" s="161"/>
      <c r="B82" s="159"/>
      <c r="C82" s="159"/>
      <c r="D82" s="159"/>
      <c r="E82" s="159"/>
      <c r="F82" s="160"/>
      <c r="G82" s="159"/>
      <c r="H82" s="159"/>
      <c r="I82" s="160"/>
      <c r="J82" s="159"/>
      <c r="K82" s="160"/>
      <c r="L82" s="159"/>
      <c r="M82" s="159"/>
      <c r="N82" s="161"/>
      <c r="O82" s="2"/>
      <c r="P82" s="2"/>
      <c r="Q82" s="2"/>
      <c r="R82" s="2"/>
      <c r="S82" s="2"/>
      <c r="T82" s="2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ht="18.350000000000001" x14ac:dyDescent="0.3">
      <c r="A83" s="221"/>
      <c r="B83" s="222"/>
      <c r="C83" s="222"/>
      <c r="D83" s="222"/>
      <c r="E83" s="222"/>
      <c r="F83" s="223"/>
      <c r="G83" s="222"/>
      <c r="H83" s="222"/>
      <c r="I83" s="223"/>
      <c r="J83" s="222"/>
      <c r="K83" s="223"/>
      <c r="L83" s="222"/>
      <c r="M83" s="222"/>
      <c r="N83" s="22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ht="18.350000000000001" x14ac:dyDescent="0.3">
      <c r="A84" s="221"/>
      <c r="B84" s="222"/>
      <c r="C84" s="222"/>
      <c r="D84" s="222"/>
      <c r="E84" s="222"/>
      <c r="F84" s="223"/>
      <c r="G84" s="222"/>
      <c r="H84" s="222"/>
      <c r="I84" s="223"/>
      <c r="J84" s="222"/>
      <c r="K84" s="223"/>
      <c r="L84" s="222"/>
      <c r="M84" s="222"/>
      <c r="N84" s="22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ht="18.350000000000001" x14ac:dyDescent="0.3">
      <c r="A85" s="221"/>
      <c r="B85" s="222"/>
      <c r="C85" s="222"/>
      <c r="D85" s="222"/>
      <c r="E85" s="222"/>
      <c r="F85" s="223"/>
      <c r="G85" s="222"/>
      <c r="H85" s="222"/>
      <c r="I85" s="223"/>
      <c r="J85" s="222"/>
      <c r="K85" s="223"/>
      <c r="L85" s="222"/>
      <c r="M85" s="222"/>
      <c r="N85" s="22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ht="18.350000000000001" x14ac:dyDescent="0.3">
      <c r="A86" s="221"/>
      <c r="B86" s="222"/>
      <c r="C86" s="222"/>
      <c r="D86" s="222"/>
      <c r="E86" s="222"/>
      <c r="F86" s="223"/>
      <c r="G86" s="222"/>
      <c r="H86" s="222"/>
      <c r="I86" s="223"/>
      <c r="J86" s="222"/>
      <c r="K86" s="223"/>
      <c r="L86" s="222"/>
      <c r="M86" s="222"/>
      <c r="N86" s="22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ht="18.350000000000001" x14ac:dyDescent="0.3">
      <c r="A87" s="221"/>
      <c r="B87" s="222"/>
      <c r="C87" s="222"/>
      <c r="D87" s="222"/>
      <c r="E87" s="222"/>
      <c r="F87" s="223"/>
      <c r="G87" s="222"/>
      <c r="H87" s="222"/>
      <c r="I87" s="223"/>
      <c r="J87" s="222"/>
      <c r="K87" s="223"/>
      <c r="L87" s="222"/>
      <c r="M87" s="222"/>
      <c r="N87" s="22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ht="18.350000000000001" x14ac:dyDescent="0.3">
      <c r="A88" s="221"/>
      <c r="B88" s="222"/>
      <c r="C88" s="222"/>
      <c r="D88" s="222"/>
      <c r="E88" s="222"/>
      <c r="F88" s="223"/>
      <c r="G88" s="222"/>
      <c r="H88" s="222"/>
      <c r="I88" s="223"/>
      <c r="J88" s="222"/>
      <c r="K88" s="223"/>
      <c r="L88" s="222"/>
      <c r="M88" s="222"/>
      <c r="N88" s="22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ht="18.350000000000001" x14ac:dyDescent="0.3">
      <c r="A89" s="221"/>
      <c r="B89" s="222"/>
      <c r="C89" s="222"/>
      <c r="D89" s="222"/>
      <c r="E89" s="222"/>
      <c r="F89" s="223"/>
      <c r="G89" s="222"/>
      <c r="H89" s="222"/>
      <c r="I89" s="223"/>
      <c r="J89" s="222"/>
      <c r="K89" s="223"/>
      <c r="L89" s="222"/>
      <c r="M89" s="222"/>
      <c r="N89" s="22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ht="18.350000000000001" x14ac:dyDescent="0.3">
      <c r="A90" s="221"/>
      <c r="B90" s="222"/>
      <c r="C90" s="222"/>
      <c r="D90" s="222"/>
      <c r="E90" s="222"/>
      <c r="F90" s="223"/>
      <c r="G90" s="222"/>
      <c r="H90" s="222"/>
      <c r="I90" s="223"/>
      <c r="J90" s="222"/>
      <c r="K90" s="223"/>
      <c r="L90" s="222"/>
      <c r="M90" s="222"/>
      <c r="N90" s="22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ht="18.350000000000001" x14ac:dyDescent="0.3">
      <c r="A91" s="221"/>
      <c r="B91" s="222"/>
      <c r="C91" s="222"/>
      <c r="D91" s="222"/>
      <c r="E91" s="222"/>
      <c r="F91" s="223"/>
      <c r="G91" s="222"/>
      <c r="H91" s="222"/>
      <c r="I91" s="223"/>
      <c r="J91" s="222"/>
      <c r="K91" s="223"/>
      <c r="L91" s="222"/>
      <c r="M91" s="222"/>
      <c r="N91" s="22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ht="18.350000000000001" x14ac:dyDescent="0.3">
      <c r="A92" s="221"/>
      <c r="B92" s="222"/>
      <c r="C92" s="222"/>
      <c r="D92" s="222"/>
      <c r="E92" s="222"/>
      <c r="F92" s="223"/>
      <c r="G92" s="222"/>
      <c r="H92" s="222"/>
      <c r="I92" s="223"/>
      <c r="J92" s="222"/>
      <c r="K92" s="223"/>
      <c r="L92" s="222"/>
      <c r="M92" s="222"/>
      <c r="N92" s="22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ht="18.350000000000001" x14ac:dyDescent="0.3">
      <c r="A93" s="221"/>
      <c r="B93" s="222"/>
      <c r="C93" s="222"/>
      <c r="D93" s="222"/>
      <c r="E93" s="222"/>
      <c r="F93" s="223"/>
      <c r="G93" s="222"/>
      <c r="H93" s="222"/>
      <c r="I93" s="223"/>
      <c r="J93" s="222"/>
      <c r="K93" s="223"/>
      <c r="L93" s="222"/>
      <c r="M93" s="222"/>
      <c r="N93" s="22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ht="18.350000000000001" x14ac:dyDescent="0.3">
      <c r="A94" s="221"/>
      <c r="B94" s="222"/>
      <c r="C94" s="222"/>
      <c r="D94" s="222"/>
      <c r="E94" s="222"/>
      <c r="F94" s="223"/>
      <c r="G94" s="222"/>
      <c r="H94" s="222"/>
      <c r="I94" s="223"/>
      <c r="J94" s="222"/>
      <c r="K94" s="223"/>
      <c r="L94" s="222"/>
      <c r="M94" s="222"/>
      <c r="N94" s="22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ht="18.350000000000001" x14ac:dyDescent="0.3">
      <c r="A95" s="221"/>
      <c r="B95" s="222"/>
      <c r="C95" s="222"/>
      <c r="D95" s="222"/>
      <c r="E95" s="222"/>
      <c r="F95" s="223"/>
      <c r="G95" s="222"/>
      <c r="H95" s="222"/>
      <c r="I95" s="223"/>
      <c r="J95" s="222"/>
      <c r="K95" s="223"/>
      <c r="L95" s="222"/>
      <c r="M95" s="222"/>
      <c r="N95" s="22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ht="18.350000000000001" x14ac:dyDescent="0.3">
      <c r="A96" s="221"/>
      <c r="B96" s="222"/>
      <c r="C96" s="222"/>
      <c r="D96" s="222"/>
      <c r="E96" s="222"/>
      <c r="F96" s="223"/>
      <c r="G96" s="222"/>
      <c r="H96" s="222"/>
      <c r="I96" s="223"/>
      <c r="J96" s="222"/>
      <c r="K96" s="223"/>
      <c r="L96" s="222"/>
      <c r="M96" s="222"/>
      <c r="N96" s="22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ht="18.350000000000001" x14ac:dyDescent="0.3">
      <c r="A97" s="221"/>
      <c r="B97" s="222"/>
      <c r="C97" s="222"/>
      <c r="D97" s="222"/>
      <c r="E97" s="222"/>
      <c r="F97" s="223"/>
      <c r="G97" s="222"/>
      <c r="H97" s="222"/>
      <c r="I97" s="223"/>
      <c r="J97" s="222"/>
      <c r="K97" s="223"/>
      <c r="L97" s="222"/>
      <c r="M97" s="222"/>
      <c r="N97" s="22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ht="18.350000000000001" x14ac:dyDescent="0.3">
      <c r="A98" s="221"/>
      <c r="B98" s="222"/>
      <c r="C98" s="222"/>
      <c r="D98" s="222"/>
      <c r="E98" s="222"/>
      <c r="F98" s="223"/>
      <c r="G98" s="222"/>
      <c r="H98" s="222"/>
      <c r="I98" s="223"/>
      <c r="J98" s="222"/>
      <c r="K98" s="223"/>
      <c r="L98" s="222"/>
      <c r="M98" s="222"/>
      <c r="N98" s="22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ht="18.350000000000001" x14ac:dyDescent="0.3">
      <c r="A99" s="221"/>
      <c r="B99" s="222"/>
      <c r="C99" s="222"/>
      <c r="D99" s="222"/>
      <c r="E99" s="222"/>
      <c r="F99" s="223"/>
      <c r="G99" s="222"/>
      <c r="H99" s="222"/>
      <c r="I99" s="223"/>
      <c r="J99" s="222"/>
      <c r="K99" s="223"/>
      <c r="L99" s="222"/>
      <c r="M99" s="222"/>
      <c r="N99" s="22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ht="18.350000000000001" x14ac:dyDescent="0.3">
      <c r="A100" s="221"/>
      <c r="B100" s="222"/>
      <c r="C100" s="222"/>
      <c r="D100" s="222"/>
      <c r="E100" s="222"/>
      <c r="F100" s="223"/>
      <c r="G100" s="222"/>
      <c r="H100" s="222"/>
      <c r="I100" s="223"/>
      <c r="J100" s="222"/>
      <c r="K100" s="223"/>
      <c r="L100" s="222"/>
      <c r="M100" s="222"/>
      <c r="N100" s="22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ht="18.350000000000001" x14ac:dyDescent="0.3">
      <c r="A101" s="221"/>
      <c r="B101" s="222"/>
      <c r="C101" s="222"/>
      <c r="D101" s="222"/>
      <c r="E101" s="222"/>
      <c r="F101" s="223"/>
      <c r="G101" s="222"/>
      <c r="H101" s="222"/>
      <c r="I101" s="223"/>
      <c r="J101" s="222"/>
      <c r="K101" s="223"/>
      <c r="L101" s="222"/>
      <c r="M101" s="222"/>
      <c r="N101" s="22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ht="18.350000000000001" x14ac:dyDescent="0.3">
      <c r="A102" s="221"/>
      <c r="B102" s="222"/>
      <c r="C102" s="222"/>
      <c r="D102" s="222"/>
      <c r="E102" s="222"/>
      <c r="F102" s="223"/>
      <c r="G102" s="222"/>
      <c r="H102" s="222"/>
      <c r="I102" s="223"/>
      <c r="J102" s="222"/>
      <c r="K102" s="223"/>
      <c r="L102" s="222"/>
      <c r="M102" s="222"/>
      <c r="N102" s="22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ht="18.350000000000001" x14ac:dyDescent="0.3">
      <c r="A103" s="221"/>
      <c r="B103" s="222"/>
      <c r="C103" s="222"/>
      <c r="D103" s="222"/>
      <c r="E103" s="222"/>
      <c r="F103" s="223"/>
      <c r="G103" s="222"/>
      <c r="H103" s="222"/>
      <c r="I103" s="223"/>
      <c r="J103" s="222"/>
      <c r="K103" s="223"/>
      <c r="L103" s="222"/>
      <c r="M103" s="222"/>
      <c r="N103" s="22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ht="18.350000000000001" x14ac:dyDescent="0.3">
      <c r="A104" s="221"/>
      <c r="B104" s="222"/>
      <c r="C104" s="222"/>
      <c r="D104" s="222"/>
      <c r="E104" s="222"/>
      <c r="F104" s="223"/>
      <c r="G104" s="222"/>
      <c r="H104" s="222"/>
      <c r="I104" s="223"/>
      <c r="J104" s="222"/>
      <c r="K104" s="223"/>
      <c r="L104" s="222"/>
      <c r="M104" s="222"/>
      <c r="N104" s="22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ht="18.350000000000001" x14ac:dyDescent="0.3">
      <c r="A105" s="221"/>
      <c r="B105" s="222"/>
      <c r="C105" s="222"/>
      <c r="D105" s="222"/>
      <c r="E105" s="222"/>
      <c r="F105" s="223"/>
      <c r="G105" s="222"/>
      <c r="H105" s="222"/>
      <c r="I105" s="223"/>
      <c r="J105" s="222"/>
      <c r="K105" s="223"/>
      <c r="L105" s="222"/>
      <c r="M105" s="222"/>
      <c r="N105" s="22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ht="18.350000000000001" x14ac:dyDescent="0.3">
      <c r="A106" s="221"/>
      <c r="B106" s="222"/>
      <c r="C106" s="222"/>
      <c r="D106" s="222"/>
      <c r="E106" s="222"/>
      <c r="F106" s="223"/>
      <c r="G106" s="222"/>
      <c r="H106" s="222"/>
      <c r="I106" s="223"/>
      <c r="J106" s="222"/>
      <c r="K106" s="223"/>
      <c r="L106" s="222"/>
      <c r="M106" s="222"/>
      <c r="N106" s="22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ht="18.350000000000001" x14ac:dyDescent="0.3">
      <c r="A107" s="221"/>
      <c r="B107" s="222"/>
      <c r="C107" s="222"/>
      <c r="D107" s="222"/>
      <c r="E107" s="222"/>
      <c r="F107" s="223"/>
      <c r="G107" s="222"/>
      <c r="H107" s="222"/>
      <c r="I107" s="223"/>
      <c r="J107" s="222"/>
      <c r="K107" s="223"/>
      <c r="L107" s="222"/>
      <c r="M107" s="222"/>
      <c r="N107" s="22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18.350000000000001" x14ac:dyDescent="0.3">
      <c r="A108" s="221"/>
      <c r="B108" s="222"/>
      <c r="C108" s="222"/>
      <c r="D108" s="222"/>
      <c r="E108" s="222"/>
      <c r="F108" s="223"/>
      <c r="G108" s="222"/>
      <c r="H108" s="222"/>
      <c r="I108" s="223"/>
      <c r="J108" s="222"/>
      <c r="K108" s="223"/>
      <c r="L108" s="222"/>
      <c r="M108" s="222"/>
      <c r="N108" s="22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ht="18.350000000000001" x14ac:dyDescent="0.3">
      <c r="A109" s="221"/>
      <c r="B109" s="222"/>
      <c r="C109" s="222"/>
      <c r="D109" s="222"/>
      <c r="E109" s="222"/>
      <c r="F109" s="223"/>
      <c r="G109" s="222"/>
      <c r="H109" s="222"/>
      <c r="I109" s="223"/>
      <c r="J109" s="222"/>
      <c r="K109" s="223"/>
      <c r="L109" s="222"/>
      <c r="M109" s="222"/>
      <c r="N109" s="22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18.350000000000001" x14ac:dyDescent="0.3">
      <c r="A110" s="221"/>
      <c r="B110" s="222"/>
      <c r="C110" s="222"/>
      <c r="D110" s="222"/>
      <c r="E110" s="222"/>
      <c r="F110" s="223"/>
      <c r="G110" s="222"/>
      <c r="H110" s="222"/>
      <c r="I110" s="223"/>
      <c r="J110" s="222"/>
      <c r="K110" s="223"/>
      <c r="L110" s="222"/>
      <c r="M110" s="222"/>
      <c r="N110" s="22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ht="18.350000000000001" x14ac:dyDescent="0.3">
      <c r="A111" s="221"/>
      <c r="B111" s="222"/>
      <c r="C111" s="222"/>
      <c r="D111" s="222"/>
      <c r="E111" s="222"/>
      <c r="F111" s="223"/>
      <c r="G111" s="222"/>
      <c r="H111" s="222"/>
      <c r="I111" s="223"/>
      <c r="J111" s="222"/>
      <c r="K111" s="223"/>
      <c r="L111" s="222"/>
      <c r="M111" s="222"/>
      <c r="N111" s="22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ht="18.350000000000001" x14ac:dyDescent="0.3">
      <c r="A112" s="221"/>
      <c r="B112" s="222"/>
      <c r="C112" s="222"/>
      <c r="D112" s="222"/>
      <c r="E112" s="222"/>
      <c r="F112" s="223"/>
      <c r="G112" s="222"/>
      <c r="H112" s="222"/>
      <c r="I112" s="223"/>
      <c r="J112" s="222"/>
      <c r="K112" s="223"/>
      <c r="L112" s="222"/>
      <c r="M112" s="222"/>
      <c r="N112" s="22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ht="18.350000000000001" x14ac:dyDescent="0.3">
      <c r="A113" s="221"/>
      <c r="B113" s="222"/>
      <c r="C113" s="222"/>
      <c r="D113" s="222"/>
      <c r="E113" s="222"/>
      <c r="F113" s="223"/>
      <c r="G113" s="222"/>
      <c r="H113" s="222"/>
      <c r="I113" s="223"/>
      <c r="J113" s="222"/>
      <c r="K113" s="223"/>
      <c r="L113" s="222"/>
      <c r="M113" s="222"/>
      <c r="N113" s="22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ht="18.350000000000001" x14ac:dyDescent="0.3">
      <c r="A114" s="221"/>
      <c r="B114" s="222"/>
      <c r="C114" s="222"/>
      <c r="D114" s="222"/>
      <c r="E114" s="222"/>
      <c r="F114" s="223"/>
      <c r="G114" s="222"/>
      <c r="H114" s="222"/>
      <c r="I114" s="223"/>
      <c r="J114" s="222"/>
      <c r="K114" s="223"/>
      <c r="L114" s="222"/>
      <c r="M114" s="222"/>
      <c r="N114" s="22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ht="18.350000000000001" x14ac:dyDescent="0.3">
      <c r="A115" s="221"/>
      <c r="B115" s="222"/>
      <c r="C115" s="222"/>
      <c r="D115" s="222"/>
      <c r="E115" s="222"/>
      <c r="F115" s="223"/>
      <c r="G115" s="222"/>
      <c r="H115" s="222"/>
      <c r="I115" s="223"/>
      <c r="J115" s="222"/>
      <c r="K115" s="223"/>
      <c r="L115" s="222"/>
      <c r="M115" s="222"/>
      <c r="N115" s="22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ht="18.350000000000001" x14ac:dyDescent="0.3">
      <c r="A116" s="221"/>
      <c r="B116" s="222"/>
      <c r="C116" s="222"/>
      <c r="D116" s="222"/>
      <c r="E116" s="222"/>
      <c r="F116" s="223"/>
      <c r="G116" s="222"/>
      <c r="H116" s="222"/>
      <c r="I116" s="223"/>
      <c r="J116" s="222"/>
      <c r="K116" s="223"/>
      <c r="L116" s="222"/>
      <c r="M116" s="222"/>
      <c r="N116" s="22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ht="18.350000000000001" x14ac:dyDescent="0.3">
      <c r="A117" s="221"/>
      <c r="B117" s="222"/>
      <c r="C117" s="222"/>
      <c r="D117" s="222"/>
      <c r="E117" s="222"/>
      <c r="F117" s="223"/>
      <c r="G117" s="222"/>
      <c r="H117" s="222"/>
      <c r="I117" s="223"/>
      <c r="J117" s="222"/>
      <c r="K117" s="223"/>
      <c r="L117" s="222"/>
      <c r="M117" s="222"/>
      <c r="N117" s="22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ht="18.350000000000001" x14ac:dyDescent="0.3">
      <c r="A118" s="221"/>
      <c r="B118" s="222"/>
      <c r="C118" s="222"/>
      <c r="D118" s="222"/>
      <c r="E118" s="222"/>
      <c r="F118" s="223"/>
      <c r="G118" s="222"/>
      <c r="H118" s="222"/>
      <c r="I118" s="223"/>
      <c r="J118" s="222"/>
      <c r="K118" s="223"/>
      <c r="L118" s="222"/>
      <c r="M118" s="222"/>
      <c r="N118" s="22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ht="18.350000000000001" x14ac:dyDescent="0.3">
      <c r="A119" s="221"/>
      <c r="B119" s="222"/>
      <c r="C119" s="222"/>
      <c r="D119" s="222"/>
      <c r="E119" s="222"/>
      <c r="F119" s="223"/>
      <c r="G119" s="222"/>
      <c r="H119" s="222"/>
      <c r="I119" s="223"/>
      <c r="J119" s="222"/>
      <c r="K119" s="223"/>
      <c r="L119" s="222"/>
      <c r="M119" s="222"/>
      <c r="N119" s="22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ht="18.350000000000001" x14ac:dyDescent="0.3">
      <c r="A120" s="221"/>
      <c r="B120" s="222"/>
      <c r="C120" s="222"/>
      <c r="D120" s="222"/>
      <c r="E120" s="222"/>
      <c r="F120" s="223"/>
      <c r="G120" s="222"/>
      <c r="H120" s="222"/>
      <c r="I120" s="223"/>
      <c r="J120" s="222"/>
      <c r="K120" s="223"/>
      <c r="L120" s="222"/>
      <c r="M120" s="222"/>
      <c r="N120" s="22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ht="18.350000000000001" x14ac:dyDescent="0.3">
      <c r="A121" s="221"/>
      <c r="B121" s="222"/>
      <c r="C121" s="222"/>
      <c r="D121" s="222"/>
      <c r="E121" s="222"/>
      <c r="F121" s="223"/>
      <c r="G121" s="222"/>
      <c r="H121" s="222"/>
      <c r="I121" s="223"/>
      <c r="J121" s="222"/>
      <c r="K121" s="223"/>
      <c r="L121" s="222"/>
      <c r="M121" s="222"/>
      <c r="N121" s="22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ht="18.350000000000001" x14ac:dyDescent="0.3">
      <c r="A122" s="221"/>
      <c r="B122" s="222"/>
      <c r="C122" s="222"/>
      <c r="D122" s="222"/>
      <c r="E122" s="222"/>
      <c r="F122" s="223"/>
      <c r="G122" s="222"/>
      <c r="H122" s="222"/>
      <c r="I122" s="223"/>
      <c r="J122" s="222"/>
      <c r="K122" s="223"/>
      <c r="L122" s="222"/>
      <c r="M122" s="222"/>
      <c r="N122" s="22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ht="18.350000000000001" x14ac:dyDescent="0.3">
      <c r="A123" s="221"/>
      <c r="B123" s="222"/>
      <c r="C123" s="222"/>
      <c r="D123" s="222"/>
      <c r="E123" s="222"/>
      <c r="F123" s="223"/>
      <c r="G123" s="222"/>
      <c r="H123" s="222"/>
      <c r="I123" s="223"/>
      <c r="J123" s="222"/>
      <c r="K123" s="223"/>
      <c r="L123" s="222"/>
      <c r="M123" s="222"/>
      <c r="N123" s="22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ht="18.350000000000001" x14ac:dyDescent="0.3">
      <c r="A124" s="221"/>
      <c r="B124" s="222"/>
      <c r="C124" s="222"/>
      <c r="D124" s="222"/>
      <c r="E124" s="222"/>
      <c r="F124" s="223"/>
      <c r="G124" s="222"/>
      <c r="H124" s="222"/>
      <c r="I124" s="223"/>
      <c r="J124" s="222"/>
      <c r="K124" s="223"/>
      <c r="L124" s="222"/>
      <c r="M124" s="222"/>
      <c r="N124" s="22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ht="18.350000000000001" x14ac:dyDescent="0.3">
      <c r="A125" s="221"/>
      <c r="B125" s="222"/>
      <c r="C125" s="222"/>
      <c r="D125" s="222"/>
      <c r="E125" s="222"/>
      <c r="F125" s="223"/>
      <c r="G125" s="222"/>
      <c r="H125" s="222"/>
      <c r="I125" s="223"/>
      <c r="J125" s="222"/>
      <c r="K125" s="223"/>
      <c r="L125" s="222"/>
      <c r="M125" s="222"/>
      <c r="N125" s="22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ht="18.350000000000001" x14ac:dyDescent="0.3">
      <c r="A126" s="221"/>
      <c r="B126" s="222"/>
      <c r="C126" s="222"/>
      <c r="D126" s="222"/>
      <c r="E126" s="222"/>
      <c r="F126" s="223"/>
      <c r="G126" s="222"/>
      <c r="H126" s="222"/>
      <c r="I126" s="223"/>
      <c r="J126" s="222"/>
      <c r="K126" s="223"/>
      <c r="L126" s="222"/>
      <c r="M126" s="222"/>
      <c r="N126" s="22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ht="18.350000000000001" x14ac:dyDescent="0.3">
      <c r="A127" s="221"/>
      <c r="B127" s="222"/>
      <c r="C127" s="222"/>
      <c r="D127" s="222"/>
      <c r="E127" s="222"/>
      <c r="F127" s="223"/>
      <c r="G127" s="222"/>
      <c r="H127" s="222"/>
      <c r="I127" s="223"/>
      <c r="J127" s="222"/>
      <c r="K127" s="223"/>
      <c r="L127" s="222"/>
      <c r="M127" s="222"/>
      <c r="N127" s="22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ht="18.350000000000001" x14ac:dyDescent="0.3">
      <c r="A128" s="221"/>
      <c r="B128" s="222"/>
      <c r="C128" s="222"/>
      <c r="D128" s="222"/>
      <c r="E128" s="222"/>
      <c r="F128" s="223"/>
      <c r="G128" s="222"/>
      <c r="H128" s="222"/>
      <c r="I128" s="223"/>
      <c r="J128" s="222"/>
      <c r="K128" s="223"/>
      <c r="L128" s="222"/>
      <c r="M128" s="222"/>
      <c r="N128" s="22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ht="18.350000000000001" x14ac:dyDescent="0.3">
      <c r="A129" s="221"/>
      <c r="B129" s="222"/>
      <c r="C129" s="222"/>
      <c r="D129" s="222"/>
      <c r="E129" s="222"/>
      <c r="F129" s="223"/>
      <c r="G129" s="222"/>
      <c r="H129" s="222"/>
      <c r="I129" s="223"/>
      <c r="J129" s="222"/>
      <c r="K129" s="223"/>
      <c r="L129" s="222"/>
      <c r="M129" s="222"/>
      <c r="N129" s="22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ht="18.350000000000001" x14ac:dyDescent="0.3">
      <c r="A130" s="221"/>
      <c r="B130" s="222"/>
      <c r="C130" s="222"/>
      <c r="D130" s="222"/>
      <c r="E130" s="222"/>
      <c r="F130" s="223"/>
      <c r="G130" s="222"/>
      <c r="H130" s="222"/>
      <c r="I130" s="223"/>
      <c r="J130" s="222"/>
      <c r="K130" s="223"/>
      <c r="L130" s="222"/>
      <c r="M130" s="222"/>
      <c r="N130" s="22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ht="18.350000000000001" x14ac:dyDescent="0.3">
      <c r="A131" s="221"/>
      <c r="B131" s="222"/>
      <c r="C131" s="222"/>
      <c r="D131" s="222"/>
      <c r="E131" s="222"/>
      <c r="F131" s="223"/>
      <c r="G131" s="222"/>
      <c r="H131" s="222"/>
      <c r="I131" s="223"/>
      <c r="J131" s="222"/>
      <c r="K131" s="223"/>
      <c r="L131" s="222"/>
      <c r="M131" s="222"/>
      <c r="N131" s="22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ht="18.350000000000001" x14ac:dyDescent="0.3">
      <c r="A132" s="221"/>
      <c r="B132" s="222"/>
      <c r="C132" s="222"/>
      <c r="D132" s="222"/>
      <c r="E132" s="222"/>
      <c r="F132" s="223"/>
      <c r="G132" s="222"/>
      <c r="H132" s="222"/>
      <c r="I132" s="223"/>
      <c r="J132" s="222"/>
      <c r="K132" s="223"/>
      <c r="L132" s="222"/>
      <c r="M132" s="222"/>
      <c r="N132" s="22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ht="18.350000000000001" x14ac:dyDescent="0.3">
      <c r="A133" s="221"/>
      <c r="B133" s="222"/>
      <c r="C133" s="222"/>
      <c r="D133" s="222"/>
      <c r="E133" s="222"/>
      <c r="F133" s="223"/>
      <c r="G133" s="222"/>
      <c r="H133" s="222"/>
      <c r="I133" s="223"/>
      <c r="J133" s="222"/>
      <c r="K133" s="223"/>
      <c r="L133" s="222"/>
      <c r="M133" s="222"/>
      <c r="N133" s="22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ht="18.350000000000001" x14ac:dyDescent="0.3">
      <c r="A134" s="221"/>
      <c r="B134" s="222"/>
      <c r="C134" s="222"/>
      <c r="D134" s="222"/>
      <c r="E134" s="222"/>
      <c r="F134" s="223"/>
      <c r="G134" s="222"/>
      <c r="H134" s="222"/>
      <c r="I134" s="223"/>
      <c r="J134" s="222"/>
      <c r="K134" s="223"/>
      <c r="L134" s="222"/>
      <c r="M134" s="222"/>
      <c r="N134" s="22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ht="18.350000000000001" x14ac:dyDescent="0.3">
      <c r="A135" s="221"/>
      <c r="B135" s="222"/>
      <c r="C135" s="222"/>
      <c r="D135" s="222"/>
      <c r="E135" s="222"/>
      <c r="F135" s="223"/>
      <c r="G135" s="222"/>
      <c r="H135" s="222"/>
      <c r="I135" s="223"/>
      <c r="J135" s="222"/>
      <c r="K135" s="223"/>
      <c r="L135" s="222"/>
      <c r="M135" s="222"/>
      <c r="N135" s="22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ht="18.350000000000001" x14ac:dyDescent="0.3">
      <c r="A136" s="221"/>
      <c r="B136" s="222"/>
      <c r="C136" s="222"/>
      <c r="D136" s="222"/>
      <c r="E136" s="222"/>
      <c r="F136" s="223"/>
      <c r="G136" s="222"/>
      <c r="H136" s="222"/>
      <c r="I136" s="223"/>
      <c r="J136" s="222"/>
      <c r="K136" s="223"/>
      <c r="L136" s="222"/>
      <c r="M136" s="222"/>
      <c r="N136" s="22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ht="18.350000000000001" x14ac:dyDescent="0.3">
      <c r="A137" s="221"/>
      <c r="B137" s="222"/>
      <c r="C137" s="222"/>
      <c r="D137" s="222"/>
      <c r="E137" s="222"/>
      <c r="F137" s="223"/>
      <c r="G137" s="222"/>
      <c r="H137" s="222"/>
      <c r="I137" s="223"/>
      <c r="J137" s="222"/>
      <c r="K137" s="223"/>
      <c r="L137" s="222"/>
      <c r="M137" s="222"/>
      <c r="N137" s="22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ht="18.350000000000001" x14ac:dyDescent="0.3">
      <c r="A138" s="221"/>
      <c r="B138" s="222"/>
      <c r="C138" s="222"/>
      <c r="D138" s="222"/>
      <c r="E138" s="222"/>
      <c r="F138" s="223"/>
      <c r="G138" s="222"/>
      <c r="H138" s="222"/>
      <c r="I138" s="223"/>
      <c r="J138" s="222"/>
      <c r="K138" s="223"/>
      <c r="L138" s="222"/>
      <c r="M138" s="222"/>
      <c r="N138" s="22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ht="18.350000000000001" x14ac:dyDescent="0.3">
      <c r="A139" s="221"/>
      <c r="B139" s="222"/>
      <c r="C139" s="222"/>
      <c r="D139" s="222"/>
      <c r="E139" s="222"/>
      <c r="F139" s="223"/>
      <c r="G139" s="222"/>
      <c r="H139" s="222"/>
      <c r="I139" s="223"/>
      <c r="J139" s="222"/>
      <c r="K139" s="223"/>
      <c r="L139" s="222"/>
      <c r="M139" s="222"/>
      <c r="N139" s="22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ht="18.350000000000001" x14ac:dyDescent="0.3">
      <c r="A140" s="221"/>
      <c r="B140" s="222"/>
      <c r="C140" s="222"/>
      <c r="D140" s="222"/>
      <c r="E140" s="222"/>
      <c r="F140" s="223"/>
      <c r="G140" s="222"/>
      <c r="H140" s="222"/>
      <c r="I140" s="223"/>
      <c r="J140" s="222"/>
      <c r="K140" s="223"/>
      <c r="L140" s="222"/>
      <c r="M140" s="222"/>
      <c r="N140" s="22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ht="18.350000000000001" x14ac:dyDescent="0.3">
      <c r="A141" s="221"/>
      <c r="B141" s="222"/>
      <c r="C141" s="222"/>
      <c r="D141" s="222"/>
      <c r="E141" s="222"/>
      <c r="F141" s="223"/>
      <c r="G141" s="222"/>
      <c r="H141" s="222"/>
      <c r="I141" s="223"/>
      <c r="J141" s="222"/>
      <c r="K141" s="223"/>
      <c r="L141" s="222"/>
      <c r="M141" s="222"/>
      <c r="N141" s="22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ht="18.350000000000001" x14ac:dyDescent="0.3">
      <c r="A142" s="221"/>
      <c r="B142" s="222"/>
      <c r="C142" s="222"/>
      <c r="D142" s="222"/>
      <c r="E142" s="222"/>
      <c r="F142" s="223"/>
      <c r="G142" s="222"/>
      <c r="H142" s="222"/>
      <c r="I142" s="223"/>
      <c r="J142" s="222"/>
      <c r="K142" s="223"/>
      <c r="L142" s="222"/>
      <c r="M142" s="222"/>
      <c r="N142" s="22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ht="18.350000000000001" x14ac:dyDescent="0.3">
      <c r="A143" s="221"/>
      <c r="B143" s="222"/>
      <c r="C143" s="222"/>
      <c r="D143" s="222"/>
      <c r="E143" s="222"/>
      <c r="F143" s="223"/>
      <c r="G143" s="222"/>
      <c r="H143" s="222"/>
      <c r="I143" s="223"/>
      <c r="J143" s="222"/>
      <c r="K143" s="223"/>
      <c r="L143" s="222"/>
      <c r="M143" s="222"/>
      <c r="N143" s="22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ht="18.350000000000001" x14ac:dyDescent="0.3">
      <c r="A144" s="221"/>
      <c r="B144" s="222"/>
      <c r="C144" s="222"/>
      <c r="D144" s="222"/>
      <c r="E144" s="222"/>
      <c r="F144" s="223"/>
      <c r="G144" s="222"/>
      <c r="H144" s="222"/>
      <c r="I144" s="223"/>
      <c r="J144" s="222"/>
      <c r="K144" s="223"/>
      <c r="L144" s="222"/>
      <c r="M144" s="222"/>
      <c r="N144" s="22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ht="18.350000000000001" x14ac:dyDescent="0.3">
      <c r="A145" s="221"/>
      <c r="B145" s="222"/>
      <c r="C145" s="222"/>
      <c r="D145" s="222"/>
      <c r="E145" s="222"/>
      <c r="F145" s="223"/>
      <c r="G145" s="222"/>
      <c r="H145" s="222"/>
      <c r="I145" s="223"/>
      <c r="J145" s="222"/>
      <c r="K145" s="223"/>
      <c r="L145" s="222"/>
      <c r="M145" s="222"/>
      <c r="N145" s="22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ht="18.350000000000001" x14ac:dyDescent="0.3">
      <c r="A146" s="221"/>
      <c r="B146" s="222"/>
      <c r="C146" s="222"/>
      <c r="D146" s="222"/>
      <c r="E146" s="222"/>
      <c r="F146" s="223"/>
      <c r="G146" s="222"/>
      <c r="H146" s="222"/>
      <c r="I146" s="223"/>
      <c r="J146" s="222"/>
      <c r="K146" s="223"/>
      <c r="L146" s="222"/>
      <c r="M146" s="222"/>
      <c r="N146" s="22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ht="18.350000000000001" x14ac:dyDescent="0.3">
      <c r="A147" s="221"/>
      <c r="B147" s="222"/>
      <c r="C147" s="222"/>
      <c r="D147" s="222"/>
      <c r="E147" s="222"/>
      <c r="F147" s="223"/>
      <c r="G147" s="222"/>
      <c r="H147" s="222"/>
      <c r="I147" s="223"/>
      <c r="J147" s="222"/>
      <c r="K147" s="223"/>
      <c r="L147" s="222"/>
      <c r="M147" s="222"/>
      <c r="N147" s="22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ht="18.350000000000001" x14ac:dyDescent="0.3">
      <c r="A148" s="221"/>
      <c r="B148" s="222"/>
      <c r="C148" s="222"/>
      <c r="D148" s="222"/>
      <c r="E148" s="222"/>
      <c r="F148" s="223"/>
      <c r="G148" s="222"/>
      <c r="H148" s="222"/>
      <c r="I148" s="223"/>
      <c r="J148" s="222"/>
      <c r="K148" s="223"/>
      <c r="L148" s="222"/>
      <c r="M148" s="222"/>
      <c r="N148" s="22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ht="18.350000000000001" x14ac:dyDescent="0.3">
      <c r="A149" s="221"/>
      <c r="B149" s="222"/>
      <c r="C149" s="222"/>
      <c r="D149" s="222"/>
      <c r="E149" s="222"/>
      <c r="F149" s="223"/>
      <c r="G149" s="222"/>
      <c r="H149" s="222"/>
      <c r="I149" s="223"/>
      <c r="J149" s="222"/>
      <c r="K149" s="223"/>
      <c r="L149" s="222"/>
      <c r="M149" s="222"/>
      <c r="N149" s="22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ht="18.350000000000001" x14ac:dyDescent="0.3">
      <c r="A150" s="221"/>
      <c r="B150" s="222"/>
      <c r="C150" s="222"/>
      <c r="D150" s="222"/>
      <c r="E150" s="222"/>
      <c r="F150" s="223"/>
      <c r="G150" s="222"/>
      <c r="H150" s="222"/>
      <c r="I150" s="223"/>
      <c r="J150" s="222"/>
      <c r="K150" s="223"/>
      <c r="L150" s="222"/>
      <c r="M150" s="222"/>
      <c r="N150" s="22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ht="18.350000000000001" x14ac:dyDescent="0.3">
      <c r="A151" s="221"/>
      <c r="B151" s="222"/>
      <c r="C151" s="222"/>
      <c r="D151" s="222"/>
      <c r="E151" s="222"/>
      <c r="F151" s="223"/>
      <c r="G151" s="222"/>
      <c r="H151" s="222"/>
      <c r="I151" s="223"/>
      <c r="J151" s="222"/>
      <c r="K151" s="223"/>
      <c r="L151" s="222"/>
      <c r="M151" s="222"/>
      <c r="N151" s="22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ht="18.350000000000001" x14ac:dyDescent="0.3">
      <c r="A152" s="221"/>
      <c r="B152" s="222"/>
      <c r="C152" s="222"/>
      <c r="D152" s="222"/>
      <c r="E152" s="222"/>
      <c r="F152" s="223"/>
      <c r="G152" s="222"/>
      <c r="H152" s="222"/>
      <c r="I152" s="223"/>
      <c r="J152" s="222"/>
      <c r="K152" s="223"/>
      <c r="L152" s="222"/>
      <c r="M152" s="222"/>
      <c r="N152" s="22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ht="18.350000000000001" x14ac:dyDescent="0.3">
      <c r="A153" s="221"/>
      <c r="B153" s="222"/>
      <c r="C153" s="222"/>
      <c r="D153" s="222"/>
      <c r="E153" s="222"/>
      <c r="F153" s="223"/>
      <c r="G153" s="222"/>
      <c r="H153" s="222"/>
      <c r="I153" s="223"/>
      <c r="J153" s="222"/>
      <c r="K153" s="223"/>
      <c r="L153" s="222"/>
      <c r="M153" s="222"/>
      <c r="N153" s="22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ht="18.350000000000001" x14ac:dyDescent="0.3">
      <c r="A154" s="221"/>
      <c r="B154" s="222"/>
      <c r="C154" s="222"/>
      <c r="D154" s="222"/>
      <c r="E154" s="222"/>
      <c r="F154" s="223"/>
      <c r="G154" s="222"/>
      <c r="H154" s="222"/>
      <c r="I154" s="223"/>
      <c r="J154" s="222"/>
      <c r="K154" s="223"/>
      <c r="L154" s="222"/>
      <c r="M154" s="222"/>
      <c r="N154" s="22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ht="18.350000000000001" x14ac:dyDescent="0.3">
      <c r="A155" s="221"/>
      <c r="B155" s="222"/>
      <c r="C155" s="222"/>
      <c r="D155" s="222"/>
      <c r="E155" s="222"/>
      <c r="F155" s="223"/>
      <c r="G155" s="222"/>
      <c r="H155" s="222"/>
      <c r="I155" s="223"/>
      <c r="J155" s="222"/>
      <c r="K155" s="223"/>
      <c r="L155" s="222"/>
      <c r="M155" s="222"/>
      <c r="N155" s="22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ht="18.350000000000001" x14ac:dyDescent="0.3">
      <c r="A156" s="221"/>
      <c r="B156" s="222"/>
      <c r="C156" s="222"/>
      <c r="D156" s="222"/>
      <c r="E156" s="222"/>
      <c r="F156" s="223"/>
      <c r="G156" s="222"/>
      <c r="H156" s="222"/>
      <c r="I156" s="223"/>
      <c r="J156" s="222"/>
      <c r="K156" s="223"/>
      <c r="L156" s="222"/>
      <c r="M156" s="222"/>
      <c r="N156" s="22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ht="18.350000000000001" x14ac:dyDescent="0.3">
      <c r="A157" s="221"/>
      <c r="B157" s="222"/>
      <c r="C157" s="222"/>
      <c r="D157" s="222"/>
      <c r="E157" s="222"/>
      <c r="F157" s="223"/>
      <c r="G157" s="222"/>
      <c r="H157" s="222"/>
      <c r="I157" s="223"/>
      <c r="J157" s="222"/>
      <c r="K157" s="223"/>
      <c r="L157" s="222"/>
      <c r="M157" s="222"/>
      <c r="N157" s="22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ht="18.350000000000001" x14ac:dyDescent="0.3">
      <c r="A158" s="221"/>
      <c r="B158" s="222"/>
      <c r="C158" s="222"/>
      <c r="D158" s="222"/>
      <c r="E158" s="222"/>
      <c r="F158" s="223"/>
      <c r="G158" s="222"/>
      <c r="H158" s="222"/>
      <c r="I158" s="223"/>
      <c r="J158" s="222"/>
      <c r="K158" s="223"/>
      <c r="L158" s="222"/>
      <c r="M158" s="222"/>
      <c r="N158" s="22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ht="18.350000000000001" x14ac:dyDescent="0.3">
      <c r="A159" s="221"/>
      <c r="B159" s="222"/>
      <c r="C159" s="222"/>
      <c r="D159" s="222"/>
      <c r="E159" s="222"/>
      <c r="F159" s="223"/>
      <c r="G159" s="222"/>
      <c r="H159" s="222"/>
      <c r="I159" s="223"/>
      <c r="J159" s="222"/>
      <c r="K159" s="223"/>
      <c r="L159" s="222"/>
      <c r="M159" s="222"/>
      <c r="N159" s="22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ht="18.350000000000001" x14ac:dyDescent="0.3">
      <c r="A160" s="221"/>
      <c r="B160" s="222"/>
      <c r="C160" s="222"/>
      <c r="D160" s="222"/>
      <c r="E160" s="222"/>
      <c r="F160" s="223"/>
      <c r="G160" s="222"/>
      <c r="H160" s="222"/>
      <c r="I160" s="223"/>
      <c r="J160" s="222"/>
      <c r="K160" s="223"/>
      <c r="L160" s="222"/>
      <c r="M160" s="222"/>
      <c r="N160" s="22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ht="18.350000000000001" x14ac:dyDescent="0.3">
      <c r="A161" s="221"/>
      <c r="B161" s="222"/>
      <c r="C161" s="222"/>
      <c r="D161" s="222"/>
      <c r="E161" s="222"/>
      <c r="F161" s="223"/>
      <c r="G161" s="222"/>
      <c r="H161" s="222"/>
      <c r="I161" s="223"/>
      <c r="J161" s="222"/>
      <c r="K161" s="223"/>
      <c r="L161" s="222"/>
      <c r="M161" s="222"/>
      <c r="N161" s="22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ht="18.350000000000001" x14ac:dyDescent="0.3">
      <c r="A162" s="221"/>
      <c r="B162" s="222"/>
      <c r="C162" s="222"/>
      <c r="D162" s="222"/>
      <c r="E162" s="222"/>
      <c r="F162" s="223"/>
      <c r="G162" s="222"/>
      <c r="H162" s="222"/>
      <c r="I162" s="223"/>
      <c r="J162" s="222"/>
      <c r="K162" s="223"/>
      <c r="L162" s="222"/>
      <c r="M162" s="222"/>
      <c r="N162" s="22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ht="18.350000000000001" x14ac:dyDescent="0.3">
      <c r="A163" s="221"/>
      <c r="B163" s="222"/>
      <c r="C163" s="222"/>
      <c r="D163" s="222"/>
      <c r="E163" s="222"/>
      <c r="F163" s="223"/>
      <c r="G163" s="222"/>
      <c r="H163" s="222"/>
      <c r="I163" s="223"/>
      <c r="J163" s="222"/>
      <c r="K163" s="223"/>
      <c r="L163" s="222"/>
      <c r="M163" s="222"/>
      <c r="N163" s="22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ht="18.350000000000001" x14ac:dyDescent="0.3">
      <c r="A164" s="221"/>
      <c r="B164" s="222"/>
      <c r="C164" s="222"/>
      <c r="D164" s="222"/>
      <c r="E164" s="222"/>
      <c r="F164" s="223"/>
      <c r="G164" s="222"/>
      <c r="H164" s="222"/>
      <c r="I164" s="223"/>
      <c r="J164" s="222"/>
      <c r="K164" s="223"/>
      <c r="L164" s="222"/>
      <c r="M164" s="222"/>
      <c r="N164" s="22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ht="18.350000000000001" x14ac:dyDescent="0.3">
      <c r="A165" s="221"/>
      <c r="B165" s="222"/>
      <c r="C165" s="222"/>
      <c r="D165" s="222"/>
      <c r="E165" s="222"/>
      <c r="F165" s="223"/>
      <c r="G165" s="222"/>
      <c r="H165" s="222"/>
      <c r="I165" s="223"/>
      <c r="J165" s="222"/>
      <c r="K165" s="223"/>
      <c r="L165" s="222"/>
      <c r="M165" s="222"/>
      <c r="N165" s="22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ht="18.350000000000001" x14ac:dyDescent="0.3">
      <c r="A166" s="221"/>
      <c r="B166" s="222"/>
      <c r="C166" s="222"/>
      <c r="D166" s="222"/>
      <c r="E166" s="222"/>
      <c r="F166" s="223"/>
      <c r="G166" s="222"/>
      <c r="H166" s="222"/>
      <c r="I166" s="223"/>
      <c r="J166" s="222"/>
      <c r="K166" s="223"/>
      <c r="L166" s="222"/>
      <c r="M166" s="222"/>
      <c r="N166" s="22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ht="18.350000000000001" x14ac:dyDescent="0.3">
      <c r="A167" s="221"/>
      <c r="B167" s="222"/>
      <c r="C167" s="222"/>
      <c r="D167" s="222"/>
      <c r="E167" s="222"/>
      <c r="F167" s="223"/>
      <c r="G167" s="222"/>
      <c r="H167" s="222"/>
      <c r="I167" s="223"/>
      <c r="J167" s="222"/>
      <c r="K167" s="223"/>
      <c r="L167" s="222"/>
      <c r="M167" s="222"/>
      <c r="N167" s="22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ht="18.350000000000001" x14ac:dyDescent="0.3">
      <c r="A168" s="221"/>
      <c r="B168" s="222"/>
      <c r="C168" s="222"/>
      <c r="D168" s="222"/>
      <c r="E168" s="222"/>
      <c r="F168" s="223"/>
      <c r="G168" s="222"/>
      <c r="H168" s="222"/>
      <c r="I168" s="223"/>
      <c r="J168" s="222"/>
      <c r="K168" s="223"/>
      <c r="L168" s="222"/>
      <c r="M168" s="222"/>
      <c r="N168" s="22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ht="18.350000000000001" x14ac:dyDescent="0.3">
      <c r="A169" s="221"/>
      <c r="B169" s="222"/>
      <c r="C169" s="222"/>
      <c r="D169" s="222"/>
      <c r="E169" s="222"/>
      <c r="F169" s="223"/>
      <c r="G169" s="222"/>
      <c r="H169" s="222"/>
      <c r="I169" s="223"/>
      <c r="J169" s="222"/>
      <c r="K169" s="223"/>
      <c r="L169" s="222"/>
      <c r="M169" s="222"/>
      <c r="N169" s="22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ht="18.350000000000001" x14ac:dyDescent="0.3">
      <c r="A170" s="221"/>
      <c r="B170" s="222"/>
      <c r="C170" s="222"/>
      <c r="D170" s="222"/>
      <c r="E170" s="222"/>
      <c r="F170" s="223"/>
      <c r="G170" s="222"/>
      <c r="H170" s="222"/>
      <c r="I170" s="223"/>
      <c r="J170" s="222"/>
      <c r="K170" s="223"/>
      <c r="L170" s="222"/>
      <c r="M170" s="222"/>
      <c r="N170" s="22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ht="18.350000000000001" x14ac:dyDescent="0.3">
      <c r="A171" s="221"/>
      <c r="B171" s="222"/>
      <c r="C171" s="222"/>
      <c r="D171" s="222"/>
      <c r="E171" s="222"/>
      <c r="F171" s="223"/>
      <c r="G171" s="222"/>
      <c r="H171" s="222"/>
      <c r="I171" s="223"/>
      <c r="J171" s="222"/>
      <c r="K171" s="223"/>
      <c r="L171" s="222"/>
      <c r="M171" s="222"/>
      <c r="N171" s="22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ht="18.350000000000001" x14ac:dyDescent="0.3">
      <c r="A172" s="221"/>
      <c r="B172" s="222"/>
      <c r="C172" s="222"/>
      <c r="D172" s="222"/>
      <c r="E172" s="222"/>
      <c r="F172" s="223"/>
      <c r="G172" s="222"/>
      <c r="H172" s="222"/>
      <c r="I172" s="223"/>
      <c r="J172" s="222"/>
      <c r="K172" s="223"/>
      <c r="L172" s="222"/>
      <c r="M172" s="222"/>
      <c r="N172" s="22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ht="18.350000000000001" x14ac:dyDescent="0.3">
      <c r="A173" s="221"/>
      <c r="B173" s="222"/>
      <c r="C173" s="222"/>
      <c r="D173" s="222"/>
      <c r="E173" s="222"/>
      <c r="F173" s="223"/>
      <c r="G173" s="222"/>
      <c r="H173" s="222"/>
      <c r="I173" s="223"/>
      <c r="J173" s="222"/>
      <c r="K173" s="223"/>
      <c r="L173" s="222"/>
      <c r="M173" s="222"/>
      <c r="N173" s="22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ht="18.350000000000001" x14ac:dyDescent="0.3">
      <c r="A174" s="221"/>
      <c r="B174" s="222"/>
      <c r="C174" s="222"/>
      <c r="D174" s="222"/>
      <c r="E174" s="222"/>
      <c r="F174" s="223"/>
      <c r="G174" s="222"/>
      <c r="H174" s="222"/>
      <c r="I174" s="223"/>
      <c r="J174" s="222"/>
      <c r="K174" s="223"/>
      <c r="L174" s="222"/>
      <c r="M174" s="222"/>
      <c r="N174" s="22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ht="18.350000000000001" x14ac:dyDescent="0.3">
      <c r="A175" s="221"/>
      <c r="B175" s="222"/>
      <c r="C175" s="222"/>
      <c r="D175" s="222"/>
      <c r="E175" s="222"/>
      <c r="F175" s="223"/>
      <c r="G175" s="222"/>
      <c r="H175" s="222"/>
      <c r="I175" s="223"/>
      <c r="J175" s="222"/>
      <c r="K175" s="223"/>
      <c r="L175" s="222"/>
      <c r="M175" s="222"/>
      <c r="N175" s="22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ht="18.350000000000001" x14ac:dyDescent="0.3">
      <c r="A176" s="221"/>
      <c r="B176" s="222"/>
      <c r="C176" s="222"/>
      <c r="D176" s="222"/>
      <c r="E176" s="222"/>
      <c r="F176" s="223"/>
      <c r="G176" s="222"/>
      <c r="H176" s="222"/>
      <c r="I176" s="223"/>
      <c r="J176" s="222"/>
      <c r="K176" s="223"/>
      <c r="L176" s="222"/>
      <c r="M176" s="222"/>
      <c r="N176" s="22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ht="18.350000000000001" x14ac:dyDescent="0.3">
      <c r="A177" s="221"/>
      <c r="B177" s="222"/>
      <c r="C177" s="222"/>
      <c r="D177" s="222"/>
      <c r="E177" s="222"/>
      <c r="F177" s="223"/>
      <c r="G177" s="222"/>
      <c r="H177" s="222"/>
      <c r="I177" s="223"/>
      <c r="J177" s="222"/>
      <c r="K177" s="223"/>
      <c r="L177" s="222"/>
      <c r="M177" s="222"/>
      <c r="N177" s="22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ht="18.350000000000001" x14ac:dyDescent="0.3">
      <c r="A178" s="221"/>
      <c r="B178" s="222"/>
      <c r="C178" s="222"/>
      <c r="D178" s="222"/>
      <c r="E178" s="222"/>
      <c r="F178" s="223"/>
      <c r="G178" s="222"/>
      <c r="H178" s="222"/>
      <c r="I178" s="223"/>
      <c r="J178" s="222"/>
      <c r="K178" s="223"/>
      <c r="L178" s="222"/>
      <c r="M178" s="222"/>
      <c r="N178" s="22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ht="18.350000000000001" x14ac:dyDescent="0.3">
      <c r="A179" s="221"/>
      <c r="B179" s="222"/>
      <c r="C179" s="222"/>
      <c r="D179" s="222"/>
      <c r="E179" s="222"/>
      <c r="F179" s="223"/>
      <c r="G179" s="222"/>
      <c r="H179" s="222"/>
      <c r="I179" s="223"/>
      <c r="J179" s="222"/>
      <c r="K179" s="223"/>
      <c r="L179" s="222"/>
      <c r="M179" s="222"/>
      <c r="N179" s="22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ht="18.350000000000001" x14ac:dyDescent="0.3">
      <c r="A180" s="221"/>
      <c r="B180" s="222"/>
      <c r="C180" s="222"/>
      <c r="D180" s="222"/>
      <c r="E180" s="222"/>
      <c r="F180" s="223"/>
      <c r="G180" s="222"/>
      <c r="H180" s="222"/>
      <c r="I180" s="223"/>
      <c r="J180" s="222"/>
      <c r="K180" s="223"/>
      <c r="L180" s="222"/>
      <c r="M180" s="222"/>
      <c r="N180" s="22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ht="18.350000000000001" x14ac:dyDescent="0.3">
      <c r="A181" s="221"/>
      <c r="B181" s="222"/>
      <c r="C181" s="222"/>
      <c r="D181" s="222"/>
      <c r="E181" s="222"/>
      <c r="F181" s="223"/>
      <c r="G181" s="222"/>
      <c r="H181" s="222"/>
      <c r="I181" s="223"/>
      <c r="J181" s="222"/>
      <c r="K181" s="223"/>
      <c r="L181" s="222"/>
      <c r="M181" s="222"/>
      <c r="N181" s="22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ht="18.350000000000001" x14ac:dyDescent="0.3">
      <c r="A182" s="221"/>
      <c r="B182" s="222"/>
      <c r="C182" s="222"/>
      <c r="D182" s="222"/>
      <c r="E182" s="222"/>
      <c r="F182" s="223"/>
      <c r="G182" s="222"/>
      <c r="H182" s="222"/>
      <c r="I182" s="223"/>
      <c r="J182" s="222"/>
      <c r="K182" s="223"/>
      <c r="L182" s="222"/>
      <c r="M182" s="222"/>
      <c r="N182" s="22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ht="18.350000000000001" x14ac:dyDescent="0.3">
      <c r="A183" s="221"/>
      <c r="B183" s="222"/>
      <c r="C183" s="222"/>
      <c r="D183" s="222"/>
      <c r="E183" s="222"/>
      <c r="F183" s="223"/>
      <c r="G183" s="222"/>
      <c r="H183" s="222"/>
      <c r="I183" s="223"/>
      <c r="J183" s="222"/>
      <c r="K183" s="223"/>
      <c r="L183" s="222"/>
      <c r="M183" s="222"/>
      <c r="N183" s="22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ht="18.350000000000001" x14ac:dyDescent="0.3">
      <c r="A184" s="221"/>
      <c r="B184" s="222"/>
      <c r="C184" s="222"/>
      <c r="D184" s="222"/>
      <c r="E184" s="222"/>
      <c r="F184" s="223"/>
      <c r="G184" s="222"/>
      <c r="H184" s="222"/>
      <c r="I184" s="223"/>
      <c r="J184" s="222"/>
      <c r="K184" s="223"/>
      <c r="L184" s="222"/>
      <c r="M184" s="222"/>
      <c r="N184" s="22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ht="18.350000000000001" x14ac:dyDescent="0.3">
      <c r="A185" s="221"/>
      <c r="B185" s="222"/>
      <c r="C185" s="222"/>
      <c r="D185" s="222"/>
      <c r="E185" s="222"/>
      <c r="F185" s="223"/>
      <c r="G185" s="222"/>
      <c r="H185" s="222"/>
      <c r="I185" s="223"/>
      <c r="J185" s="222"/>
      <c r="K185" s="223"/>
      <c r="L185" s="222"/>
      <c r="M185" s="222"/>
      <c r="N185" s="22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ht="18.350000000000001" x14ac:dyDescent="0.3">
      <c r="A186" s="221"/>
      <c r="B186" s="222"/>
      <c r="C186" s="222"/>
      <c r="D186" s="222"/>
      <c r="E186" s="222"/>
      <c r="F186" s="223"/>
      <c r="G186" s="222"/>
      <c r="H186" s="222"/>
      <c r="I186" s="223"/>
      <c r="J186" s="222"/>
      <c r="K186" s="223"/>
      <c r="L186" s="222"/>
      <c r="M186" s="222"/>
      <c r="N186" s="22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ht="18.350000000000001" x14ac:dyDescent="0.3">
      <c r="A187" s="221"/>
      <c r="B187" s="222"/>
      <c r="C187" s="222"/>
      <c r="D187" s="222"/>
      <c r="E187" s="222"/>
      <c r="F187" s="223"/>
      <c r="G187" s="222"/>
      <c r="H187" s="222"/>
      <c r="I187" s="223"/>
      <c r="J187" s="222"/>
      <c r="K187" s="223"/>
      <c r="L187" s="222"/>
      <c r="M187" s="222"/>
      <c r="N187" s="22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ht="18.350000000000001" x14ac:dyDescent="0.3">
      <c r="A188" s="221"/>
      <c r="B188" s="222"/>
      <c r="C188" s="222"/>
      <c r="D188" s="222"/>
      <c r="E188" s="222"/>
      <c r="F188" s="223"/>
      <c r="G188" s="222"/>
      <c r="H188" s="222"/>
      <c r="I188" s="223"/>
      <c r="J188" s="222"/>
      <c r="K188" s="223"/>
      <c r="L188" s="222"/>
      <c r="M188" s="222"/>
      <c r="N188" s="22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ht="18.350000000000001" x14ac:dyDescent="0.3">
      <c r="A189" s="221"/>
      <c r="B189" s="222"/>
      <c r="C189" s="222"/>
      <c r="D189" s="222"/>
      <c r="E189" s="222"/>
      <c r="F189" s="223"/>
      <c r="G189" s="222"/>
      <c r="H189" s="222"/>
      <c r="I189" s="223"/>
      <c r="J189" s="222"/>
      <c r="K189" s="223"/>
      <c r="L189" s="222"/>
      <c r="M189" s="222"/>
      <c r="N189" s="22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ht="18.350000000000001" x14ac:dyDescent="0.3">
      <c r="A190" s="221"/>
      <c r="B190" s="222"/>
      <c r="C190" s="222"/>
      <c r="D190" s="222"/>
      <c r="E190" s="222"/>
      <c r="F190" s="223"/>
      <c r="G190" s="222"/>
      <c r="H190" s="222"/>
      <c r="I190" s="223"/>
      <c r="J190" s="222"/>
      <c r="K190" s="223"/>
      <c r="L190" s="222"/>
      <c r="M190" s="222"/>
      <c r="N190" s="22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ht="18.350000000000001" x14ac:dyDescent="0.3">
      <c r="A191" s="221"/>
      <c r="B191" s="222"/>
      <c r="C191" s="222"/>
      <c r="D191" s="222"/>
      <c r="E191" s="222"/>
      <c r="F191" s="223"/>
      <c r="G191" s="222"/>
      <c r="H191" s="222"/>
      <c r="I191" s="223"/>
      <c r="J191" s="222"/>
      <c r="K191" s="223"/>
      <c r="L191" s="222"/>
      <c r="M191" s="222"/>
      <c r="N191" s="22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ht="18.350000000000001" x14ac:dyDescent="0.3">
      <c r="A192" s="221"/>
      <c r="B192" s="222"/>
      <c r="C192" s="222"/>
      <c r="D192" s="222"/>
      <c r="E192" s="222"/>
      <c r="F192" s="223"/>
      <c r="G192" s="222"/>
      <c r="H192" s="222"/>
      <c r="I192" s="223"/>
      <c r="J192" s="222"/>
      <c r="K192" s="223"/>
      <c r="L192" s="222"/>
      <c r="M192" s="222"/>
      <c r="N192" s="22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ht="18.350000000000001" x14ac:dyDescent="0.3">
      <c r="A193" s="221"/>
      <c r="B193" s="222"/>
      <c r="C193" s="222"/>
      <c r="D193" s="222"/>
      <c r="E193" s="222"/>
      <c r="F193" s="223"/>
      <c r="G193" s="222"/>
      <c r="H193" s="222"/>
      <c r="I193" s="223"/>
      <c r="J193" s="222"/>
      <c r="K193" s="223"/>
      <c r="L193" s="222"/>
      <c r="M193" s="222"/>
      <c r="N193" s="22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ht="18.350000000000001" x14ac:dyDescent="0.3">
      <c r="A194" s="221"/>
      <c r="B194" s="222"/>
      <c r="C194" s="222"/>
      <c r="D194" s="222"/>
      <c r="E194" s="222"/>
      <c r="F194" s="223"/>
      <c r="G194" s="222"/>
      <c r="H194" s="222"/>
      <c r="I194" s="223"/>
      <c r="J194" s="222"/>
      <c r="K194" s="223"/>
      <c r="L194" s="222"/>
      <c r="M194" s="222"/>
      <c r="N194" s="22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ht="18.350000000000001" x14ac:dyDescent="0.3">
      <c r="A195" s="221"/>
      <c r="B195" s="222"/>
      <c r="C195" s="222"/>
      <c r="D195" s="222"/>
      <c r="E195" s="222"/>
      <c r="F195" s="223"/>
      <c r="G195" s="222"/>
      <c r="H195" s="222"/>
      <c r="I195" s="223"/>
      <c r="J195" s="222"/>
      <c r="K195" s="223"/>
      <c r="L195" s="222"/>
      <c r="M195" s="222"/>
      <c r="N195" s="22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ht="18.350000000000001" x14ac:dyDescent="0.3">
      <c r="A196" s="221"/>
      <c r="B196" s="222"/>
      <c r="C196" s="222"/>
      <c r="D196" s="222"/>
      <c r="E196" s="222"/>
      <c r="F196" s="223"/>
      <c r="G196" s="222"/>
      <c r="H196" s="222"/>
      <c r="I196" s="223"/>
      <c r="J196" s="222"/>
      <c r="K196" s="223"/>
      <c r="L196" s="222"/>
      <c r="M196" s="222"/>
      <c r="N196" s="22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ht="18.350000000000001" x14ac:dyDescent="0.3">
      <c r="A197" s="221"/>
      <c r="B197" s="222"/>
      <c r="C197" s="222"/>
      <c r="D197" s="222"/>
      <c r="E197" s="222"/>
      <c r="F197" s="223"/>
      <c r="G197" s="222"/>
      <c r="H197" s="222"/>
      <c r="I197" s="223"/>
      <c r="J197" s="222"/>
      <c r="K197" s="223"/>
      <c r="L197" s="222"/>
      <c r="M197" s="222"/>
      <c r="N197" s="22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ht="18.350000000000001" x14ac:dyDescent="0.3">
      <c r="A198" s="221"/>
      <c r="B198" s="222"/>
      <c r="C198" s="222"/>
      <c r="D198" s="222"/>
      <c r="E198" s="222"/>
      <c r="F198" s="223"/>
      <c r="G198" s="222"/>
      <c r="H198" s="222"/>
      <c r="I198" s="223"/>
      <c r="J198" s="222"/>
      <c r="K198" s="223"/>
      <c r="L198" s="222"/>
      <c r="M198" s="222"/>
      <c r="N198" s="22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ht="18.350000000000001" x14ac:dyDescent="0.3">
      <c r="A199" s="221"/>
      <c r="B199" s="222"/>
      <c r="C199" s="222"/>
      <c r="D199" s="222"/>
      <c r="E199" s="222"/>
      <c r="F199" s="223"/>
      <c r="G199" s="222"/>
      <c r="H199" s="222"/>
      <c r="I199" s="223"/>
      <c r="J199" s="222"/>
      <c r="K199" s="223"/>
      <c r="L199" s="222"/>
      <c r="M199" s="222"/>
      <c r="N199" s="22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ht="18.350000000000001" x14ac:dyDescent="0.3">
      <c r="A200" s="221"/>
      <c r="B200" s="222"/>
      <c r="C200" s="222"/>
      <c r="D200" s="222"/>
      <c r="E200" s="222"/>
      <c r="F200" s="223"/>
      <c r="G200" s="222"/>
      <c r="H200" s="222"/>
      <c r="I200" s="223"/>
      <c r="J200" s="222"/>
      <c r="K200" s="223"/>
      <c r="L200" s="222"/>
      <c r="M200" s="222"/>
      <c r="N200" s="22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ht="18.350000000000001" x14ac:dyDescent="0.3">
      <c r="A201" s="221"/>
      <c r="B201" s="222"/>
      <c r="C201" s="222"/>
      <c r="D201" s="222"/>
      <c r="E201" s="222"/>
      <c r="F201" s="223"/>
      <c r="G201" s="222"/>
      <c r="H201" s="222"/>
      <c r="I201" s="223"/>
      <c r="J201" s="222"/>
      <c r="K201" s="223"/>
      <c r="L201" s="222"/>
      <c r="M201" s="222"/>
      <c r="N201" s="22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ht="18.350000000000001" x14ac:dyDescent="0.3">
      <c r="A202" s="221"/>
      <c r="B202" s="222"/>
      <c r="C202" s="222"/>
      <c r="D202" s="222"/>
      <c r="E202" s="222"/>
      <c r="F202" s="223"/>
      <c r="G202" s="222"/>
      <c r="H202" s="222"/>
      <c r="I202" s="223"/>
      <c r="J202" s="222"/>
      <c r="K202" s="223"/>
      <c r="L202" s="222"/>
      <c r="M202" s="222"/>
      <c r="N202" s="22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ht="18.350000000000001" x14ac:dyDescent="0.3">
      <c r="A203" s="221"/>
      <c r="B203" s="222"/>
      <c r="C203" s="222"/>
      <c r="D203" s="222"/>
      <c r="E203" s="222"/>
      <c r="F203" s="223"/>
      <c r="G203" s="222"/>
      <c r="H203" s="222"/>
      <c r="I203" s="223"/>
      <c r="J203" s="222"/>
      <c r="K203" s="223"/>
      <c r="L203" s="222"/>
      <c r="M203" s="222"/>
      <c r="N203" s="22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ht="18.350000000000001" x14ac:dyDescent="0.3">
      <c r="A204" s="221"/>
      <c r="B204" s="222"/>
      <c r="C204" s="222"/>
      <c r="D204" s="222"/>
      <c r="E204" s="222"/>
      <c r="F204" s="223"/>
      <c r="G204" s="222"/>
      <c r="H204" s="222"/>
      <c r="I204" s="223"/>
      <c r="J204" s="222"/>
      <c r="K204" s="223"/>
      <c r="L204" s="222"/>
      <c r="M204" s="222"/>
      <c r="N204" s="22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ht="18.350000000000001" x14ac:dyDescent="0.3">
      <c r="A205" s="221"/>
      <c r="B205" s="222"/>
      <c r="C205" s="222"/>
      <c r="D205" s="222"/>
      <c r="E205" s="222"/>
      <c r="F205" s="223"/>
      <c r="G205" s="222"/>
      <c r="H205" s="222"/>
      <c r="I205" s="223"/>
      <c r="J205" s="222"/>
      <c r="K205" s="223"/>
      <c r="L205" s="222"/>
      <c r="M205" s="222"/>
      <c r="N205" s="22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ht="18.350000000000001" x14ac:dyDescent="0.3">
      <c r="A206" s="221"/>
      <c r="B206" s="222"/>
      <c r="C206" s="222"/>
      <c r="D206" s="222"/>
      <c r="E206" s="222"/>
      <c r="F206" s="223"/>
      <c r="G206" s="222"/>
      <c r="H206" s="222"/>
      <c r="I206" s="223"/>
      <c r="J206" s="222"/>
      <c r="K206" s="223"/>
      <c r="L206" s="222"/>
      <c r="M206" s="222"/>
      <c r="N206" s="22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ht="18.350000000000001" x14ac:dyDescent="0.3">
      <c r="A207" s="221"/>
      <c r="B207" s="222"/>
      <c r="C207" s="222"/>
      <c r="D207" s="222"/>
      <c r="E207" s="222"/>
      <c r="F207" s="223"/>
      <c r="G207" s="222"/>
      <c r="H207" s="222"/>
      <c r="I207" s="223"/>
      <c r="J207" s="222"/>
      <c r="K207" s="223"/>
      <c r="L207" s="222"/>
      <c r="M207" s="222"/>
      <c r="N207" s="22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ht="18.350000000000001" x14ac:dyDescent="0.3">
      <c r="A208" s="221"/>
      <c r="B208" s="222"/>
      <c r="C208" s="222"/>
      <c r="D208" s="222"/>
      <c r="E208" s="222"/>
      <c r="F208" s="223"/>
      <c r="G208" s="222"/>
      <c r="H208" s="222"/>
      <c r="I208" s="223"/>
      <c r="J208" s="222"/>
      <c r="K208" s="223"/>
      <c r="L208" s="222"/>
      <c r="M208" s="222"/>
      <c r="N208" s="22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ht="18.350000000000001" x14ac:dyDescent="0.3">
      <c r="A209" s="221"/>
      <c r="B209" s="222"/>
      <c r="C209" s="222"/>
      <c r="D209" s="222"/>
      <c r="E209" s="222"/>
      <c r="F209" s="223"/>
      <c r="G209" s="222"/>
      <c r="H209" s="222"/>
      <c r="I209" s="223"/>
      <c r="J209" s="222"/>
      <c r="K209" s="223"/>
      <c r="L209" s="222"/>
      <c r="M209" s="222"/>
      <c r="N209" s="22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ht="18.350000000000001" x14ac:dyDescent="0.3">
      <c r="A210" s="221"/>
      <c r="B210" s="222"/>
      <c r="C210" s="222"/>
      <c r="D210" s="222"/>
      <c r="E210" s="222"/>
      <c r="F210" s="223"/>
      <c r="G210" s="222"/>
      <c r="H210" s="222"/>
      <c r="I210" s="223"/>
      <c r="J210" s="222"/>
      <c r="K210" s="223"/>
      <c r="L210" s="222"/>
      <c r="M210" s="222"/>
      <c r="N210" s="22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ht="18.350000000000001" x14ac:dyDescent="0.3">
      <c r="A211" s="221"/>
      <c r="B211" s="222"/>
      <c r="C211" s="222"/>
      <c r="D211" s="222"/>
      <c r="E211" s="222"/>
      <c r="F211" s="223"/>
      <c r="G211" s="222"/>
      <c r="H211" s="222"/>
      <c r="I211" s="223"/>
      <c r="J211" s="222"/>
      <c r="K211" s="223"/>
      <c r="L211" s="222"/>
      <c r="M211" s="222"/>
      <c r="N211" s="22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ht="18.350000000000001" x14ac:dyDescent="0.3">
      <c r="A212" s="221"/>
      <c r="B212" s="222"/>
      <c r="C212" s="222"/>
      <c r="D212" s="222"/>
      <c r="E212" s="222"/>
      <c r="F212" s="223"/>
      <c r="G212" s="222"/>
      <c r="H212" s="222"/>
      <c r="I212" s="223"/>
      <c r="J212" s="222"/>
      <c r="K212" s="223"/>
      <c r="L212" s="222"/>
      <c r="M212" s="222"/>
      <c r="N212" s="22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ht="18.350000000000001" x14ac:dyDescent="0.3">
      <c r="A213" s="221"/>
      <c r="B213" s="222"/>
      <c r="C213" s="222"/>
      <c r="D213" s="222"/>
      <c r="E213" s="222"/>
      <c r="F213" s="223"/>
      <c r="G213" s="222"/>
      <c r="H213" s="222"/>
      <c r="I213" s="223"/>
      <c r="J213" s="222"/>
      <c r="K213" s="223"/>
      <c r="L213" s="222"/>
      <c r="M213" s="222"/>
      <c r="N213" s="22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ht="18.350000000000001" x14ac:dyDescent="0.3">
      <c r="A214" s="221"/>
      <c r="B214" s="222"/>
      <c r="C214" s="222"/>
      <c r="D214" s="222"/>
      <c r="E214" s="222"/>
      <c r="F214" s="223"/>
      <c r="G214" s="222"/>
      <c r="H214" s="222"/>
      <c r="I214" s="223"/>
      <c r="J214" s="222"/>
      <c r="K214" s="223"/>
      <c r="L214" s="222"/>
      <c r="M214" s="222"/>
      <c r="N214" s="22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ht="18.350000000000001" x14ac:dyDescent="0.3">
      <c r="A215" s="221"/>
      <c r="B215" s="222"/>
      <c r="C215" s="222"/>
      <c r="D215" s="222"/>
      <c r="E215" s="222"/>
      <c r="F215" s="223"/>
      <c r="G215" s="222"/>
      <c r="H215" s="222"/>
      <c r="I215" s="223"/>
      <c r="J215" s="222"/>
      <c r="K215" s="223"/>
      <c r="L215" s="222"/>
      <c r="M215" s="222"/>
      <c r="N215" s="22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ht="18.350000000000001" x14ac:dyDescent="0.3">
      <c r="A216" s="221"/>
      <c r="B216" s="222"/>
      <c r="C216" s="222"/>
      <c r="D216" s="222"/>
      <c r="E216" s="222"/>
      <c r="F216" s="223"/>
      <c r="G216" s="222"/>
      <c r="H216" s="222"/>
      <c r="I216" s="223"/>
      <c r="J216" s="222"/>
      <c r="K216" s="223"/>
      <c r="L216" s="222"/>
      <c r="M216" s="222"/>
      <c r="N216" s="22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ht="18.350000000000001" x14ac:dyDescent="0.3">
      <c r="A217" s="221"/>
      <c r="B217" s="222"/>
      <c r="C217" s="222"/>
      <c r="D217" s="222"/>
      <c r="E217" s="222"/>
      <c r="F217" s="223"/>
      <c r="G217" s="222"/>
      <c r="H217" s="222"/>
      <c r="I217" s="223"/>
      <c r="J217" s="222"/>
      <c r="K217" s="223"/>
      <c r="L217" s="222"/>
      <c r="M217" s="222"/>
      <c r="N217" s="22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ht="18.350000000000001" x14ac:dyDescent="0.3">
      <c r="A218" s="221"/>
      <c r="B218" s="222"/>
      <c r="C218" s="222"/>
      <c r="D218" s="222"/>
      <c r="E218" s="222"/>
      <c r="F218" s="223"/>
      <c r="G218" s="222"/>
      <c r="H218" s="222"/>
      <c r="I218" s="223"/>
      <c r="J218" s="222"/>
      <c r="K218" s="223"/>
      <c r="L218" s="222"/>
      <c r="M218" s="222"/>
      <c r="N218" s="22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ht="18.350000000000001" x14ac:dyDescent="0.3">
      <c r="A219" s="221"/>
      <c r="B219" s="222"/>
      <c r="C219" s="222"/>
      <c r="D219" s="222"/>
      <c r="E219" s="222"/>
      <c r="F219" s="223"/>
      <c r="G219" s="222"/>
      <c r="H219" s="222"/>
      <c r="I219" s="223"/>
      <c r="J219" s="222"/>
      <c r="K219" s="223"/>
      <c r="L219" s="222"/>
      <c r="M219" s="222"/>
      <c r="N219" s="22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ht="18.350000000000001" x14ac:dyDescent="0.3">
      <c r="A220" s="221"/>
      <c r="B220" s="222"/>
      <c r="C220" s="222"/>
      <c r="D220" s="222"/>
      <c r="E220" s="222"/>
      <c r="F220" s="223"/>
      <c r="G220" s="222"/>
      <c r="H220" s="222"/>
      <c r="I220" s="223"/>
      <c r="J220" s="222"/>
      <c r="K220" s="223"/>
      <c r="L220" s="222"/>
      <c r="M220" s="222"/>
      <c r="N220" s="22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ht="18.350000000000001" x14ac:dyDescent="0.3">
      <c r="A221" s="221"/>
      <c r="B221" s="222"/>
      <c r="C221" s="222"/>
      <c r="D221" s="222"/>
      <c r="E221" s="222"/>
      <c r="F221" s="223"/>
      <c r="G221" s="222"/>
      <c r="H221" s="222"/>
      <c r="I221" s="223"/>
      <c r="J221" s="222"/>
      <c r="K221" s="223"/>
      <c r="L221" s="222"/>
      <c r="M221" s="222"/>
      <c r="N221" s="22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ht="18.350000000000001" x14ac:dyDescent="0.3">
      <c r="A222" s="221"/>
      <c r="B222" s="222"/>
      <c r="C222" s="222"/>
      <c r="D222" s="222"/>
      <c r="E222" s="222"/>
      <c r="F222" s="223"/>
      <c r="G222" s="222"/>
      <c r="H222" s="222"/>
      <c r="I222" s="223"/>
      <c r="J222" s="222"/>
      <c r="K222" s="223"/>
      <c r="L222" s="222"/>
      <c r="M222" s="222"/>
      <c r="N222" s="22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ht="18.350000000000001" x14ac:dyDescent="0.3">
      <c r="A223" s="221"/>
      <c r="B223" s="222"/>
      <c r="C223" s="222"/>
      <c r="D223" s="222"/>
      <c r="E223" s="222"/>
      <c r="F223" s="223"/>
      <c r="G223" s="222"/>
      <c r="H223" s="222"/>
      <c r="I223" s="223"/>
      <c r="J223" s="222"/>
      <c r="K223" s="223"/>
      <c r="L223" s="222"/>
      <c r="M223" s="222"/>
      <c r="N223" s="22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ht="18.350000000000001" x14ac:dyDescent="0.3">
      <c r="A224" s="221"/>
      <c r="B224" s="222"/>
      <c r="C224" s="222"/>
      <c r="D224" s="222"/>
      <c r="E224" s="222"/>
      <c r="F224" s="223"/>
      <c r="G224" s="222"/>
      <c r="H224" s="222"/>
      <c r="I224" s="223"/>
      <c r="J224" s="222"/>
      <c r="K224" s="223"/>
      <c r="L224" s="222"/>
      <c r="M224" s="222"/>
      <c r="N224" s="22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ht="18.350000000000001" x14ac:dyDescent="0.3">
      <c r="A225" s="221"/>
      <c r="B225" s="222"/>
      <c r="C225" s="222"/>
      <c r="D225" s="222"/>
      <c r="E225" s="222"/>
      <c r="F225" s="223"/>
      <c r="G225" s="222"/>
      <c r="H225" s="222"/>
      <c r="I225" s="223"/>
      <c r="J225" s="222"/>
      <c r="K225" s="223"/>
      <c r="L225" s="222"/>
      <c r="M225" s="222"/>
      <c r="N225" s="22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ht="18.350000000000001" x14ac:dyDescent="0.3">
      <c r="A226" s="221"/>
      <c r="B226" s="222"/>
      <c r="C226" s="222"/>
      <c r="D226" s="222"/>
      <c r="E226" s="222"/>
      <c r="F226" s="223"/>
      <c r="G226" s="222"/>
      <c r="H226" s="222"/>
      <c r="I226" s="223"/>
      <c r="J226" s="222"/>
      <c r="K226" s="223"/>
      <c r="L226" s="222"/>
      <c r="M226" s="222"/>
      <c r="N226" s="22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ht="18.350000000000001" x14ac:dyDescent="0.3">
      <c r="A227" s="221"/>
      <c r="B227" s="222"/>
      <c r="C227" s="222"/>
      <c r="D227" s="222"/>
      <c r="E227" s="222"/>
      <c r="F227" s="223"/>
      <c r="G227" s="222"/>
      <c r="H227" s="222"/>
      <c r="I227" s="223"/>
      <c r="J227" s="222"/>
      <c r="K227" s="223"/>
      <c r="L227" s="222"/>
      <c r="M227" s="222"/>
      <c r="N227" s="22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ht="18.350000000000001" x14ac:dyDescent="0.3">
      <c r="A228" s="221"/>
      <c r="B228" s="222"/>
      <c r="C228" s="222"/>
      <c r="D228" s="222"/>
      <c r="E228" s="222"/>
      <c r="F228" s="223"/>
      <c r="G228" s="222"/>
      <c r="H228" s="222"/>
      <c r="I228" s="223"/>
      <c r="J228" s="222"/>
      <c r="K228" s="223"/>
      <c r="L228" s="222"/>
      <c r="M228" s="222"/>
      <c r="N228" s="22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ht="18.350000000000001" x14ac:dyDescent="0.3">
      <c r="A229" s="221"/>
      <c r="B229" s="222"/>
      <c r="C229" s="222"/>
      <c r="D229" s="222"/>
      <c r="E229" s="222"/>
      <c r="F229" s="223"/>
      <c r="G229" s="222"/>
      <c r="H229" s="222"/>
      <c r="I229" s="223"/>
      <c r="J229" s="222"/>
      <c r="K229" s="223"/>
      <c r="L229" s="222"/>
      <c r="M229" s="222"/>
      <c r="N229" s="22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ht="18.350000000000001" x14ac:dyDescent="0.3">
      <c r="A230" s="221"/>
      <c r="B230" s="222"/>
      <c r="C230" s="222"/>
      <c r="D230" s="222"/>
      <c r="E230" s="222"/>
      <c r="F230" s="223"/>
      <c r="G230" s="222"/>
      <c r="H230" s="222"/>
      <c r="I230" s="223"/>
      <c r="J230" s="222"/>
      <c r="K230" s="223"/>
      <c r="L230" s="222"/>
      <c r="M230" s="222"/>
      <c r="N230" s="22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ht="18.350000000000001" x14ac:dyDescent="0.3">
      <c r="A231" s="221"/>
      <c r="B231" s="222"/>
      <c r="C231" s="222"/>
      <c r="D231" s="222"/>
      <c r="E231" s="222"/>
      <c r="F231" s="223"/>
      <c r="G231" s="222"/>
      <c r="H231" s="222"/>
      <c r="I231" s="223"/>
      <c r="J231" s="222"/>
      <c r="K231" s="223"/>
      <c r="L231" s="222"/>
      <c r="M231" s="222"/>
      <c r="N231" s="22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ht="18.350000000000001" x14ac:dyDescent="0.3">
      <c r="A232" s="221"/>
      <c r="B232" s="222"/>
      <c r="C232" s="222"/>
      <c r="D232" s="222"/>
      <c r="E232" s="222"/>
      <c r="F232" s="223"/>
      <c r="G232" s="222"/>
      <c r="H232" s="222"/>
      <c r="I232" s="223"/>
      <c r="J232" s="222"/>
      <c r="K232" s="223"/>
      <c r="L232" s="222"/>
      <c r="M232" s="222"/>
      <c r="N232" s="22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ht="18.350000000000001" x14ac:dyDescent="0.3">
      <c r="A233" s="221"/>
      <c r="B233" s="222"/>
      <c r="C233" s="222"/>
      <c r="D233" s="222"/>
      <c r="E233" s="222"/>
      <c r="F233" s="223"/>
      <c r="G233" s="222"/>
      <c r="H233" s="222"/>
      <c r="I233" s="223"/>
      <c r="J233" s="222"/>
      <c r="K233" s="223"/>
      <c r="L233" s="222"/>
      <c r="M233" s="222"/>
      <c r="N233" s="22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ht="18.350000000000001" x14ac:dyDescent="0.3">
      <c r="A234" s="221"/>
      <c r="B234" s="222"/>
      <c r="C234" s="222"/>
      <c r="D234" s="222"/>
      <c r="E234" s="222"/>
      <c r="F234" s="223"/>
      <c r="G234" s="222"/>
      <c r="H234" s="222"/>
      <c r="I234" s="223"/>
      <c r="J234" s="222"/>
      <c r="K234" s="223"/>
      <c r="L234" s="222"/>
      <c r="M234" s="222"/>
      <c r="N234" s="22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ht="18.350000000000001" x14ac:dyDescent="0.3">
      <c r="A235" s="221"/>
      <c r="B235" s="222"/>
      <c r="C235" s="222"/>
      <c r="D235" s="222"/>
      <c r="E235" s="222"/>
      <c r="F235" s="223"/>
      <c r="G235" s="222"/>
      <c r="H235" s="222"/>
      <c r="I235" s="223"/>
      <c r="J235" s="222"/>
      <c r="K235" s="223"/>
      <c r="L235" s="222"/>
      <c r="M235" s="222"/>
      <c r="N235" s="22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ht="18.350000000000001" x14ac:dyDescent="0.3">
      <c r="A236" s="221"/>
      <c r="B236" s="222"/>
      <c r="C236" s="222"/>
      <c r="D236" s="222"/>
      <c r="E236" s="222"/>
      <c r="F236" s="223"/>
      <c r="G236" s="222"/>
      <c r="H236" s="222"/>
      <c r="I236" s="223"/>
      <c r="J236" s="222"/>
      <c r="K236" s="223"/>
      <c r="L236" s="222"/>
      <c r="M236" s="222"/>
      <c r="N236" s="22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ht="18.350000000000001" x14ac:dyDescent="0.3">
      <c r="A237" s="221"/>
      <c r="B237" s="222"/>
      <c r="C237" s="222"/>
      <c r="D237" s="222"/>
      <c r="E237" s="222"/>
      <c r="F237" s="223"/>
      <c r="G237" s="222"/>
      <c r="H237" s="222"/>
      <c r="I237" s="223"/>
      <c r="J237" s="222"/>
      <c r="K237" s="223"/>
      <c r="L237" s="222"/>
      <c r="M237" s="222"/>
      <c r="N237" s="22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ht="18.350000000000001" x14ac:dyDescent="0.3">
      <c r="A238" s="221"/>
      <c r="B238" s="222"/>
      <c r="C238" s="222"/>
      <c r="D238" s="222"/>
      <c r="E238" s="222"/>
      <c r="F238" s="223"/>
      <c r="G238" s="222"/>
      <c r="H238" s="222"/>
      <c r="I238" s="223"/>
      <c r="J238" s="222"/>
      <c r="K238" s="223"/>
      <c r="L238" s="222"/>
      <c r="M238" s="222"/>
      <c r="N238" s="22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ht="18.350000000000001" x14ac:dyDescent="0.3">
      <c r="A239" s="221"/>
      <c r="B239" s="222"/>
      <c r="C239" s="222"/>
      <c r="D239" s="222"/>
      <c r="E239" s="222"/>
      <c r="F239" s="223"/>
      <c r="G239" s="222"/>
      <c r="H239" s="222"/>
      <c r="I239" s="223"/>
      <c r="J239" s="222"/>
      <c r="K239" s="223"/>
      <c r="L239" s="222"/>
      <c r="M239" s="222"/>
      <c r="N239" s="22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ht="18.350000000000001" x14ac:dyDescent="0.3">
      <c r="A240" s="221"/>
      <c r="B240" s="222"/>
      <c r="C240" s="222"/>
      <c r="D240" s="222"/>
      <c r="E240" s="222"/>
      <c r="F240" s="223"/>
      <c r="G240" s="222"/>
      <c r="H240" s="222"/>
      <c r="I240" s="223"/>
      <c r="J240" s="222"/>
      <c r="K240" s="223"/>
      <c r="L240" s="222"/>
      <c r="M240" s="222"/>
      <c r="N240" s="22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ht="18.350000000000001" x14ac:dyDescent="0.3">
      <c r="A241" s="221"/>
      <c r="B241" s="222"/>
      <c r="C241" s="222"/>
      <c r="D241" s="222"/>
      <c r="E241" s="222"/>
      <c r="F241" s="223"/>
      <c r="G241" s="222"/>
      <c r="H241" s="222"/>
      <c r="I241" s="223"/>
      <c r="J241" s="222"/>
      <c r="K241" s="223"/>
      <c r="L241" s="222"/>
      <c r="M241" s="222"/>
      <c r="N241" s="22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ht="18.350000000000001" x14ac:dyDescent="0.3">
      <c r="A242" s="221"/>
      <c r="B242" s="222"/>
      <c r="C242" s="222"/>
      <c r="D242" s="222"/>
      <c r="E242" s="222"/>
      <c r="F242" s="223"/>
      <c r="G242" s="222"/>
      <c r="H242" s="222"/>
      <c r="I242" s="223"/>
      <c r="J242" s="222"/>
      <c r="K242" s="223"/>
      <c r="L242" s="222"/>
      <c r="M242" s="222"/>
      <c r="N242" s="22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ht="18.350000000000001" x14ac:dyDescent="0.3">
      <c r="A243" s="221"/>
      <c r="B243" s="222"/>
      <c r="C243" s="222"/>
      <c r="D243" s="222"/>
      <c r="E243" s="222"/>
      <c r="F243" s="223"/>
      <c r="G243" s="222"/>
      <c r="H243" s="222"/>
      <c r="I243" s="223"/>
      <c r="J243" s="222"/>
      <c r="K243" s="223"/>
      <c r="L243" s="222"/>
      <c r="M243" s="222"/>
      <c r="N243" s="22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ht="18.350000000000001" x14ac:dyDescent="0.3">
      <c r="A244" s="221"/>
      <c r="B244" s="222"/>
      <c r="C244" s="222"/>
      <c r="D244" s="222"/>
      <c r="E244" s="222"/>
      <c r="F244" s="223"/>
      <c r="G244" s="222"/>
      <c r="H244" s="222"/>
      <c r="I244" s="223"/>
      <c r="J244" s="222"/>
      <c r="K244" s="223"/>
      <c r="L244" s="222"/>
      <c r="M244" s="222"/>
      <c r="N244" s="22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ht="18.350000000000001" x14ac:dyDescent="0.3">
      <c r="A245" s="221"/>
      <c r="B245" s="222"/>
      <c r="C245" s="222"/>
      <c r="D245" s="222"/>
      <c r="E245" s="222"/>
      <c r="F245" s="223"/>
      <c r="G245" s="222"/>
      <c r="H245" s="222"/>
      <c r="I245" s="223"/>
      <c r="J245" s="222"/>
      <c r="K245" s="223"/>
      <c r="L245" s="222"/>
      <c r="M245" s="222"/>
      <c r="N245" s="22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ht="18.350000000000001" x14ac:dyDescent="0.3">
      <c r="A246" s="221"/>
      <c r="B246" s="222"/>
      <c r="C246" s="222"/>
      <c r="D246" s="222"/>
      <c r="E246" s="222"/>
      <c r="F246" s="223"/>
      <c r="G246" s="222"/>
      <c r="H246" s="222"/>
      <c r="I246" s="223"/>
      <c r="J246" s="222"/>
      <c r="K246" s="223"/>
      <c r="L246" s="222"/>
      <c r="M246" s="222"/>
      <c r="N246" s="22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ht="18.350000000000001" x14ac:dyDescent="0.3">
      <c r="A247" s="221"/>
      <c r="B247" s="222"/>
      <c r="C247" s="222"/>
      <c r="D247" s="222"/>
      <c r="E247" s="222"/>
      <c r="F247" s="223"/>
      <c r="G247" s="222"/>
      <c r="H247" s="222"/>
      <c r="I247" s="223"/>
      <c r="J247" s="222"/>
      <c r="K247" s="223"/>
      <c r="L247" s="222"/>
      <c r="M247" s="222"/>
      <c r="N247" s="22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ht="18.350000000000001" x14ac:dyDescent="0.3">
      <c r="A248" s="221"/>
      <c r="B248" s="222"/>
      <c r="C248" s="222"/>
      <c r="D248" s="222"/>
      <c r="E248" s="222"/>
      <c r="F248" s="223"/>
      <c r="G248" s="222"/>
      <c r="H248" s="222"/>
      <c r="I248" s="223"/>
      <c r="J248" s="222"/>
      <c r="K248" s="223"/>
      <c r="L248" s="222"/>
      <c r="M248" s="222"/>
      <c r="N248" s="22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ht="18.350000000000001" x14ac:dyDescent="0.3">
      <c r="A249" s="221"/>
      <c r="B249" s="222"/>
      <c r="C249" s="222"/>
      <c r="D249" s="222"/>
      <c r="E249" s="222"/>
      <c r="F249" s="223"/>
      <c r="G249" s="222"/>
      <c r="H249" s="222"/>
      <c r="I249" s="223"/>
      <c r="J249" s="222"/>
      <c r="K249" s="223"/>
      <c r="L249" s="222"/>
      <c r="M249" s="222"/>
      <c r="N249" s="22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ht="18.350000000000001" x14ac:dyDescent="0.3">
      <c r="A250" s="221"/>
      <c r="B250" s="222"/>
      <c r="C250" s="222"/>
      <c r="D250" s="222"/>
      <c r="E250" s="222"/>
      <c r="F250" s="223"/>
      <c r="G250" s="222"/>
      <c r="H250" s="222"/>
      <c r="I250" s="223"/>
      <c r="J250" s="222"/>
      <c r="K250" s="223"/>
      <c r="L250" s="222"/>
      <c r="M250" s="222"/>
      <c r="N250" s="22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ht="18.350000000000001" x14ac:dyDescent="0.3">
      <c r="A251" s="221"/>
      <c r="B251" s="222"/>
      <c r="C251" s="222"/>
      <c r="D251" s="222"/>
      <c r="E251" s="222"/>
      <c r="F251" s="223"/>
      <c r="G251" s="222"/>
      <c r="H251" s="222"/>
      <c r="I251" s="223"/>
      <c r="J251" s="222"/>
      <c r="K251" s="223"/>
      <c r="L251" s="222"/>
      <c r="M251" s="222"/>
      <c r="N251" s="22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ht="18.350000000000001" x14ac:dyDescent="0.3">
      <c r="A252" s="221"/>
      <c r="B252" s="222"/>
      <c r="C252" s="222"/>
      <c r="D252" s="222"/>
      <c r="E252" s="222"/>
      <c r="F252" s="223"/>
      <c r="G252" s="222"/>
      <c r="H252" s="222"/>
      <c r="I252" s="223"/>
      <c r="J252" s="222"/>
      <c r="K252" s="223"/>
      <c r="L252" s="222"/>
      <c r="M252" s="222"/>
      <c r="N252" s="22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ht="18.350000000000001" x14ac:dyDescent="0.3">
      <c r="A253" s="221"/>
      <c r="B253" s="222"/>
      <c r="C253" s="222"/>
      <c r="D253" s="222"/>
      <c r="E253" s="222"/>
      <c r="F253" s="223"/>
      <c r="G253" s="222"/>
      <c r="H253" s="222"/>
      <c r="I253" s="223"/>
      <c r="J253" s="222"/>
      <c r="K253" s="223"/>
      <c r="L253" s="222"/>
      <c r="M253" s="222"/>
      <c r="N253" s="22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ht="18.350000000000001" x14ac:dyDescent="0.3">
      <c r="A254" s="221"/>
      <c r="B254" s="222"/>
      <c r="C254" s="222"/>
      <c r="D254" s="222"/>
      <c r="E254" s="222"/>
      <c r="F254" s="223"/>
      <c r="G254" s="222"/>
      <c r="H254" s="222"/>
      <c r="I254" s="223"/>
      <c r="J254" s="222"/>
      <c r="K254" s="223"/>
      <c r="L254" s="222"/>
      <c r="M254" s="222"/>
      <c r="N254" s="22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ht="18.350000000000001" x14ac:dyDescent="0.3">
      <c r="A255" s="221"/>
      <c r="B255" s="222"/>
      <c r="C255" s="222"/>
      <c r="D255" s="222"/>
      <c r="E255" s="222"/>
      <c r="F255" s="223"/>
      <c r="G255" s="222"/>
      <c r="H255" s="222"/>
      <c r="I255" s="223"/>
      <c r="J255" s="222"/>
      <c r="K255" s="223"/>
      <c r="L255" s="222"/>
      <c r="M255" s="222"/>
      <c r="N255" s="22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ht="18.350000000000001" x14ac:dyDescent="0.3">
      <c r="A256" s="221"/>
      <c r="B256" s="222"/>
      <c r="C256" s="222"/>
      <c r="D256" s="222"/>
      <c r="E256" s="222"/>
      <c r="F256" s="223"/>
      <c r="G256" s="222"/>
      <c r="H256" s="222"/>
      <c r="I256" s="223"/>
      <c r="J256" s="222"/>
      <c r="K256" s="223"/>
      <c r="L256" s="222"/>
      <c r="M256" s="222"/>
      <c r="N256" s="22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ht="18.350000000000001" x14ac:dyDescent="0.3">
      <c r="A257" s="221"/>
      <c r="B257" s="222"/>
      <c r="C257" s="222"/>
      <c r="D257" s="222"/>
      <c r="E257" s="222"/>
      <c r="F257" s="223"/>
      <c r="G257" s="222"/>
      <c r="H257" s="222"/>
      <c r="I257" s="223"/>
      <c r="J257" s="222"/>
      <c r="K257" s="223"/>
      <c r="L257" s="222"/>
      <c r="M257" s="222"/>
      <c r="N257" s="22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ht="18.350000000000001" x14ac:dyDescent="0.3">
      <c r="A258" s="221"/>
      <c r="B258" s="222"/>
      <c r="C258" s="222"/>
      <c r="D258" s="222"/>
      <c r="E258" s="222"/>
      <c r="F258" s="223"/>
      <c r="G258" s="222"/>
      <c r="H258" s="222"/>
      <c r="I258" s="223"/>
      <c r="J258" s="222"/>
      <c r="K258" s="223"/>
      <c r="L258" s="222"/>
      <c r="M258" s="222"/>
      <c r="N258" s="22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ht="18.350000000000001" x14ac:dyDescent="0.3">
      <c r="A259" s="221"/>
      <c r="B259" s="222"/>
      <c r="C259" s="222"/>
      <c r="D259" s="222"/>
      <c r="E259" s="222"/>
      <c r="F259" s="223"/>
      <c r="G259" s="222"/>
      <c r="H259" s="222"/>
      <c r="I259" s="223"/>
      <c r="J259" s="222"/>
      <c r="K259" s="223"/>
      <c r="L259" s="222"/>
      <c r="M259" s="222"/>
      <c r="N259" s="22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ht="18.350000000000001" x14ac:dyDescent="0.3">
      <c r="A260" s="221"/>
      <c r="B260" s="222"/>
      <c r="C260" s="222"/>
      <c r="D260" s="222"/>
      <c r="E260" s="222"/>
      <c r="F260" s="223"/>
      <c r="G260" s="222"/>
      <c r="H260" s="222"/>
      <c r="I260" s="223"/>
      <c r="J260" s="222"/>
      <c r="K260" s="223"/>
      <c r="L260" s="222"/>
      <c r="M260" s="222"/>
      <c r="N260" s="22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ht="18.350000000000001" x14ac:dyDescent="0.3">
      <c r="A261" s="221"/>
      <c r="B261" s="222"/>
      <c r="C261" s="222"/>
      <c r="D261" s="222"/>
      <c r="E261" s="222"/>
      <c r="F261" s="223"/>
      <c r="G261" s="222"/>
      <c r="H261" s="222"/>
      <c r="I261" s="223"/>
      <c r="J261" s="222"/>
      <c r="K261" s="223"/>
      <c r="L261" s="222"/>
      <c r="M261" s="222"/>
      <c r="N261" s="22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ht="18.350000000000001" x14ac:dyDescent="0.3">
      <c r="A262" s="221"/>
      <c r="B262" s="222"/>
      <c r="C262" s="222"/>
      <c r="D262" s="222"/>
      <c r="E262" s="222"/>
      <c r="F262" s="223"/>
      <c r="G262" s="222"/>
      <c r="H262" s="222"/>
      <c r="I262" s="223"/>
      <c r="J262" s="222"/>
      <c r="K262" s="223"/>
      <c r="L262" s="222"/>
      <c r="M262" s="222"/>
      <c r="N262" s="22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ht="18.350000000000001" x14ac:dyDescent="0.3">
      <c r="A263" s="221"/>
      <c r="B263" s="222"/>
      <c r="C263" s="222"/>
      <c r="D263" s="222"/>
      <c r="E263" s="222"/>
      <c r="F263" s="223"/>
      <c r="G263" s="222"/>
      <c r="H263" s="222"/>
      <c r="I263" s="223"/>
      <c r="J263" s="222"/>
      <c r="K263" s="223"/>
      <c r="L263" s="222"/>
      <c r="M263" s="222"/>
      <c r="N263" s="22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ht="18.350000000000001" x14ac:dyDescent="0.3">
      <c r="A264" s="221"/>
      <c r="B264" s="222"/>
      <c r="C264" s="222"/>
      <c r="D264" s="222"/>
      <c r="E264" s="222"/>
      <c r="F264" s="223"/>
      <c r="G264" s="222"/>
      <c r="H264" s="222"/>
      <c r="I264" s="223"/>
      <c r="J264" s="222"/>
      <c r="K264" s="223"/>
      <c r="L264" s="222"/>
      <c r="M264" s="222"/>
      <c r="N264" s="22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ht="18.350000000000001" x14ac:dyDescent="0.3">
      <c r="A265" s="221"/>
      <c r="B265" s="222"/>
      <c r="C265" s="222"/>
      <c r="D265" s="222"/>
      <c r="E265" s="222"/>
      <c r="F265" s="223"/>
      <c r="G265" s="222"/>
      <c r="H265" s="222"/>
      <c r="I265" s="223"/>
      <c r="J265" s="222"/>
      <c r="K265" s="223"/>
      <c r="L265" s="222"/>
      <c r="M265" s="222"/>
      <c r="N265" s="22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ht="18.350000000000001" x14ac:dyDescent="0.3">
      <c r="A266" s="221"/>
      <c r="B266" s="222"/>
      <c r="C266" s="222"/>
      <c r="D266" s="222"/>
      <c r="E266" s="222"/>
      <c r="F266" s="223"/>
      <c r="G266" s="222"/>
      <c r="H266" s="222"/>
      <c r="I266" s="223"/>
      <c r="J266" s="222"/>
      <c r="K266" s="223"/>
      <c r="L266" s="222"/>
      <c r="M266" s="222"/>
      <c r="N266" s="22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ht="18.350000000000001" x14ac:dyDescent="0.3">
      <c r="A267" s="221"/>
      <c r="B267" s="222"/>
      <c r="C267" s="222"/>
      <c r="D267" s="222"/>
      <c r="E267" s="222"/>
      <c r="F267" s="223"/>
      <c r="G267" s="222"/>
      <c r="H267" s="222"/>
      <c r="I267" s="223"/>
      <c r="J267" s="222"/>
      <c r="K267" s="223"/>
      <c r="L267" s="222"/>
      <c r="M267" s="222"/>
      <c r="N267" s="22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ht="18.350000000000001" x14ac:dyDescent="0.3">
      <c r="A268" s="221"/>
      <c r="B268" s="222"/>
      <c r="C268" s="222"/>
      <c r="D268" s="222"/>
      <c r="E268" s="222"/>
      <c r="F268" s="223"/>
      <c r="G268" s="222"/>
      <c r="H268" s="222"/>
      <c r="I268" s="223"/>
      <c r="J268" s="222"/>
      <c r="K268" s="223"/>
      <c r="L268" s="222"/>
      <c r="M268" s="222"/>
      <c r="N268" s="22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ht="18.350000000000001" x14ac:dyDescent="0.3">
      <c r="A269" s="221"/>
      <c r="B269" s="222"/>
      <c r="C269" s="222"/>
      <c r="D269" s="222"/>
      <c r="E269" s="222"/>
      <c r="F269" s="223"/>
      <c r="G269" s="222"/>
      <c r="H269" s="222"/>
      <c r="I269" s="223"/>
      <c r="J269" s="222"/>
      <c r="K269" s="223"/>
      <c r="L269" s="222"/>
      <c r="M269" s="222"/>
      <c r="N269" s="22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ht="18.350000000000001" x14ac:dyDescent="0.3">
      <c r="A270" s="221"/>
      <c r="B270" s="222"/>
      <c r="C270" s="222"/>
      <c r="D270" s="222"/>
      <c r="E270" s="222"/>
      <c r="F270" s="223"/>
      <c r="G270" s="222"/>
      <c r="H270" s="222"/>
      <c r="I270" s="223"/>
      <c r="J270" s="222"/>
      <c r="K270" s="223"/>
      <c r="L270" s="222"/>
      <c r="M270" s="222"/>
      <c r="N270" s="22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ht="18.350000000000001" x14ac:dyDescent="0.3">
      <c r="A271" s="221"/>
      <c r="B271" s="222"/>
      <c r="C271" s="222"/>
      <c r="D271" s="222"/>
      <c r="E271" s="222"/>
      <c r="F271" s="223"/>
      <c r="G271" s="222"/>
      <c r="H271" s="222"/>
      <c r="I271" s="223"/>
      <c r="J271" s="222"/>
      <c r="K271" s="223"/>
      <c r="L271" s="222"/>
      <c r="M271" s="222"/>
      <c r="N271" s="22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ht="18.350000000000001" x14ac:dyDescent="0.3">
      <c r="A272" s="221"/>
      <c r="B272" s="222"/>
      <c r="C272" s="222"/>
      <c r="D272" s="222"/>
      <c r="E272" s="222"/>
      <c r="F272" s="223"/>
      <c r="G272" s="222"/>
      <c r="H272" s="222"/>
      <c r="I272" s="223"/>
      <c r="J272" s="222"/>
      <c r="K272" s="223"/>
      <c r="L272" s="222"/>
      <c r="M272" s="222"/>
      <c r="N272" s="22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ht="18.350000000000001" x14ac:dyDescent="0.3">
      <c r="A273" s="221"/>
      <c r="B273" s="222"/>
      <c r="C273" s="222"/>
      <c r="D273" s="222"/>
      <c r="E273" s="222"/>
      <c r="F273" s="223"/>
      <c r="G273" s="222"/>
      <c r="H273" s="222"/>
      <c r="I273" s="223"/>
      <c r="J273" s="222"/>
      <c r="K273" s="223"/>
      <c r="L273" s="222"/>
      <c r="M273" s="222"/>
      <c r="N273" s="22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ht="18.350000000000001" x14ac:dyDescent="0.3">
      <c r="A274" s="221"/>
      <c r="B274" s="222"/>
      <c r="C274" s="222"/>
      <c r="D274" s="222"/>
      <c r="E274" s="222"/>
      <c r="F274" s="223"/>
      <c r="G274" s="222"/>
      <c r="H274" s="222"/>
      <c r="I274" s="223"/>
      <c r="J274" s="222"/>
      <c r="K274" s="223"/>
      <c r="L274" s="222"/>
      <c r="M274" s="222"/>
      <c r="N274" s="22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ht="18.350000000000001" x14ac:dyDescent="0.3">
      <c r="A275" s="221"/>
      <c r="B275" s="222"/>
      <c r="C275" s="222"/>
      <c r="D275" s="222"/>
      <c r="E275" s="222"/>
      <c r="F275" s="223"/>
      <c r="G275" s="222"/>
      <c r="H275" s="222"/>
      <c r="I275" s="223"/>
      <c r="J275" s="222"/>
      <c r="K275" s="223"/>
      <c r="L275" s="222"/>
      <c r="M275" s="222"/>
      <c r="N275" s="22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ht="18.350000000000001" x14ac:dyDescent="0.3">
      <c r="A276" s="221"/>
      <c r="B276" s="222"/>
      <c r="C276" s="222"/>
      <c r="D276" s="222"/>
      <c r="E276" s="222"/>
      <c r="F276" s="223"/>
      <c r="G276" s="222"/>
      <c r="H276" s="222"/>
      <c r="I276" s="223"/>
      <c r="J276" s="222"/>
      <c r="K276" s="223"/>
      <c r="L276" s="222"/>
      <c r="M276" s="222"/>
      <c r="N276" s="22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ht="18.350000000000001" x14ac:dyDescent="0.3">
      <c r="A277" s="221"/>
      <c r="B277" s="222"/>
      <c r="C277" s="222"/>
      <c r="D277" s="222"/>
      <c r="E277" s="222"/>
      <c r="F277" s="223"/>
      <c r="G277" s="222"/>
      <c r="H277" s="222"/>
      <c r="I277" s="223"/>
      <c r="J277" s="222"/>
      <c r="K277" s="223"/>
      <c r="L277" s="222"/>
      <c r="M277" s="222"/>
      <c r="N277" s="22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ht="18.350000000000001" x14ac:dyDescent="0.3">
      <c r="A278" s="221"/>
      <c r="B278" s="222"/>
      <c r="C278" s="222"/>
      <c r="D278" s="222"/>
      <c r="E278" s="222"/>
      <c r="F278" s="223"/>
      <c r="G278" s="222"/>
      <c r="H278" s="222"/>
      <c r="I278" s="223"/>
      <c r="J278" s="222"/>
      <c r="K278" s="223"/>
      <c r="L278" s="222"/>
      <c r="M278" s="222"/>
      <c r="N278" s="22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ht="18.350000000000001" x14ac:dyDescent="0.3">
      <c r="A279" s="221"/>
      <c r="B279" s="222"/>
      <c r="C279" s="222"/>
      <c r="D279" s="222"/>
      <c r="E279" s="222"/>
      <c r="F279" s="223"/>
      <c r="G279" s="222"/>
      <c r="H279" s="222"/>
      <c r="I279" s="223"/>
      <c r="J279" s="222"/>
      <c r="K279" s="223"/>
      <c r="L279" s="222"/>
      <c r="M279" s="222"/>
      <c r="N279" s="22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ht="18.350000000000001" x14ac:dyDescent="0.3">
      <c r="A280" s="221"/>
      <c r="B280" s="222"/>
      <c r="C280" s="222"/>
      <c r="D280" s="222"/>
      <c r="E280" s="222"/>
      <c r="F280" s="223"/>
      <c r="G280" s="222"/>
      <c r="H280" s="222"/>
      <c r="I280" s="223"/>
      <c r="J280" s="222"/>
      <c r="K280" s="223"/>
      <c r="L280" s="222"/>
      <c r="M280" s="222"/>
      <c r="N280" s="22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ht="18.350000000000001" x14ac:dyDescent="0.3">
      <c r="A281" s="221"/>
      <c r="B281" s="222"/>
      <c r="C281" s="222"/>
      <c r="D281" s="222"/>
      <c r="E281" s="222"/>
      <c r="F281" s="223"/>
      <c r="G281" s="222"/>
      <c r="H281" s="222"/>
      <c r="I281" s="223"/>
      <c r="J281" s="222"/>
      <c r="K281" s="223"/>
      <c r="L281" s="222"/>
      <c r="M281" s="222"/>
      <c r="N281" s="22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ht="18.350000000000001" x14ac:dyDescent="0.3">
      <c r="A282" s="221"/>
      <c r="B282" s="222"/>
      <c r="C282" s="222"/>
      <c r="D282" s="222"/>
      <c r="E282" s="222"/>
      <c r="F282" s="223"/>
      <c r="G282" s="222"/>
      <c r="H282" s="222"/>
      <c r="I282" s="223"/>
      <c r="J282" s="222"/>
      <c r="K282" s="223"/>
      <c r="L282" s="222"/>
      <c r="M282" s="222"/>
      <c r="N282" s="22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ht="18.350000000000001" x14ac:dyDescent="0.3">
      <c r="A283" s="221"/>
      <c r="B283" s="222"/>
      <c r="C283" s="222"/>
      <c r="D283" s="222"/>
      <c r="E283" s="222"/>
      <c r="F283" s="223"/>
      <c r="G283" s="222"/>
      <c r="H283" s="222"/>
      <c r="I283" s="223"/>
      <c r="J283" s="222"/>
      <c r="K283" s="223"/>
      <c r="L283" s="222"/>
      <c r="M283" s="222"/>
      <c r="N283" s="22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ht="18.350000000000001" x14ac:dyDescent="0.3">
      <c r="A284" s="221"/>
      <c r="B284" s="222"/>
      <c r="C284" s="222"/>
      <c r="D284" s="222"/>
      <c r="E284" s="222"/>
      <c r="F284" s="223"/>
      <c r="G284" s="222"/>
      <c r="H284" s="222"/>
      <c r="I284" s="223"/>
      <c r="J284" s="222"/>
      <c r="K284" s="223"/>
      <c r="L284" s="222"/>
      <c r="M284" s="222"/>
      <c r="N284" s="22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ht="18.350000000000001" x14ac:dyDescent="0.3">
      <c r="A285" s="221"/>
      <c r="B285" s="222"/>
      <c r="C285" s="222"/>
      <c r="D285" s="222"/>
      <c r="E285" s="222"/>
      <c r="F285" s="223"/>
      <c r="G285" s="222"/>
      <c r="H285" s="222"/>
      <c r="I285" s="223"/>
      <c r="J285" s="222"/>
      <c r="K285" s="223"/>
      <c r="L285" s="222"/>
      <c r="M285" s="222"/>
      <c r="N285" s="22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ht="18.350000000000001" x14ac:dyDescent="0.3">
      <c r="A286" s="221"/>
      <c r="B286" s="222"/>
      <c r="C286" s="222"/>
      <c r="D286" s="222"/>
      <c r="E286" s="222"/>
      <c r="F286" s="223"/>
      <c r="G286" s="222"/>
      <c r="H286" s="222"/>
      <c r="I286" s="223"/>
      <c r="J286" s="222"/>
      <c r="K286" s="223"/>
      <c r="L286" s="222"/>
      <c r="M286" s="222"/>
      <c r="N286" s="22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ht="18.350000000000001" x14ac:dyDescent="0.3">
      <c r="A287" s="221"/>
      <c r="B287" s="222"/>
      <c r="C287" s="222"/>
      <c r="D287" s="222"/>
      <c r="E287" s="222"/>
      <c r="F287" s="223"/>
      <c r="G287" s="222"/>
      <c r="H287" s="222"/>
      <c r="I287" s="223"/>
      <c r="J287" s="222"/>
      <c r="K287" s="223"/>
      <c r="L287" s="222"/>
      <c r="M287" s="222"/>
      <c r="N287" s="22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ht="18.350000000000001" x14ac:dyDescent="0.3">
      <c r="A288" s="221"/>
      <c r="B288" s="222"/>
      <c r="C288" s="222"/>
      <c r="D288" s="222"/>
      <c r="E288" s="222"/>
      <c r="F288" s="223"/>
      <c r="G288" s="222"/>
      <c r="H288" s="222"/>
      <c r="I288" s="223"/>
      <c r="J288" s="222"/>
      <c r="K288" s="223"/>
      <c r="L288" s="222"/>
      <c r="M288" s="222"/>
      <c r="N288" s="22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ht="18.350000000000001" x14ac:dyDescent="0.3">
      <c r="A289" s="221"/>
      <c r="B289" s="222"/>
      <c r="C289" s="222"/>
      <c r="D289" s="222"/>
      <c r="E289" s="222"/>
      <c r="F289" s="223"/>
      <c r="G289" s="222"/>
      <c r="H289" s="222"/>
      <c r="I289" s="223"/>
      <c r="J289" s="222"/>
      <c r="K289" s="223"/>
      <c r="L289" s="222"/>
      <c r="M289" s="222"/>
      <c r="N289" s="22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ht="18.350000000000001" x14ac:dyDescent="0.3">
      <c r="A290" s="221"/>
      <c r="B290" s="222"/>
      <c r="C290" s="222"/>
      <c r="D290" s="222"/>
      <c r="E290" s="222"/>
      <c r="F290" s="223"/>
      <c r="G290" s="222"/>
      <c r="H290" s="222"/>
      <c r="I290" s="223"/>
      <c r="J290" s="222"/>
      <c r="K290" s="223"/>
      <c r="L290" s="222"/>
      <c r="M290" s="222"/>
      <c r="N290" s="22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ht="18.350000000000001" x14ac:dyDescent="0.3">
      <c r="A291" s="221"/>
      <c r="B291" s="222"/>
      <c r="C291" s="222"/>
      <c r="D291" s="222"/>
      <c r="E291" s="222"/>
      <c r="F291" s="223"/>
      <c r="G291" s="222"/>
      <c r="H291" s="222"/>
      <c r="I291" s="223"/>
      <c r="J291" s="222"/>
      <c r="K291" s="223"/>
      <c r="L291" s="222"/>
      <c r="M291" s="222"/>
      <c r="N291" s="22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ht="18.350000000000001" x14ac:dyDescent="0.3">
      <c r="A292" s="221"/>
      <c r="B292" s="222"/>
      <c r="C292" s="222"/>
      <c r="D292" s="222"/>
      <c r="E292" s="222"/>
      <c r="F292" s="223"/>
      <c r="G292" s="222"/>
      <c r="H292" s="222"/>
      <c r="I292" s="223"/>
      <c r="J292" s="222"/>
      <c r="K292" s="223"/>
      <c r="L292" s="222"/>
      <c r="M292" s="222"/>
      <c r="N292" s="22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ht="18.350000000000001" x14ac:dyDescent="0.3">
      <c r="A293" s="221"/>
      <c r="B293" s="222"/>
      <c r="C293" s="222"/>
      <c r="D293" s="222"/>
      <c r="E293" s="222"/>
      <c r="F293" s="223"/>
      <c r="G293" s="222"/>
      <c r="H293" s="222"/>
      <c r="I293" s="223"/>
      <c r="J293" s="222"/>
      <c r="K293" s="223"/>
      <c r="L293" s="222"/>
      <c r="M293" s="222"/>
      <c r="N293" s="22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ht="18.350000000000001" x14ac:dyDescent="0.3">
      <c r="A294" s="221"/>
      <c r="B294" s="222"/>
      <c r="C294" s="222"/>
      <c r="D294" s="222"/>
      <c r="E294" s="222"/>
      <c r="F294" s="223"/>
      <c r="G294" s="222"/>
      <c r="H294" s="222"/>
      <c r="I294" s="223"/>
      <c r="J294" s="222"/>
      <c r="K294" s="223"/>
      <c r="L294" s="222"/>
      <c r="M294" s="222"/>
      <c r="N294" s="22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ht="18.350000000000001" x14ac:dyDescent="0.3">
      <c r="A295" s="221"/>
      <c r="B295" s="222"/>
      <c r="C295" s="222"/>
      <c r="D295" s="222"/>
      <c r="E295" s="222"/>
      <c r="F295" s="223"/>
      <c r="G295" s="222"/>
      <c r="H295" s="222"/>
      <c r="I295" s="223"/>
      <c r="J295" s="222"/>
      <c r="K295" s="223"/>
      <c r="L295" s="222"/>
      <c r="M295" s="222"/>
      <c r="N295" s="22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ht="18.350000000000001" x14ac:dyDescent="0.3">
      <c r="A296" s="221"/>
      <c r="B296" s="222"/>
      <c r="C296" s="222"/>
      <c r="D296" s="222"/>
      <c r="E296" s="222"/>
      <c r="F296" s="223"/>
      <c r="G296" s="222"/>
      <c r="H296" s="222"/>
      <c r="I296" s="223"/>
      <c r="J296" s="222"/>
      <c r="K296" s="223"/>
      <c r="L296" s="222"/>
      <c r="M296" s="222"/>
      <c r="N296" s="22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ht="18.350000000000001" x14ac:dyDescent="0.3">
      <c r="A297" s="221"/>
      <c r="B297" s="222"/>
      <c r="C297" s="222"/>
      <c r="D297" s="222"/>
      <c r="E297" s="222"/>
      <c r="F297" s="223"/>
      <c r="G297" s="222"/>
      <c r="H297" s="222"/>
      <c r="I297" s="223"/>
      <c r="J297" s="222"/>
      <c r="K297" s="223"/>
      <c r="L297" s="222"/>
      <c r="M297" s="222"/>
      <c r="N297" s="22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ht="18.350000000000001" x14ac:dyDescent="0.3">
      <c r="A298" s="221"/>
      <c r="B298" s="222"/>
      <c r="C298" s="222"/>
      <c r="D298" s="222"/>
      <c r="E298" s="222"/>
      <c r="F298" s="223"/>
      <c r="G298" s="222"/>
      <c r="H298" s="222"/>
      <c r="I298" s="223"/>
      <c r="J298" s="222"/>
      <c r="K298" s="223"/>
      <c r="L298" s="222"/>
      <c r="M298" s="222"/>
      <c r="N298" s="22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ht="18.350000000000001" x14ac:dyDescent="0.3">
      <c r="A299" s="221"/>
      <c r="B299" s="222"/>
      <c r="C299" s="222"/>
      <c r="D299" s="222"/>
      <c r="E299" s="222"/>
      <c r="F299" s="223"/>
      <c r="G299" s="222"/>
      <c r="H299" s="222"/>
      <c r="I299" s="223"/>
      <c r="J299" s="222"/>
      <c r="K299" s="223"/>
      <c r="L299" s="222"/>
      <c r="M299" s="222"/>
      <c r="N299" s="22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ht="18.350000000000001" x14ac:dyDescent="0.3">
      <c r="A300" s="221"/>
      <c r="B300" s="222"/>
      <c r="C300" s="222"/>
      <c r="D300" s="222"/>
      <c r="E300" s="222"/>
      <c r="F300" s="223"/>
      <c r="G300" s="222"/>
      <c r="H300" s="222"/>
      <c r="I300" s="223"/>
      <c r="J300" s="222"/>
      <c r="K300" s="223"/>
      <c r="L300" s="222"/>
      <c r="M300" s="222"/>
      <c r="N300" s="22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ht="18.350000000000001" x14ac:dyDescent="0.3">
      <c r="A301" s="221"/>
      <c r="B301" s="222"/>
      <c r="C301" s="222"/>
      <c r="D301" s="222"/>
      <c r="E301" s="222"/>
      <c r="F301" s="223"/>
      <c r="G301" s="222"/>
      <c r="H301" s="222"/>
      <c r="I301" s="223"/>
      <c r="J301" s="222"/>
      <c r="K301" s="223"/>
      <c r="L301" s="222"/>
      <c r="M301" s="222"/>
      <c r="N301" s="22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ht="18.350000000000001" x14ac:dyDescent="0.3">
      <c r="A302" s="221"/>
      <c r="B302" s="222"/>
      <c r="C302" s="222"/>
      <c r="D302" s="222"/>
      <c r="E302" s="222"/>
      <c r="F302" s="223"/>
      <c r="G302" s="222"/>
      <c r="H302" s="222"/>
      <c r="I302" s="223"/>
      <c r="J302" s="222"/>
      <c r="K302" s="223"/>
      <c r="L302" s="222"/>
      <c r="M302" s="222"/>
      <c r="N302" s="22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ht="18.350000000000001" x14ac:dyDescent="0.3">
      <c r="A303" s="221"/>
      <c r="B303" s="222"/>
      <c r="C303" s="222"/>
      <c r="D303" s="222"/>
      <c r="E303" s="222"/>
      <c r="F303" s="223"/>
      <c r="G303" s="222"/>
      <c r="H303" s="222"/>
      <c r="I303" s="223"/>
      <c r="J303" s="222"/>
      <c r="K303" s="223"/>
      <c r="L303" s="222"/>
      <c r="M303" s="222"/>
      <c r="N303" s="22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ht="18.350000000000001" x14ac:dyDescent="0.3">
      <c r="A304" s="221"/>
      <c r="B304" s="222"/>
      <c r="C304" s="222"/>
      <c r="D304" s="222"/>
      <c r="E304" s="222"/>
      <c r="F304" s="223"/>
      <c r="G304" s="222"/>
      <c r="H304" s="222"/>
      <c r="I304" s="223"/>
      <c r="J304" s="222"/>
      <c r="K304" s="223"/>
      <c r="L304" s="222"/>
      <c r="M304" s="222"/>
      <c r="N304" s="22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ht="18.350000000000001" x14ac:dyDescent="0.3">
      <c r="A305" s="221"/>
      <c r="B305" s="222"/>
      <c r="C305" s="222"/>
      <c r="D305" s="222"/>
      <c r="E305" s="222"/>
      <c r="F305" s="223"/>
      <c r="G305" s="222"/>
      <c r="H305" s="222"/>
      <c r="I305" s="223"/>
      <c r="J305" s="222"/>
      <c r="K305" s="223"/>
      <c r="L305" s="222"/>
      <c r="M305" s="222"/>
      <c r="N305" s="22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ht="18.350000000000001" x14ac:dyDescent="0.3">
      <c r="A306" s="221"/>
      <c r="B306" s="222"/>
      <c r="C306" s="222"/>
      <c r="D306" s="222"/>
      <c r="E306" s="222"/>
      <c r="F306" s="223"/>
      <c r="G306" s="222"/>
      <c r="H306" s="222"/>
      <c r="I306" s="223"/>
      <c r="J306" s="222"/>
      <c r="K306" s="223"/>
      <c r="L306" s="222"/>
      <c r="M306" s="222"/>
      <c r="N306" s="22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ht="18.350000000000001" x14ac:dyDescent="0.3">
      <c r="A307" s="221"/>
      <c r="B307" s="222"/>
      <c r="C307" s="222"/>
      <c r="D307" s="222"/>
      <c r="E307" s="222"/>
      <c r="F307" s="223"/>
      <c r="G307" s="222"/>
      <c r="H307" s="222"/>
      <c r="I307" s="223"/>
      <c r="J307" s="222"/>
      <c r="K307" s="223"/>
      <c r="L307" s="222"/>
      <c r="M307" s="222"/>
      <c r="N307" s="22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ht="18.350000000000001" x14ac:dyDescent="0.3">
      <c r="A308" s="221"/>
      <c r="B308" s="222"/>
      <c r="C308" s="222"/>
      <c r="D308" s="222"/>
      <c r="E308" s="222"/>
      <c r="F308" s="223"/>
      <c r="G308" s="222"/>
      <c r="H308" s="222"/>
      <c r="I308" s="223"/>
      <c r="J308" s="222"/>
      <c r="K308" s="223"/>
      <c r="L308" s="222"/>
      <c r="M308" s="222"/>
      <c r="N308" s="22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ht="18.350000000000001" x14ac:dyDescent="0.3">
      <c r="A309" s="221"/>
      <c r="B309" s="222"/>
      <c r="C309" s="222"/>
      <c r="D309" s="222"/>
      <c r="E309" s="222"/>
      <c r="F309" s="223"/>
      <c r="G309" s="222"/>
      <c r="H309" s="222"/>
      <c r="I309" s="223"/>
      <c r="J309" s="222"/>
      <c r="K309" s="223"/>
      <c r="L309" s="222"/>
      <c r="M309" s="222"/>
      <c r="N309" s="22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ht="18.350000000000001" x14ac:dyDescent="0.3">
      <c r="A310" s="221"/>
      <c r="B310" s="222"/>
      <c r="C310" s="222"/>
      <c r="D310" s="222"/>
      <c r="E310" s="222"/>
      <c r="F310" s="223"/>
      <c r="G310" s="222"/>
      <c r="H310" s="222"/>
      <c r="I310" s="223"/>
      <c r="J310" s="222"/>
      <c r="K310" s="223"/>
      <c r="L310" s="222"/>
      <c r="M310" s="222"/>
      <c r="N310" s="22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ht="18.350000000000001" x14ac:dyDescent="0.3">
      <c r="A311" s="221"/>
      <c r="B311" s="222"/>
      <c r="C311" s="222"/>
      <c r="D311" s="222"/>
      <c r="E311" s="222"/>
      <c r="F311" s="223"/>
      <c r="G311" s="222"/>
      <c r="H311" s="222"/>
      <c r="I311" s="223"/>
      <c r="J311" s="222"/>
      <c r="K311" s="223"/>
      <c r="L311" s="222"/>
      <c r="M311" s="222"/>
      <c r="N311" s="22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ht="18.350000000000001" x14ac:dyDescent="0.3">
      <c r="A312" s="221"/>
      <c r="B312" s="222"/>
      <c r="C312" s="222"/>
      <c r="D312" s="222"/>
      <c r="E312" s="222"/>
      <c r="F312" s="223"/>
      <c r="G312" s="222"/>
      <c r="H312" s="222"/>
      <c r="I312" s="223"/>
      <c r="J312" s="222"/>
      <c r="K312" s="223"/>
      <c r="L312" s="222"/>
      <c r="M312" s="222"/>
      <c r="N312" s="22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ht="18.350000000000001" x14ac:dyDescent="0.3">
      <c r="A313" s="221"/>
      <c r="B313" s="222"/>
      <c r="C313" s="222"/>
      <c r="D313" s="222"/>
      <c r="E313" s="222"/>
      <c r="F313" s="223"/>
      <c r="G313" s="222"/>
      <c r="H313" s="222"/>
      <c r="I313" s="223"/>
      <c r="J313" s="222"/>
      <c r="K313" s="223"/>
      <c r="L313" s="222"/>
      <c r="M313" s="222"/>
      <c r="N313" s="22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ht="18.350000000000001" x14ac:dyDescent="0.3">
      <c r="A314" s="221"/>
      <c r="B314" s="222"/>
      <c r="C314" s="222"/>
      <c r="D314" s="222"/>
      <c r="E314" s="222"/>
      <c r="F314" s="223"/>
      <c r="G314" s="222"/>
      <c r="H314" s="222"/>
      <c r="I314" s="223"/>
      <c r="J314" s="222"/>
      <c r="K314" s="223"/>
      <c r="L314" s="222"/>
      <c r="M314" s="222"/>
      <c r="N314" s="22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ht="18.350000000000001" x14ac:dyDescent="0.3">
      <c r="A315" s="221"/>
      <c r="B315" s="222"/>
      <c r="C315" s="222"/>
      <c r="D315" s="222"/>
      <c r="E315" s="222"/>
      <c r="F315" s="223"/>
      <c r="G315" s="222"/>
      <c r="H315" s="222"/>
      <c r="I315" s="223"/>
      <c r="J315" s="222"/>
      <c r="K315" s="223"/>
      <c r="L315" s="222"/>
      <c r="M315" s="222"/>
      <c r="N315" s="22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ht="18.350000000000001" x14ac:dyDescent="0.3">
      <c r="A316" s="221"/>
      <c r="B316" s="222"/>
      <c r="C316" s="222"/>
      <c r="D316" s="222"/>
      <c r="E316" s="222"/>
      <c r="F316" s="223"/>
      <c r="G316" s="222"/>
      <c r="H316" s="222"/>
      <c r="I316" s="223"/>
      <c r="J316" s="222"/>
      <c r="K316" s="223"/>
      <c r="L316" s="222"/>
      <c r="M316" s="222"/>
      <c r="N316" s="22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ht="18.350000000000001" x14ac:dyDescent="0.3">
      <c r="A317" s="221"/>
      <c r="B317" s="222"/>
      <c r="C317" s="222"/>
      <c r="D317" s="222"/>
      <c r="E317" s="222"/>
      <c r="F317" s="223"/>
      <c r="G317" s="222"/>
      <c r="H317" s="222"/>
      <c r="I317" s="223"/>
      <c r="J317" s="222"/>
      <c r="K317" s="223"/>
      <c r="L317" s="222"/>
      <c r="M317" s="222"/>
      <c r="N317" s="22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ht="18.350000000000001" x14ac:dyDescent="0.3">
      <c r="A318" s="221"/>
      <c r="B318" s="222"/>
      <c r="C318" s="222"/>
      <c r="D318" s="222"/>
      <c r="E318" s="222"/>
      <c r="F318" s="223"/>
      <c r="G318" s="222"/>
      <c r="H318" s="222"/>
      <c r="I318" s="223"/>
      <c r="J318" s="222"/>
      <c r="K318" s="223"/>
      <c r="L318" s="222"/>
      <c r="M318" s="222"/>
      <c r="N318" s="22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ht="18.350000000000001" x14ac:dyDescent="0.3">
      <c r="A319" s="221"/>
      <c r="B319" s="222"/>
      <c r="C319" s="222"/>
      <c r="D319" s="222"/>
      <c r="E319" s="222"/>
      <c r="F319" s="223"/>
      <c r="G319" s="222"/>
      <c r="H319" s="222"/>
      <c r="I319" s="223"/>
      <c r="J319" s="222"/>
      <c r="K319" s="223"/>
      <c r="L319" s="222"/>
      <c r="M319" s="222"/>
      <c r="N319" s="22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ht="18.350000000000001" x14ac:dyDescent="0.3">
      <c r="A320" s="221"/>
      <c r="B320" s="222"/>
      <c r="C320" s="222"/>
      <c r="D320" s="222"/>
      <c r="E320" s="222"/>
      <c r="F320" s="223"/>
      <c r="G320" s="222"/>
      <c r="H320" s="222"/>
      <c r="I320" s="223"/>
      <c r="J320" s="222"/>
      <c r="K320" s="223"/>
      <c r="L320" s="222"/>
      <c r="M320" s="222"/>
      <c r="N320" s="22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ht="18.350000000000001" x14ac:dyDescent="0.3">
      <c r="A321" s="221"/>
      <c r="B321" s="222"/>
      <c r="C321" s="222"/>
      <c r="D321" s="222"/>
      <c r="E321" s="222"/>
      <c r="F321" s="223"/>
      <c r="G321" s="222"/>
      <c r="H321" s="222"/>
      <c r="I321" s="223"/>
      <c r="J321" s="222"/>
      <c r="K321" s="223"/>
      <c r="L321" s="222"/>
      <c r="M321" s="222"/>
      <c r="N321" s="22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ht="18.350000000000001" x14ac:dyDescent="0.3">
      <c r="A322" s="221"/>
      <c r="B322" s="222"/>
      <c r="C322" s="222"/>
      <c r="D322" s="222"/>
      <c r="E322" s="222"/>
      <c r="F322" s="223"/>
      <c r="G322" s="222"/>
      <c r="H322" s="222"/>
      <c r="I322" s="223"/>
      <c r="J322" s="222"/>
      <c r="K322" s="223"/>
      <c r="L322" s="222"/>
      <c r="M322" s="222"/>
      <c r="N322" s="22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ht="18.350000000000001" x14ac:dyDescent="0.3">
      <c r="A323" s="221"/>
      <c r="B323" s="222"/>
      <c r="C323" s="222"/>
      <c r="D323" s="222"/>
      <c r="E323" s="222"/>
      <c r="F323" s="223"/>
      <c r="G323" s="222"/>
      <c r="H323" s="222"/>
      <c r="I323" s="223"/>
      <c r="J323" s="222"/>
      <c r="K323" s="223"/>
      <c r="L323" s="222"/>
      <c r="M323" s="222"/>
      <c r="N323" s="22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ht="18.350000000000001" x14ac:dyDescent="0.3">
      <c r="A324" s="221"/>
      <c r="B324" s="222"/>
      <c r="C324" s="222"/>
      <c r="D324" s="222"/>
      <c r="E324" s="222"/>
      <c r="F324" s="223"/>
      <c r="G324" s="222"/>
      <c r="H324" s="222"/>
      <c r="I324" s="223"/>
      <c r="J324" s="222"/>
      <c r="K324" s="223"/>
      <c r="L324" s="222"/>
      <c r="M324" s="222"/>
      <c r="N324" s="22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ht="18.350000000000001" x14ac:dyDescent="0.3">
      <c r="A325" s="221"/>
      <c r="B325" s="222"/>
      <c r="C325" s="222"/>
      <c r="D325" s="222"/>
      <c r="E325" s="222"/>
      <c r="F325" s="223"/>
      <c r="G325" s="222"/>
      <c r="H325" s="222"/>
      <c r="I325" s="223"/>
      <c r="J325" s="222"/>
      <c r="K325" s="223"/>
      <c r="L325" s="222"/>
      <c r="M325" s="222"/>
      <c r="N325" s="22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ht="18.350000000000001" x14ac:dyDescent="0.3">
      <c r="A326" s="221"/>
      <c r="B326" s="222"/>
      <c r="C326" s="222"/>
      <c r="D326" s="222"/>
      <c r="E326" s="222"/>
      <c r="F326" s="223"/>
      <c r="G326" s="222"/>
      <c r="H326" s="222"/>
      <c r="I326" s="223"/>
      <c r="J326" s="222"/>
      <c r="K326" s="223"/>
      <c r="L326" s="222"/>
      <c r="M326" s="222"/>
      <c r="N326" s="22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ht="18.350000000000001" x14ac:dyDescent="0.3">
      <c r="A327" s="221"/>
      <c r="B327" s="222"/>
      <c r="C327" s="222"/>
      <c r="D327" s="222"/>
      <c r="E327" s="222"/>
      <c r="F327" s="223"/>
      <c r="G327" s="222"/>
      <c r="H327" s="222"/>
      <c r="I327" s="223"/>
      <c r="J327" s="222"/>
      <c r="K327" s="223"/>
      <c r="L327" s="222"/>
      <c r="M327" s="222"/>
      <c r="N327" s="22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ht="18.350000000000001" x14ac:dyDescent="0.3">
      <c r="A328" s="221"/>
      <c r="B328" s="222"/>
      <c r="C328" s="222"/>
      <c r="D328" s="222"/>
      <c r="E328" s="222"/>
      <c r="F328" s="223"/>
      <c r="G328" s="222"/>
      <c r="H328" s="222"/>
      <c r="I328" s="223"/>
      <c r="J328" s="222"/>
      <c r="K328" s="223"/>
      <c r="L328" s="222"/>
      <c r="M328" s="222"/>
      <c r="N328" s="22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ht="18.350000000000001" x14ac:dyDescent="0.3">
      <c r="A329" s="221"/>
      <c r="B329" s="222"/>
      <c r="C329" s="222"/>
      <c r="D329" s="222"/>
      <c r="E329" s="222"/>
      <c r="F329" s="223"/>
      <c r="G329" s="222"/>
      <c r="H329" s="222"/>
      <c r="I329" s="223"/>
      <c r="J329" s="222"/>
      <c r="K329" s="223"/>
      <c r="L329" s="222"/>
      <c r="M329" s="222"/>
      <c r="N329" s="22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ht="18.350000000000001" x14ac:dyDescent="0.3">
      <c r="A330" s="221"/>
      <c r="B330" s="222"/>
      <c r="C330" s="222"/>
      <c r="D330" s="222"/>
      <c r="E330" s="222"/>
      <c r="F330" s="223"/>
      <c r="G330" s="222"/>
      <c r="H330" s="222"/>
      <c r="I330" s="223"/>
      <c r="J330" s="222"/>
      <c r="K330" s="223"/>
      <c r="L330" s="222"/>
      <c r="M330" s="222"/>
      <c r="N330" s="22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ht="18.350000000000001" x14ac:dyDescent="0.3">
      <c r="A331" s="221"/>
      <c r="B331" s="222"/>
      <c r="C331" s="222"/>
      <c r="D331" s="222"/>
      <c r="E331" s="222"/>
      <c r="F331" s="223"/>
      <c r="G331" s="222"/>
      <c r="H331" s="222"/>
      <c r="I331" s="223"/>
      <c r="J331" s="222"/>
      <c r="K331" s="223"/>
      <c r="L331" s="222"/>
      <c r="M331" s="222"/>
      <c r="N331" s="22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ht="18.350000000000001" x14ac:dyDescent="0.3">
      <c r="A332" s="221"/>
      <c r="B332" s="222"/>
      <c r="C332" s="222"/>
      <c r="D332" s="222"/>
      <c r="E332" s="222"/>
      <c r="F332" s="223"/>
      <c r="G332" s="222"/>
      <c r="H332" s="222"/>
      <c r="I332" s="223"/>
      <c r="J332" s="222"/>
      <c r="K332" s="223"/>
      <c r="L332" s="222"/>
      <c r="M332" s="222"/>
      <c r="N332" s="22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ht="18.350000000000001" x14ac:dyDescent="0.3">
      <c r="A333" s="221"/>
      <c r="B333" s="222"/>
      <c r="C333" s="222"/>
      <c r="D333" s="222"/>
      <c r="E333" s="222"/>
      <c r="F333" s="223"/>
      <c r="G333" s="222"/>
      <c r="H333" s="222"/>
      <c r="I333" s="223"/>
      <c r="J333" s="222"/>
      <c r="K333" s="223"/>
      <c r="L333" s="222"/>
      <c r="M333" s="222"/>
      <c r="N333" s="22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ht="18.350000000000001" x14ac:dyDescent="0.3">
      <c r="A334" s="221"/>
      <c r="B334" s="222"/>
      <c r="C334" s="222"/>
      <c r="D334" s="222"/>
      <c r="E334" s="222"/>
      <c r="F334" s="223"/>
      <c r="G334" s="222"/>
      <c r="H334" s="222"/>
      <c r="I334" s="223"/>
      <c r="J334" s="222"/>
      <c r="K334" s="223"/>
      <c r="L334" s="222"/>
      <c r="M334" s="222"/>
      <c r="N334" s="22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ht="18.350000000000001" x14ac:dyDescent="0.3">
      <c r="A335" s="221"/>
      <c r="B335" s="222"/>
      <c r="C335" s="222"/>
      <c r="D335" s="222"/>
      <c r="E335" s="222"/>
      <c r="F335" s="223"/>
      <c r="G335" s="222"/>
      <c r="H335" s="222"/>
      <c r="I335" s="223"/>
      <c r="J335" s="222"/>
      <c r="K335" s="223"/>
      <c r="L335" s="222"/>
      <c r="M335" s="222"/>
      <c r="N335" s="22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ht="18.350000000000001" x14ac:dyDescent="0.3">
      <c r="A336" s="221"/>
      <c r="B336" s="222"/>
      <c r="C336" s="222"/>
      <c r="D336" s="222"/>
      <c r="E336" s="222"/>
      <c r="F336" s="223"/>
      <c r="G336" s="222"/>
      <c r="H336" s="222"/>
      <c r="I336" s="223"/>
      <c r="J336" s="222"/>
      <c r="K336" s="223"/>
      <c r="L336" s="222"/>
      <c r="M336" s="222"/>
      <c r="N336" s="22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ht="18.350000000000001" x14ac:dyDescent="0.3">
      <c r="A337" s="221"/>
      <c r="B337" s="222"/>
      <c r="C337" s="222"/>
      <c r="D337" s="222"/>
      <c r="E337" s="222"/>
      <c r="F337" s="223"/>
      <c r="G337" s="222"/>
      <c r="H337" s="222"/>
      <c r="I337" s="223"/>
      <c r="J337" s="222"/>
      <c r="K337" s="223"/>
      <c r="L337" s="222"/>
      <c r="M337" s="222"/>
      <c r="N337" s="22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ht="18.350000000000001" x14ac:dyDescent="0.3">
      <c r="A338" s="221"/>
      <c r="B338" s="222"/>
      <c r="C338" s="222"/>
      <c r="D338" s="222"/>
      <c r="E338" s="222"/>
      <c r="F338" s="223"/>
      <c r="G338" s="222"/>
      <c r="H338" s="222"/>
      <c r="I338" s="223"/>
      <c r="J338" s="222"/>
      <c r="K338" s="223"/>
      <c r="L338" s="222"/>
      <c r="M338" s="222"/>
      <c r="N338" s="22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ht="18.350000000000001" x14ac:dyDescent="0.3">
      <c r="A339" s="221"/>
      <c r="B339" s="222"/>
      <c r="C339" s="222"/>
      <c r="D339" s="222"/>
      <c r="E339" s="222"/>
      <c r="F339" s="223"/>
      <c r="G339" s="222"/>
      <c r="H339" s="222"/>
      <c r="I339" s="223"/>
      <c r="J339" s="222"/>
      <c r="K339" s="223"/>
      <c r="L339" s="222"/>
      <c r="M339" s="222"/>
      <c r="N339" s="22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ht="18.350000000000001" x14ac:dyDescent="0.3">
      <c r="A340" s="221"/>
      <c r="B340" s="222"/>
      <c r="C340" s="222"/>
      <c r="D340" s="222"/>
      <c r="E340" s="222"/>
      <c r="F340" s="223"/>
      <c r="G340" s="222"/>
      <c r="H340" s="222"/>
      <c r="I340" s="223"/>
      <c r="J340" s="222"/>
      <c r="K340" s="223"/>
      <c r="L340" s="222"/>
      <c r="M340" s="222"/>
      <c r="N340" s="22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ht="18.350000000000001" x14ac:dyDescent="0.3">
      <c r="A341" s="221"/>
      <c r="B341" s="222"/>
      <c r="C341" s="222"/>
      <c r="D341" s="222"/>
      <c r="E341" s="222"/>
      <c r="F341" s="223"/>
      <c r="G341" s="222"/>
      <c r="H341" s="222"/>
      <c r="I341" s="223"/>
      <c r="J341" s="222"/>
      <c r="K341" s="223"/>
      <c r="L341" s="222"/>
      <c r="M341" s="222"/>
      <c r="N341" s="22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ht="18.350000000000001" x14ac:dyDescent="0.3">
      <c r="A342" s="221"/>
      <c r="B342" s="222"/>
      <c r="C342" s="222"/>
      <c r="D342" s="222"/>
      <c r="E342" s="222"/>
      <c r="F342" s="223"/>
      <c r="G342" s="222"/>
      <c r="H342" s="222"/>
      <c r="I342" s="223"/>
      <c r="J342" s="222"/>
      <c r="K342" s="223"/>
      <c r="L342" s="222"/>
      <c r="M342" s="222"/>
      <c r="N342" s="22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ht="18.350000000000001" x14ac:dyDescent="0.3">
      <c r="A343" s="221"/>
      <c r="B343" s="222"/>
      <c r="C343" s="222"/>
      <c r="D343" s="222"/>
      <c r="E343" s="222"/>
      <c r="F343" s="223"/>
      <c r="G343" s="222"/>
      <c r="H343" s="222"/>
      <c r="I343" s="223"/>
      <c r="J343" s="222"/>
      <c r="K343" s="223"/>
      <c r="L343" s="222"/>
      <c r="M343" s="222"/>
      <c r="N343" s="22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ht="18.350000000000001" x14ac:dyDescent="0.3">
      <c r="A344" s="221"/>
      <c r="B344" s="222"/>
      <c r="C344" s="222"/>
      <c r="D344" s="222"/>
      <c r="E344" s="222"/>
      <c r="F344" s="223"/>
      <c r="G344" s="222"/>
      <c r="H344" s="222"/>
      <c r="I344" s="223"/>
      <c r="J344" s="222"/>
      <c r="K344" s="223"/>
      <c r="L344" s="222"/>
      <c r="M344" s="222"/>
      <c r="N344" s="22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ht="18.350000000000001" x14ac:dyDescent="0.3">
      <c r="A345" s="221"/>
      <c r="B345" s="222"/>
      <c r="C345" s="222"/>
      <c r="D345" s="222"/>
      <c r="E345" s="222"/>
      <c r="F345" s="223"/>
      <c r="G345" s="222"/>
      <c r="H345" s="222"/>
      <c r="I345" s="223"/>
      <c r="J345" s="222"/>
      <c r="K345" s="223"/>
      <c r="L345" s="222"/>
      <c r="M345" s="222"/>
      <c r="N345" s="22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ht="18.350000000000001" x14ac:dyDescent="0.3">
      <c r="A346" s="221"/>
      <c r="B346" s="222"/>
      <c r="C346" s="222"/>
      <c r="D346" s="222"/>
      <c r="E346" s="222"/>
      <c r="F346" s="223"/>
      <c r="G346" s="222"/>
      <c r="H346" s="222"/>
      <c r="I346" s="223"/>
      <c r="J346" s="222"/>
      <c r="K346" s="223"/>
      <c r="L346" s="222"/>
      <c r="M346" s="222"/>
      <c r="N346" s="22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ht="18.350000000000001" x14ac:dyDescent="0.3">
      <c r="A347" s="221"/>
      <c r="B347" s="222"/>
      <c r="C347" s="222"/>
      <c r="D347" s="222"/>
      <c r="E347" s="222"/>
      <c r="F347" s="223"/>
      <c r="G347" s="222"/>
      <c r="H347" s="222"/>
      <c r="I347" s="223"/>
      <c r="J347" s="222"/>
      <c r="K347" s="223"/>
      <c r="L347" s="222"/>
      <c r="M347" s="222"/>
      <c r="N347" s="22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ht="18.350000000000001" x14ac:dyDescent="0.3">
      <c r="A348" s="221"/>
      <c r="B348" s="222"/>
      <c r="C348" s="222"/>
      <c r="D348" s="222"/>
      <c r="E348" s="222"/>
      <c r="F348" s="223"/>
      <c r="G348" s="222"/>
      <c r="H348" s="222"/>
      <c r="I348" s="223"/>
      <c r="J348" s="222"/>
      <c r="K348" s="223"/>
      <c r="L348" s="222"/>
      <c r="M348" s="222"/>
      <c r="N348" s="22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ht="18.350000000000001" x14ac:dyDescent="0.3">
      <c r="A349" s="221"/>
      <c r="B349" s="222"/>
      <c r="C349" s="222"/>
      <c r="D349" s="222"/>
      <c r="E349" s="222"/>
      <c r="F349" s="223"/>
      <c r="G349" s="222"/>
      <c r="H349" s="222"/>
      <c r="I349" s="223"/>
      <c r="J349" s="222"/>
      <c r="K349" s="223"/>
      <c r="L349" s="222"/>
      <c r="M349" s="222"/>
      <c r="N349" s="22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ht="18.350000000000001" x14ac:dyDescent="0.3">
      <c r="A350" s="221"/>
      <c r="B350" s="222"/>
      <c r="C350" s="222"/>
      <c r="D350" s="222"/>
      <c r="E350" s="222"/>
      <c r="F350" s="223"/>
      <c r="G350" s="222"/>
      <c r="H350" s="222"/>
      <c r="I350" s="223"/>
      <c r="J350" s="222"/>
      <c r="K350" s="223"/>
      <c r="L350" s="222"/>
      <c r="M350" s="222"/>
      <c r="N350" s="22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ht="18.350000000000001" x14ac:dyDescent="0.3">
      <c r="A351" s="221"/>
      <c r="B351" s="222"/>
      <c r="C351" s="222"/>
      <c r="D351" s="222"/>
      <c r="E351" s="222"/>
      <c r="F351" s="223"/>
      <c r="G351" s="222"/>
      <c r="H351" s="222"/>
      <c r="I351" s="223"/>
      <c r="J351" s="222"/>
      <c r="K351" s="223"/>
      <c r="L351" s="222"/>
      <c r="M351" s="222"/>
      <c r="N351" s="22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ht="18.350000000000001" x14ac:dyDescent="0.3">
      <c r="A352" s="221"/>
      <c r="B352" s="222"/>
      <c r="C352" s="222"/>
      <c r="D352" s="222"/>
      <c r="E352" s="222"/>
      <c r="F352" s="223"/>
      <c r="G352" s="222"/>
      <c r="H352" s="222"/>
      <c r="I352" s="223"/>
      <c r="J352" s="222"/>
      <c r="K352" s="223"/>
      <c r="L352" s="222"/>
      <c r="M352" s="222"/>
      <c r="N352" s="22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ht="18.350000000000001" x14ac:dyDescent="0.3">
      <c r="A353" s="221"/>
      <c r="B353" s="222"/>
      <c r="C353" s="222"/>
      <c r="D353" s="222"/>
      <c r="E353" s="222"/>
      <c r="F353" s="223"/>
      <c r="G353" s="222"/>
      <c r="H353" s="222"/>
      <c r="I353" s="223"/>
      <c r="J353" s="222"/>
      <c r="K353" s="223"/>
      <c r="L353" s="222"/>
      <c r="M353" s="222"/>
      <c r="N353" s="22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ht="18.350000000000001" x14ac:dyDescent="0.3">
      <c r="A354" s="221"/>
      <c r="B354" s="222"/>
      <c r="C354" s="222"/>
      <c r="D354" s="222"/>
      <c r="E354" s="222"/>
      <c r="F354" s="223"/>
      <c r="G354" s="222"/>
      <c r="H354" s="222"/>
      <c r="I354" s="223"/>
      <c r="J354" s="222"/>
      <c r="K354" s="223"/>
      <c r="L354" s="222"/>
      <c r="M354" s="222"/>
      <c r="N354" s="22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ht="18.350000000000001" x14ac:dyDescent="0.3">
      <c r="A355" s="221"/>
      <c r="B355" s="222"/>
      <c r="C355" s="222"/>
      <c r="D355" s="222"/>
      <c r="E355" s="222"/>
      <c r="F355" s="223"/>
      <c r="G355" s="222"/>
      <c r="H355" s="222"/>
      <c r="I355" s="223"/>
      <c r="J355" s="222"/>
      <c r="K355" s="223"/>
      <c r="L355" s="222"/>
      <c r="M355" s="222"/>
      <c r="N355" s="22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ht="18.350000000000001" x14ac:dyDescent="0.3">
      <c r="A356" s="221"/>
      <c r="B356" s="222"/>
      <c r="C356" s="222"/>
      <c r="D356" s="222"/>
      <c r="E356" s="222"/>
      <c r="F356" s="223"/>
      <c r="G356" s="222"/>
      <c r="H356" s="222"/>
      <c r="I356" s="223"/>
      <c r="J356" s="222"/>
      <c r="K356" s="223"/>
      <c r="L356" s="222"/>
      <c r="M356" s="222"/>
      <c r="N356" s="22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ht="18.350000000000001" x14ac:dyDescent="0.3">
      <c r="A357" s="221"/>
      <c r="B357" s="222"/>
      <c r="C357" s="222"/>
      <c r="D357" s="222"/>
      <c r="E357" s="222"/>
      <c r="F357" s="223"/>
      <c r="G357" s="222"/>
      <c r="H357" s="222"/>
      <c r="I357" s="223"/>
      <c r="J357" s="222"/>
      <c r="K357" s="223"/>
      <c r="L357" s="222"/>
      <c r="M357" s="222"/>
      <c r="N357" s="22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ht="18.350000000000001" x14ac:dyDescent="0.3">
      <c r="A358" s="221"/>
      <c r="B358" s="222"/>
      <c r="C358" s="222"/>
      <c r="D358" s="222"/>
      <c r="E358" s="222"/>
      <c r="F358" s="223"/>
      <c r="G358" s="222"/>
      <c r="H358" s="222"/>
      <c r="I358" s="223"/>
      <c r="J358" s="222"/>
      <c r="K358" s="223"/>
      <c r="L358" s="222"/>
      <c r="M358" s="222"/>
      <c r="N358" s="22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ht="18.350000000000001" x14ac:dyDescent="0.3">
      <c r="A359" s="221"/>
      <c r="B359" s="222"/>
      <c r="C359" s="222"/>
      <c r="D359" s="222"/>
      <c r="E359" s="222"/>
      <c r="F359" s="223"/>
      <c r="G359" s="222"/>
      <c r="H359" s="222"/>
      <c r="I359" s="223"/>
      <c r="J359" s="222"/>
      <c r="K359" s="223"/>
      <c r="L359" s="222"/>
      <c r="M359" s="222"/>
      <c r="N359" s="22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ht="18.350000000000001" x14ac:dyDescent="0.3">
      <c r="A360" s="221"/>
      <c r="B360" s="222"/>
      <c r="C360" s="222"/>
      <c r="D360" s="222"/>
      <c r="E360" s="222"/>
      <c r="F360" s="223"/>
      <c r="G360" s="222"/>
      <c r="H360" s="222"/>
      <c r="I360" s="223"/>
      <c r="J360" s="222"/>
      <c r="K360" s="223"/>
      <c r="L360" s="222"/>
      <c r="M360" s="222"/>
      <c r="N360" s="22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ht="18.350000000000001" x14ac:dyDescent="0.3">
      <c r="A361" s="221"/>
      <c r="B361" s="222"/>
      <c r="C361" s="222"/>
      <c r="D361" s="222"/>
      <c r="E361" s="222"/>
      <c r="F361" s="223"/>
      <c r="G361" s="222"/>
      <c r="H361" s="222"/>
      <c r="I361" s="223"/>
      <c r="J361" s="222"/>
      <c r="K361" s="223"/>
      <c r="L361" s="222"/>
      <c r="M361" s="222"/>
      <c r="N361" s="22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ht="18.350000000000001" x14ac:dyDescent="0.3">
      <c r="A362" s="221"/>
      <c r="B362" s="222"/>
      <c r="C362" s="222"/>
      <c r="D362" s="222"/>
      <c r="E362" s="222"/>
      <c r="F362" s="223"/>
      <c r="G362" s="222"/>
      <c r="H362" s="222"/>
      <c r="I362" s="223"/>
      <c r="J362" s="222"/>
      <c r="K362" s="223"/>
      <c r="L362" s="222"/>
      <c r="M362" s="222"/>
      <c r="N362" s="22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ht="18.350000000000001" x14ac:dyDescent="0.3">
      <c r="A363" s="221"/>
      <c r="B363" s="222"/>
      <c r="C363" s="222"/>
      <c r="D363" s="222"/>
      <c r="E363" s="222"/>
      <c r="F363" s="223"/>
      <c r="G363" s="222"/>
      <c r="H363" s="222"/>
      <c r="I363" s="223"/>
      <c r="J363" s="222"/>
      <c r="K363" s="223"/>
      <c r="L363" s="222"/>
      <c r="M363" s="222"/>
      <c r="N363" s="22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ht="18.350000000000001" x14ac:dyDescent="0.3">
      <c r="A364" s="221"/>
      <c r="B364" s="222"/>
      <c r="C364" s="222"/>
      <c r="D364" s="222"/>
      <c r="E364" s="222"/>
      <c r="F364" s="223"/>
      <c r="G364" s="222"/>
      <c r="H364" s="222"/>
      <c r="I364" s="223"/>
      <c r="J364" s="222"/>
      <c r="K364" s="223"/>
      <c r="L364" s="222"/>
      <c r="M364" s="222"/>
      <c r="N364" s="22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ht="18.350000000000001" x14ac:dyDescent="0.3">
      <c r="A365" s="221"/>
      <c r="B365" s="222"/>
      <c r="C365" s="222"/>
      <c r="D365" s="222"/>
      <c r="E365" s="222"/>
      <c r="F365" s="223"/>
      <c r="G365" s="222"/>
      <c r="H365" s="222"/>
      <c r="I365" s="223"/>
      <c r="J365" s="222"/>
      <c r="K365" s="223"/>
      <c r="L365" s="222"/>
      <c r="M365" s="222"/>
      <c r="N365" s="22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ht="18.350000000000001" x14ac:dyDescent="0.3">
      <c r="A366" s="221"/>
      <c r="B366" s="222"/>
      <c r="C366" s="222"/>
      <c r="D366" s="222"/>
      <c r="E366" s="222"/>
      <c r="F366" s="223"/>
      <c r="G366" s="222"/>
      <c r="H366" s="222"/>
      <c r="I366" s="223"/>
      <c r="J366" s="222"/>
      <c r="K366" s="223"/>
      <c r="L366" s="222"/>
      <c r="M366" s="222"/>
      <c r="N366" s="22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ht="18.350000000000001" x14ac:dyDescent="0.3">
      <c r="A367" s="221"/>
      <c r="B367" s="222"/>
      <c r="C367" s="222"/>
      <c r="D367" s="222"/>
      <c r="E367" s="222"/>
      <c r="F367" s="223"/>
      <c r="G367" s="222"/>
      <c r="H367" s="222"/>
      <c r="I367" s="223"/>
      <c r="J367" s="222"/>
      <c r="K367" s="223"/>
      <c r="L367" s="222"/>
      <c r="M367" s="222"/>
      <c r="N367" s="22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ht="18.350000000000001" x14ac:dyDescent="0.3">
      <c r="A368" s="221"/>
      <c r="B368" s="222"/>
      <c r="C368" s="222"/>
      <c r="D368" s="222"/>
      <c r="E368" s="222"/>
      <c r="F368" s="223"/>
      <c r="G368" s="222"/>
      <c r="H368" s="222"/>
      <c r="I368" s="223"/>
      <c r="J368" s="222"/>
      <c r="K368" s="223"/>
      <c r="L368" s="222"/>
      <c r="M368" s="222"/>
      <c r="N368" s="22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ht="18.350000000000001" x14ac:dyDescent="0.3">
      <c r="A369" s="221"/>
      <c r="B369" s="222"/>
      <c r="C369" s="222"/>
      <c r="D369" s="222"/>
      <c r="E369" s="222"/>
      <c r="F369" s="223"/>
      <c r="G369" s="222"/>
      <c r="H369" s="222"/>
      <c r="I369" s="223"/>
      <c r="J369" s="222"/>
      <c r="K369" s="223"/>
      <c r="L369" s="222"/>
      <c r="M369" s="222"/>
      <c r="N369" s="22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ht="18.350000000000001" x14ac:dyDescent="0.3">
      <c r="A370" s="221"/>
      <c r="B370" s="222"/>
      <c r="C370" s="222"/>
      <c r="D370" s="222"/>
      <c r="E370" s="222"/>
      <c r="F370" s="223"/>
      <c r="G370" s="222"/>
      <c r="H370" s="222"/>
      <c r="I370" s="223"/>
      <c r="J370" s="222"/>
      <c r="K370" s="223"/>
      <c r="L370" s="222"/>
      <c r="M370" s="222"/>
      <c r="N370" s="22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ht="18.350000000000001" x14ac:dyDescent="0.3">
      <c r="A371" s="221"/>
      <c r="B371" s="222"/>
      <c r="C371" s="222"/>
      <c r="D371" s="222"/>
      <c r="E371" s="222"/>
      <c r="F371" s="223"/>
      <c r="G371" s="222"/>
      <c r="H371" s="222"/>
      <c r="I371" s="223"/>
      <c r="J371" s="222"/>
      <c r="K371" s="223"/>
      <c r="L371" s="222"/>
      <c r="M371" s="222"/>
      <c r="N371" s="22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ht="18.350000000000001" x14ac:dyDescent="0.3">
      <c r="A372" s="221"/>
      <c r="B372" s="222"/>
      <c r="C372" s="222"/>
      <c r="D372" s="222"/>
      <c r="E372" s="222"/>
      <c r="F372" s="223"/>
      <c r="G372" s="222"/>
      <c r="H372" s="222"/>
      <c r="I372" s="223"/>
      <c r="J372" s="222"/>
      <c r="K372" s="223"/>
      <c r="L372" s="222"/>
      <c r="M372" s="222"/>
      <c r="N372" s="22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ht="18.350000000000001" x14ac:dyDescent="0.3">
      <c r="A373" s="221"/>
      <c r="B373" s="222"/>
      <c r="C373" s="222"/>
      <c r="D373" s="222"/>
      <c r="E373" s="222"/>
      <c r="F373" s="223"/>
      <c r="G373" s="222"/>
      <c r="H373" s="222"/>
      <c r="I373" s="223"/>
      <c r="J373" s="222"/>
      <c r="K373" s="223"/>
      <c r="L373" s="222"/>
      <c r="M373" s="222"/>
      <c r="N373" s="22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ht="18.350000000000001" x14ac:dyDescent="0.3">
      <c r="A374" s="221"/>
      <c r="B374" s="222"/>
      <c r="C374" s="222"/>
      <c r="D374" s="222"/>
      <c r="E374" s="222"/>
      <c r="F374" s="223"/>
      <c r="G374" s="222"/>
      <c r="H374" s="222"/>
      <c r="I374" s="223"/>
      <c r="J374" s="222"/>
      <c r="K374" s="223"/>
      <c r="L374" s="222"/>
      <c r="M374" s="222"/>
      <c r="N374" s="22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ht="18.350000000000001" x14ac:dyDescent="0.3">
      <c r="A375" s="221"/>
      <c r="B375" s="222"/>
      <c r="C375" s="222"/>
      <c r="D375" s="222"/>
      <c r="E375" s="222"/>
      <c r="F375" s="223"/>
      <c r="G375" s="222"/>
      <c r="H375" s="222"/>
      <c r="I375" s="223"/>
      <c r="J375" s="222"/>
      <c r="K375" s="223"/>
      <c r="L375" s="222"/>
      <c r="M375" s="222"/>
      <c r="N375" s="22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ht="18.350000000000001" x14ac:dyDescent="0.3">
      <c r="A376" s="221"/>
      <c r="B376" s="222"/>
      <c r="C376" s="222"/>
      <c r="D376" s="222"/>
      <c r="E376" s="222"/>
      <c r="F376" s="223"/>
      <c r="G376" s="222"/>
      <c r="H376" s="222"/>
      <c r="I376" s="223"/>
      <c r="J376" s="222"/>
      <c r="K376" s="223"/>
      <c r="L376" s="222"/>
      <c r="M376" s="222"/>
      <c r="N376" s="22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ht="18.350000000000001" x14ac:dyDescent="0.3">
      <c r="A377" s="221"/>
      <c r="B377" s="222"/>
      <c r="C377" s="222"/>
      <c r="D377" s="222"/>
      <c r="E377" s="222"/>
      <c r="F377" s="223"/>
      <c r="G377" s="222"/>
      <c r="H377" s="222"/>
      <c r="I377" s="223"/>
      <c r="J377" s="222"/>
      <c r="K377" s="223"/>
      <c r="L377" s="222"/>
      <c r="M377" s="222"/>
      <c r="N377" s="22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ht="18.350000000000001" x14ac:dyDescent="0.3">
      <c r="A378" s="221"/>
      <c r="B378" s="222"/>
      <c r="C378" s="222"/>
      <c r="D378" s="222"/>
      <c r="E378" s="222"/>
      <c r="F378" s="223"/>
      <c r="G378" s="222"/>
      <c r="H378" s="222"/>
      <c r="I378" s="223"/>
      <c r="J378" s="222"/>
      <c r="K378" s="223"/>
      <c r="L378" s="222"/>
      <c r="M378" s="222"/>
      <c r="N378" s="22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ht="18.350000000000001" x14ac:dyDescent="0.3">
      <c r="A379" s="221"/>
      <c r="B379" s="222"/>
      <c r="C379" s="222"/>
      <c r="D379" s="222"/>
      <c r="E379" s="222"/>
      <c r="F379" s="223"/>
      <c r="G379" s="222"/>
      <c r="H379" s="222"/>
      <c r="I379" s="223"/>
      <c r="J379" s="222"/>
      <c r="K379" s="223"/>
      <c r="L379" s="222"/>
      <c r="M379" s="222"/>
      <c r="N379" s="22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ht="18.350000000000001" x14ac:dyDescent="0.3">
      <c r="A380" s="221"/>
      <c r="B380" s="222"/>
      <c r="C380" s="222"/>
      <c r="D380" s="222"/>
      <c r="E380" s="222"/>
      <c r="F380" s="223"/>
      <c r="G380" s="222"/>
      <c r="H380" s="222"/>
      <c r="I380" s="223"/>
      <c r="J380" s="222"/>
      <c r="K380" s="223"/>
      <c r="L380" s="222"/>
      <c r="M380" s="222"/>
      <c r="N380" s="22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ht="18.350000000000001" x14ac:dyDescent="0.3">
      <c r="A381" s="221"/>
      <c r="B381" s="222"/>
      <c r="C381" s="222"/>
      <c r="D381" s="222"/>
      <c r="E381" s="222"/>
      <c r="F381" s="223"/>
      <c r="G381" s="222"/>
      <c r="H381" s="222"/>
      <c r="I381" s="223"/>
      <c r="J381" s="222"/>
      <c r="K381" s="223"/>
      <c r="L381" s="222"/>
      <c r="M381" s="222"/>
      <c r="N381" s="22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ht="18.350000000000001" x14ac:dyDescent="0.3">
      <c r="A382" s="221"/>
      <c r="B382" s="222"/>
      <c r="C382" s="222"/>
      <c r="D382" s="222"/>
      <c r="E382" s="222"/>
      <c r="F382" s="223"/>
      <c r="G382" s="222"/>
      <c r="H382" s="222"/>
      <c r="I382" s="223"/>
      <c r="J382" s="222"/>
      <c r="K382" s="223"/>
      <c r="L382" s="222"/>
      <c r="M382" s="222"/>
      <c r="N382" s="22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ht="18.350000000000001" x14ac:dyDescent="0.3">
      <c r="A383" s="221"/>
      <c r="B383" s="222"/>
      <c r="C383" s="222"/>
      <c r="D383" s="222"/>
      <c r="E383" s="222"/>
      <c r="F383" s="223"/>
      <c r="G383" s="222"/>
      <c r="H383" s="222"/>
      <c r="I383" s="223"/>
      <c r="J383" s="222"/>
      <c r="K383" s="223"/>
      <c r="L383" s="222"/>
      <c r="M383" s="222"/>
      <c r="N383" s="22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ht="18.350000000000001" x14ac:dyDescent="0.3">
      <c r="A384" s="221"/>
      <c r="B384" s="222"/>
      <c r="C384" s="222"/>
      <c r="D384" s="222"/>
      <c r="E384" s="222"/>
      <c r="F384" s="223"/>
      <c r="G384" s="222"/>
      <c r="H384" s="222"/>
      <c r="I384" s="223"/>
      <c r="J384" s="222"/>
      <c r="K384" s="223"/>
      <c r="L384" s="222"/>
      <c r="M384" s="222"/>
      <c r="N384" s="22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ht="18.350000000000001" x14ac:dyDescent="0.3">
      <c r="A385" s="221"/>
      <c r="B385" s="222"/>
      <c r="C385" s="222"/>
      <c r="D385" s="222"/>
      <c r="E385" s="222"/>
      <c r="F385" s="223"/>
      <c r="G385" s="222"/>
      <c r="H385" s="222"/>
      <c r="I385" s="223"/>
      <c r="J385" s="222"/>
      <c r="K385" s="223"/>
      <c r="L385" s="222"/>
      <c r="M385" s="222"/>
      <c r="N385" s="22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ht="18.350000000000001" x14ac:dyDescent="0.3">
      <c r="A386" s="221"/>
      <c r="B386" s="222"/>
      <c r="C386" s="222"/>
      <c r="D386" s="222"/>
      <c r="E386" s="222"/>
      <c r="F386" s="223"/>
      <c r="G386" s="222"/>
      <c r="H386" s="222"/>
      <c r="I386" s="223"/>
      <c r="J386" s="222"/>
      <c r="K386" s="223"/>
      <c r="L386" s="222"/>
      <c r="M386" s="222"/>
      <c r="N386" s="22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ht="18.350000000000001" x14ac:dyDescent="0.3">
      <c r="A387" s="221"/>
      <c r="B387" s="222"/>
      <c r="C387" s="222"/>
      <c r="D387" s="222"/>
      <c r="E387" s="222"/>
      <c r="F387" s="223"/>
      <c r="G387" s="222"/>
      <c r="H387" s="222"/>
      <c r="I387" s="223"/>
      <c r="J387" s="222"/>
      <c r="K387" s="223"/>
      <c r="L387" s="222"/>
      <c r="M387" s="222"/>
      <c r="N387" s="22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ht="18.350000000000001" x14ac:dyDescent="0.3">
      <c r="A388" s="221"/>
      <c r="B388" s="222"/>
      <c r="C388" s="222"/>
      <c r="D388" s="222"/>
      <c r="E388" s="222"/>
      <c r="F388" s="223"/>
      <c r="G388" s="222"/>
      <c r="H388" s="222"/>
      <c r="I388" s="223"/>
      <c r="J388" s="222"/>
      <c r="K388" s="223"/>
      <c r="L388" s="222"/>
      <c r="M388" s="222"/>
      <c r="N388" s="22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ht="18.350000000000001" x14ac:dyDescent="0.3">
      <c r="A389" s="221"/>
      <c r="B389" s="222"/>
      <c r="C389" s="222"/>
      <c r="D389" s="222"/>
      <c r="E389" s="222"/>
      <c r="F389" s="223"/>
      <c r="G389" s="222"/>
      <c r="H389" s="222"/>
      <c r="I389" s="223"/>
      <c r="J389" s="222"/>
      <c r="K389" s="223"/>
      <c r="L389" s="222"/>
      <c r="M389" s="222"/>
      <c r="N389" s="22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ht="18.350000000000001" x14ac:dyDescent="0.3">
      <c r="A390" s="221"/>
      <c r="B390" s="222"/>
      <c r="C390" s="222"/>
      <c r="D390" s="222"/>
      <c r="E390" s="222"/>
      <c r="F390" s="223"/>
      <c r="G390" s="222"/>
      <c r="H390" s="222"/>
      <c r="I390" s="223"/>
      <c r="J390" s="222"/>
      <c r="K390" s="223"/>
      <c r="L390" s="222"/>
      <c r="M390" s="222"/>
      <c r="N390" s="22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ht="18.350000000000001" x14ac:dyDescent="0.3">
      <c r="A391" s="221"/>
      <c r="B391" s="222"/>
      <c r="C391" s="222"/>
      <c r="D391" s="222"/>
      <c r="E391" s="222"/>
      <c r="F391" s="223"/>
      <c r="G391" s="222"/>
      <c r="H391" s="222"/>
      <c r="I391" s="223"/>
      <c r="J391" s="222"/>
      <c r="K391" s="223"/>
      <c r="L391" s="222"/>
      <c r="M391" s="222"/>
      <c r="N391" s="22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ht="18.350000000000001" x14ac:dyDescent="0.3">
      <c r="A392" s="221"/>
      <c r="B392" s="222"/>
      <c r="C392" s="222"/>
      <c r="D392" s="222"/>
      <c r="E392" s="222"/>
      <c r="F392" s="223"/>
      <c r="G392" s="222"/>
      <c r="H392" s="222"/>
      <c r="I392" s="223"/>
      <c r="J392" s="222"/>
      <c r="K392" s="223"/>
      <c r="L392" s="222"/>
      <c r="M392" s="222"/>
      <c r="N392" s="22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ht="18.350000000000001" x14ac:dyDescent="0.3">
      <c r="A393" s="221"/>
      <c r="B393" s="222"/>
      <c r="C393" s="222"/>
      <c r="D393" s="222"/>
      <c r="E393" s="222"/>
      <c r="F393" s="223"/>
      <c r="G393" s="222"/>
      <c r="H393" s="222"/>
      <c r="I393" s="223"/>
      <c r="J393" s="222"/>
      <c r="K393" s="223"/>
      <c r="L393" s="222"/>
      <c r="M393" s="222"/>
      <c r="N393" s="22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ht="18.350000000000001" x14ac:dyDescent="0.3">
      <c r="A394" s="221"/>
      <c r="B394" s="222"/>
      <c r="C394" s="222"/>
      <c r="D394" s="222"/>
      <c r="E394" s="222"/>
      <c r="F394" s="223"/>
      <c r="G394" s="222"/>
      <c r="H394" s="222"/>
      <c r="I394" s="223"/>
      <c r="J394" s="222"/>
      <c r="K394" s="223"/>
      <c r="L394" s="222"/>
      <c r="M394" s="222"/>
      <c r="N394" s="22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ht="18.350000000000001" x14ac:dyDescent="0.3">
      <c r="A395" s="221"/>
      <c r="B395" s="222"/>
      <c r="C395" s="222"/>
      <c r="D395" s="222"/>
      <c r="E395" s="222"/>
      <c r="F395" s="223"/>
      <c r="G395" s="222"/>
      <c r="H395" s="222"/>
      <c r="I395" s="223"/>
      <c r="J395" s="222"/>
      <c r="K395" s="223"/>
      <c r="L395" s="222"/>
      <c r="M395" s="222"/>
      <c r="N395" s="22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ht="18.350000000000001" x14ac:dyDescent="0.3">
      <c r="A396" s="221"/>
      <c r="B396" s="222"/>
      <c r="C396" s="222"/>
      <c r="D396" s="222"/>
      <c r="E396" s="222"/>
      <c r="F396" s="223"/>
      <c r="G396" s="222"/>
      <c r="H396" s="222"/>
      <c r="I396" s="223"/>
      <c r="J396" s="222"/>
      <c r="K396" s="223"/>
      <c r="L396" s="222"/>
      <c r="M396" s="222"/>
      <c r="N396" s="22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ht="18.350000000000001" x14ac:dyDescent="0.3">
      <c r="A397" s="221"/>
      <c r="B397" s="222"/>
      <c r="C397" s="222"/>
      <c r="D397" s="222"/>
      <c r="E397" s="222"/>
      <c r="F397" s="223"/>
      <c r="G397" s="222"/>
      <c r="H397" s="222"/>
      <c r="I397" s="223"/>
      <c r="J397" s="222"/>
      <c r="K397" s="223"/>
      <c r="L397" s="222"/>
      <c r="M397" s="222"/>
      <c r="N397" s="22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ht="18.350000000000001" x14ac:dyDescent="0.3">
      <c r="A398" s="221"/>
      <c r="B398" s="222"/>
      <c r="C398" s="222"/>
      <c r="D398" s="222"/>
      <c r="E398" s="222"/>
      <c r="F398" s="223"/>
      <c r="G398" s="222"/>
      <c r="H398" s="222"/>
      <c r="I398" s="223"/>
      <c r="J398" s="222"/>
      <c r="K398" s="223"/>
      <c r="L398" s="222"/>
      <c r="M398" s="222"/>
      <c r="N398" s="22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ht="18.350000000000001" x14ac:dyDescent="0.3">
      <c r="A399" s="221"/>
      <c r="B399" s="222"/>
      <c r="C399" s="222"/>
      <c r="D399" s="222"/>
      <c r="E399" s="222"/>
      <c r="F399" s="223"/>
      <c r="G399" s="222"/>
      <c r="H399" s="222"/>
      <c r="I399" s="223"/>
      <c r="J399" s="222"/>
      <c r="K399" s="223"/>
      <c r="L399" s="222"/>
      <c r="M399" s="222"/>
      <c r="N399" s="22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ht="18.350000000000001" x14ac:dyDescent="0.3">
      <c r="A400" s="221"/>
      <c r="B400" s="222"/>
      <c r="C400" s="222"/>
      <c r="D400" s="222"/>
      <c r="E400" s="222"/>
      <c r="F400" s="223"/>
      <c r="G400" s="222"/>
      <c r="H400" s="222"/>
      <c r="I400" s="223"/>
      <c r="J400" s="222"/>
      <c r="K400" s="223"/>
      <c r="L400" s="222"/>
      <c r="M400" s="222"/>
      <c r="N400" s="22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ht="18.350000000000001" x14ac:dyDescent="0.3">
      <c r="A401" s="221"/>
      <c r="B401" s="222"/>
      <c r="C401" s="222"/>
      <c r="D401" s="222"/>
      <c r="E401" s="222"/>
      <c r="F401" s="223"/>
      <c r="G401" s="222"/>
      <c r="H401" s="222"/>
      <c r="I401" s="223"/>
      <c r="J401" s="222"/>
      <c r="K401" s="223"/>
      <c r="L401" s="222"/>
      <c r="M401" s="222"/>
      <c r="N401" s="22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ht="18.350000000000001" x14ac:dyDescent="0.3">
      <c r="A402" s="221"/>
      <c r="B402" s="222"/>
      <c r="C402" s="222"/>
      <c r="D402" s="222"/>
      <c r="E402" s="222"/>
      <c r="F402" s="223"/>
      <c r="G402" s="222"/>
      <c r="H402" s="222"/>
      <c r="I402" s="223"/>
      <c r="J402" s="222"/>
      <c r="K402" s="223"/>
      <c r="L402" s="222"/>
      <c r="M402" s="222"/>
      <c r="N402" s="22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</sheetData>
  <mergeCells count="18">
    <mergeCell ref="B17:C17"/>
    <mergeCell ref="L13:M13"/>
    <mergeCell ref="G11:H11"/>
    <mergeCell ref="L8:M8"/>
    <mergeCell ref="A1:F1"/>
    <mergeCell ref="B3:C3"/>
    <mergeCell ref="G3:H3"/>
    <mergeCell ref="L3:M3"/>
    <mergeCell ref="L46:M46"/>
    <mergeCell ref="B40:C40"/>
    <mergeCell ref="G32:H32"/>
    <mergeCell ref="B28:C28"/>
    <mergeCell ref="G22:H22"/>
    <mergeCell ref="G67:H67"/>
    <mergeCell ref="B64:C64"/>
    <mergeCell ref="G61:H61"/>
    <mergeCell ref="B54:C54"/>
    <mergeCell ref="G46:H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"/>
  <sheetViews>
    <sheetView topLeftCell="A10" zoomScale="70" zoomScaleNormal="70" workbookViewId="0">
      <selection activeCell="E19" sqref="E19"/>
    </sheetView>
  </sheetViews>
  <sheetFormatPr defaultRowHeight="16.3" x14ac:dyDescent="0.3"/>
  <cols>
    <col min="1" max="2" width="12.6640625" customWidth="1"/>
    <col min="3" max="3" width="36.6640625" customWidth="1"/>
    <col min="4" max="4" width="13" customWidth="1"/>
    <col min="5" max="5" width="13.44140625" customWidth="1"/>
    <col min="6" max="6" width="14.5546875" customWidth="1"/>
    <col min="7" max="7" width="11" customWidth="1"/>
    <col min="8" max="8" width="12" customWidth="1"/>
  </cols>
  <sheetData>
    <row r="1" spans="1:6" x14ac:dyDescent="0.3">
      <c r="B1" t="s">
        <v>340</v>
      </c>
      <c r="C1" t="s">
        <v>341</v>
      </c>
      <c r="D1" t="s">
        <v>342</v>
      </c>
      <c r="E1" t="s">
        <v>343</v>
      </c>
    </row>
    <row r="2" spans="1:6" x14ac:dyDescent="0.3">
      <c r="B2" s="7">
        <f>15460*176</f>
        <v>2720960</v>
      </c>
      <c r="C2" s="7">
        <f>17460*164</f>
        <v>2863440</v>
      </c>
      <c r="D2" s="7">
        <f>12460*176</f>
        <v>2192960</v>
      </c>
      <c r="E2" s="7">
        <f>10460*164</f>
        <v>1715440</v>
      </c>
    </row>
    <row r="3" spans="1:6" x14ac:dyDescent="0.3">
      <c r="B3" s="7">
        <f>15460*40*40%</f>
        <v>247360</v>
      </c>
      <c r="C3" s="7">
        <f>17460*16*40%</f>
        <v>111744</v>
      </c>
      <c r="D3" s="7">
        <f>12460*12*40%</f>
        <v>59808</v>
      </c>
      <c r="E3" s="7"/>
    </row>
    <row r="4" spans="1:6" x14ac:dyDescent="0.3">
      <c r="B4" s="7">
        <f>15460*8</f>
        <v>123680</v>
      </c>
      <c r="C4" s="7">
        <f>17460*8</f>
        <v>139680</v>
      </c>
      <c r="D4" s="7">
        <f>12460*8</f>
        <v>99680</v>
      </c>
      <c r="E4" s="7"/>
    </row>
    <row r="5" spans="1:6" x14ac:dyDescent="0.3">
      <c r="B5" s="7">
        <f>544192</f>
        <v>544192</v>
      </c>
      <c r="C5" s="7">
        <f>C2*0.3</f>
        <v>859032</v>
      </c>
      <c r="D5" s="7">
        <f>2192960*30%</f>
        <v>657888</v>
      </c>
      <c r="E5" s="7">
        <f>E2*30%</f>
        <v>514632</v>
      </c>
    </row>
    <row r="6" spans="1:6" x14ac:dyDescent="0.3">
      <c r="A6" t="s">
        <v>305</v>
      </c>
      <c r="B6" s="7">
        <f>SUM(B2:B5)</f>
        <v>3636192</v>
      </c>
      <c r="C6" s="7">
        <f>SUM(C2:C5)</f>
        <v>3973896</v>
      </c>
      <c r="D6" s="7">
        <f>SUM(D2:D5)</f>
        <v>3010336</v>
      </c>
      <c r="E6" s="7">
        <f>SUM(E2:E5)</f>
        <v>2230072</v>
      </c>
    </row>
    <row r="8" spans="1:6" ht="29.25" customHeight="1" x14ac:dyDescent="0.3">
      <c r="A8" s="337" t="s">
        <v>112</v>
      </c>
      <c r="B8" s="337"/>
      <c r="C8" s="337"/>
      <c r="D8" s="337"/>
      <c r="E8" s="337"/>
    </row>
    <row r="9" spans="1:6" x14ac:dyDescent="0.3">
      <c r="B9" t="s">
        <v>104</v>
      </c>
      <c r="C9" t="s">
        <v>306</v>
      </c>
      <c r="D9" t="s">
        <v>307</v>
      </c>
      <c r="E9" t="s">
        <v>107</v>
      </c>
    </row>
    <row r="10" spans="1:6" x14ac:dyDescent="0.3">
      <c r="A10" s="7"/>
      <c r="B10" s="7">
        <f>12460000/22*20</f>
        <v>11327272.727272727</v>
      </c>
      <c r="C10" s="7">
        <v>8046000</v>
      </c>
      <c r="D10" s="7">
        <f>7046000/22*18</f>
        <v>5764909.0909090918</v>
      </c>
      <c r="E10" s="7">
        <v>5046000</v>
      </c>
      <c r="F10" s="7"/>
    </row>
    <row r="11" spans="1:6" x14ac:dyDescent="0.3">
      <c r="A11" s="7"/>
      <c r="B11" s="7">
        <f>11327273*0.2</f>
        <v>2265454.6</v>
      </c>
      <c r="C11" s="7">
        <f>8046000 *0.1</f>
        <v>804600</v>
      </c>
      <c r="D11" s="7">
        <f>5764909*0.15</f>
        <v>864736.35</v>
      </c>
      <c r="E11" s="7">
        <f>5046000*0.05</f>
        <v>252300</v>
      </c>
      <c r="F11" s="7"/>
    </row>
    <row r="12" spans="1:6" x14ac:dyDescent="0.3">
      <c r="A12" s="7"/>
      <c r="B12" s="7">
        <f>11327273*0.2</f>
        <v>2265454.6</v>
      </c>
      <c r="C12" s="7">
        <f>8046000 *0.2</f>
        <v>1609200</v>
      </c>
      <c r="D12" s="7">
        <f>5764909*0.2</f>
        <v>1152981.8</v>
      </c>
      <c r="F12" s="7"/>
    </row>
    <row r="13" spans="1:6" x14ac:dyDescent="0.3">
      <c r="A13" s="7"/>
      <c r="B13" s="7">
        <f>11327273*0.3</f>
        <v>3398181.9</v>
      </c>
      <c r="C13" s="7">
        <f>8046000 *0.3</f>
        <v>2413800</v>
      </c>
      <c r="D13" s="7">
        <f>5764909*0.3</f>
        <v>1729472.7</v>
      </c>
      <c r="E13" s="7">
        <f>5046000*0.2</f>
        <v>1009200</v>
      </c>
      <c r="F13" s="7"/>
    </row>
    <row r="14" spans="1:6" x14ac:dyDescent="0.3">
      <c r="A14" s="7" t="s">
        <v>305</v>
      </c>
      <c r="B14" s="7">
        <f>SUM(B10:B13)</f>
        <v>19256363.827272724</v>
      </c>
      <c r="C14" s="7">
        <f>SUM(C10:C13)</f>
        <v>12873600</v>
      </c>
      <c r="D14" s="7">
        <f>SUM(D10:D13)</f>
        <v>9512099.9409090914</v>
      </c>
      <c r="E14" s="7">
        <f>SUM(E10:E13)</f>
        <v>6307500</v>
      </c>
      <c r="F14" s="7">
        <f>SUM(B14:E14)</f>
        <v>47949563.768181816</v>
      </c>
    </row>
    <row r="15" spans="1:6" x14ac:dyDescent="0.3">
      <c r="A15" s="7"/>
      <c r="B15" s="7"/>
      <c r="C15" s="7"/>
      <c r="D15" s="7"/>
      <c r="E15" s="7"/>
      <c r="F15" s="7"/>
    </row>
    <row r="17" spans="1:8" x14ac:dyDescent="0.3">
      <c r="A17" s="338" t="s">
        <v>1</v>
      </c>
      <c r="B17" s="340" t="s">
        <v>2</v>
      </c>
      <c r="C17" s="11" t="s">
        <v>308</v>
      </c>
      <c r="D17" s="340" t="s">
        <v>3</v>
      </c>
      <c r="E17" s="342" t="s">
        <v>4</v>
      </c>
    </row>
    <row r="18" spans="1:8" x14ac:dyDescent="0.3">
      <c r="A18" s="339"/>
      <c r="B18" s="341"/>
      <c r="C18" s="9" t="s">
        <v>309</v>
      </c>
      <c r="D18" s="341"/>
      <c r="E18" s="343"/>
    </row>
    <row r="19" spans="1:8" ht="31.25" x14ac:dyDescent="0.3">
      <c r="A19" s="12">
        <v>1</v>
      </c>
      <c r="B19" s="10" t="s">
        <v>7</v>
      </c>
      <c r="C19" s="9" t="s">
        <v>13</v>
      </c>
      <c r="D19" s="9">
        <v>56</v>
      </c>
      <c r="E19" s="13">
        <v>346000</v>
      </c>
    </row>
    <row r="20" spans="1:8" ht="31.25" x14ac:dyDescent="0.3">
      <c r="A20" s="12">
        <v>2</v>
      </c>
      <c r="B20" s="10" t="s">
        <v>8</v>
      </c>
      <c r="C20" s="9" t="s">
        <v>13</v>
      </c>
      <c r="D20" s="9">
        <v>70</v>
      </c>
      <c r="E20" s="14">
        <v>146000</v>
      </c>
    </row>
    <row r="21" spans="1:8" ht="31.25" x14ac:dyDescent="0.3">
      <c r="A21" s="12" t="s">
        <v>310</v>
      </c>
      <c r="B21" s="10" t="s">
        <v>9</v>
      </c>
      <c r="C21" s="9" t="s">
        <v>14</v>
      </c>
      <c r="D21" s="9">
        <v>120</v>
      </c>
      <c r="E21" s="14">
        <v>74600</v>
      </c>
    </row>
    <row r="22" spans="1:8" x14ac:dyDescent="0.3">
      <c r="A22" s="12" t="s">
        <v>311</v>
      </c>
      <c r="B22" s="10" t="s">
        <v>10</v>
      </c>
      <c r="C22" s="9" t="s">
        <v>15</v>
      </c>
      <c r="D22" s="9">
        <v>2</v>
      </c>
      <c r="E22" s="14">
        <v>846000</v>
      </c>
    </row>
    <row r="23" spans="1:8" x14ac:dyDescent="0.3">
      <c r="A23" s="12" t="s">
        <v>312</v>
      </c>
      <c r="B23" s="10" t="s">
        <v>11</v>
      </c>
      <c r="C23" s="9" t="s">
        <v>16</v>
      </c>
      <c r="D23" s="9">
        <v>4.8</v>
      </c>
      <c r="E23" s="14">
        <v>54600</v>
      </c>
    </row>
    <row r="24" spans="1:8" x14ac:dyDescent="0.3">
      <c r="A24" s="15" t="s">
        <v>313</v>
      </c>
      <c r="B24" s="16" t="s">
        <v>12</v>
      </c>
      <c r="C24" s="17" t="s">
        <v>17</v>
      </c>
      <c r="D24" s="17">
        <v>20</v>
      </c>
      <c r="E24" s="18">
        <v>146000</v>
      </c>
    </row>
    <row r="26" spans="1:8" x14ac:dyDescent="0.3">
      <c r="A26" s="20" t="s">
        <v>314</v>
      </c>
      <c r="B26" s="334" t="s">
        <v>128</v>
      </c>
      <c r="C26" s="334" t="s">
        <v>129</v>
      </c>
      <c r="D26" s="334" t="s">
        <v>316</v>
      </c>
      <c r="E26" s="334" t="s">
        <v>317</v>
      </c>
      <c r="F26" s="20" t="s">
        <v>318</v>
      </c>
    </row>
    <row r="27" spans="1:8" x14ac:dyDescent="0.3">
      <c r="A27" s="20" t="s">
        <v>315</v>
      </c>
      <c r="B27" s="334"/>
      <c r="C27" s="334"/>
      <c r="D27" s="334"/>
      <c r="E27" s="334"/>
      <c r="F27" s="20" t="s">
        <v>319</v>
      </c>
    </row>
    <row r="28" spans="1:8" x14ac:dyDescent="0.3">
      <c r="A28" s="333" t="s">
        <v>132</v>
      </c>
      <c r="B28" s="333"/>
      <c r="C28" s="333"/>
      <c r="D28" s="333"/>
      <c r="E28" s="333"/>
      <c r="F28" s="333"/>
    </row>
    <row r="29" spans="1:8" ht="31.25" x14ac:dyDescent="0.3">
      <c r="A29" s="334">
        <v>1</v>
      </c>
      <c r="B29" s="333" t="s">
        <v>159</v>
      </c>
      <c r="C29" s="21" t="s">
        <v>320</v>
      </c>
      <c r="D29" s="20"/>
      <c r="E29" s="20"/>
      <c r="F29" s="20"/>
      <c r="H29" s="8"/>
    </row>
    <row r="30" spans="1:8" x14ac:dyDescent="0.3">
      <c r="A30" s="334"/>
      <c r="B30" s="333"/>
      <c r="C30" s="21" t="s">
        <v>135</v>
      </c>
      <c r="D30" s="20" t="s">
        <v>142</v>
      </c>
      <c r="E30" s="20">
        <v>10</v>
      </c>
      <c r="F30" s="23">
        <f>G30*E19</f>
        <v>6920000</v>
      </c>
      <c r="G30">
        <v>20</v>
      </c>
    </row>
    <row r="31" spans="1:8" x14ac:dyDescent="0.3">
      <c r="A31" s="334"/>
      <c r="B31" s="333"/>
      <c r="C31" s="21" t="s">
        <v>136</v>
      </c>
      <c r="D31" s="20" t="s">
        <v>143</v>
      </c>
      <c r="E31" s="20">
        <v>10</v>
      </c>
      <c r="F31" s="23">
        <f t="shared" ref="F31:F35" si="0">G31*E20</f>
        <v>2190000</v>
      </c>
      <c r="G31">
        <v>15</v>
      </c>
    </row>
    <row r="32" spans="1:8" x14ac:dyDescent="0.3">
      <c r="A32" s="334"/>
      <c r="B32" s="333"/>
      <c r="C32" s="21" t="s">
        <v>321</v>
      </c>
      <c r="D32" s="20" t="s">
        <v>144</v>
      </c>
      <c r="E32" s="20">
        <v>10</v>
      </c>
      <c r="F32" s="23">
        <f t="shared" si="0"/>
        <v>596800</v>
      </c>
      <c r="G32">
        <v>8</v>
      </c>
    </row>
    <row r="33" spans="1:8" ht="19.05" x14ac:dyDescent="0.3">
      <c r="A33" s="334"/>
      <c r="B33" s="333"/>
      <c r="C33" s="21" t="s">
        <v>322</v>
      </c>
      <c r="D33" s="20" t="s">
        <v>144</v>
      </c>
      <c r="E33" s="20">
        <v>10</v>
      </c>
      <c r="F33" s="23">
        <f t="shared" si="0"/>
        <v>423000</v>
      </c>
      <c r="G33">
        <v>0.5</v>
      </c>
    </row>
    <row r="34" spans="1:8" x14ac:dyDescent="0.3">
      <c r="A34" s="334"/>
      <c r="B34" s="333"/>
      <c r="C34" s="21" t="s">
        <v>323</v>
      </c>
      <c r="D34" s="20" t="s">
        <v>142</v>
      </c>
      <c r="E34" s="20">
        <v>10</v>
      </c>
      <c r="F34" s="23">
        <f t="shared" si="0"/>
        <v>49140</v>
      </c>
      <c r="G34">
        <v>0.9</v>
      </c>
    </row>
    <row r="35" spans="1:8" ht="19.05" x14ac:dyDescent="0.3">
      <c r="A35" s="334"/>
      <c r="B35" s="333"/>
      <c r="C35" s="21" t="s">
        <v>324</v>
      </c>
      <c r="D35" s="22" t="s">
        <v>144</v>
      </c>
      <c r="E35" s="20">
        <v>10</v>
      </c>
      <c r="F35" s="23">
        <f t="shared" si="0"/>
        <v>876000</v>
      </c>
      <c r="G35">
        <v>6</v>
      </c>
    </row>
    <row r="36" spans="1:8" x14ac:dyDescent="0.3">
      <c r="A36" s="335"/>
      <c r="B36" s="336"/>
      <c r="C36" s="24" t="s">
        <v>139</v>
      </c>
      <c r="D36" s="25"/>
      <c r="E36" s="26"/>
      <c r="F36" s="27">
        <f>SUM(F30:F35)</f>
        <v>11054940</v>
      </c>
    </row>
    <row r="37" spans="1:8" ht="63" customHeight="1" x14ac:dyDescent="0.3">
      <c r="A37" s="329">
        <v>2</v>
      </c>
      <c r="B37" s="331" t="s">
        <v>146</v>
      </c>
      <c r="C37" s="28" t="s">
        <v>325</v>
      </c>
      <c r="D37" s="326" t="s">
        <v>142</v>
      </c>
      <c r="E37" s="332">
        <v>70</v>
      </c>
      <c r="F37" s="327">
        <f>B6</f>
        <v>3636192</v>
      </c>
      <c r="H37" s="1"/>
    </row>
    <row r="38" spans="1:8" ht="15.8" customHeight="1" x14ac:dyDescent="0.3">
      <c r="A38" s="329"/>
      <c r="B38" s="331"/>
      <c r="C38" s="28" t="s">
        <v>326</v>
      </c>
      <c r="D38" s="326"/>
      <c r="E38" s="332"/>
      <c r="F38" s="328"/>
    </row>
    <row r="39" spans="1:8" ht="62.35" customHeight="1" x14ac:dyDescent="0.3">
      <c r="A39" s="329">
        <v>3</v>
      </c>
      <c r="B39" s="331" t="s">
        <v>146</v>
      </c>
      <c r="C39" s="331" t="s">
        <v>148</v>
      </c>
      <c r="D39" s="326" t="s">
        <v>142</v>
      </c>
      <c r="E39" s="332">
        <v>69</v>
      </c>
      <c r="F39" s="327">
        <f>F37*0.34</f>
        <v>1236305.28</v>
      </c>
    </row>
    <row r="40" spans="1:8" ht="15.8" customHeight="1" x14ac:dyDescent="0.3">
      <c r="A40" s="329"/>
      <c r="B40" s="331"/>
      <c r="C40" s="331"/>
      <c r="D40" s="326"/>
      <c r="E40" s="332"/>
      <c r="F40" s="328"/>
    </row>
    <row r="41" spans="1:8" ht="156.75" customHeight="1" x14ac:dyDescent="0.3">
      <c r="A41" s="329">
        <v>4</v>
      </c>
      <c r="B41" s="330" t="s">
        <v>146</v>
      </c>
      <c r="C41" s="331" t="s">
        <v>149</v>
      </c>
      <c r="D41" s="326" t="s">
        <v>142</v>
      </c>
      <c r="E41" s="332">
        <v>76</v>
      </c>
      <c r="F41" s="327">
        <f>F37*0.006</f>
        <v>21817.152000000002</v>
      </c>
    </row>
    <row r="42" spans="1:8" ht="15.8" customHeight="1" x14ac:dyDescent="0.3">
      <c r="A42" s="329"/>
      <c r="B42" s="330"/>
      <c r="C42" s="331"/>
      <c r="D42" s="326"/>
      <c r="E42" s="332"/>
      <c r="F42" s="328"/>
    </row>
    <row r="43" spans="1:8" ht="95.3" customHeight="1" x14ac:dyDescent="0.3">
      <c r="A43" s="329">
        <v>5</v>
      </c>
      <c r="B43" s="330" t="s">
        <v>146</v>
      </c>
      <c r="C43" s="29" t="s">
        <v>327</v>
      </c>
      <c r="D43" s="326" t="s">
        <v>143</v>
      </c>
      <c r="E43" s="332">
        <v>70</v>
      </c>
      <c r="F43" s="327">
        <f>C6</f>
        <v>3973896</v>
      </c>
    </row>
    <row r="44" spans="1:8" ht="15.8" customHeight="1" x14ac:dyDescent="0.3">
      <c r="A44" s="329"/>
      <c r="B44" s="330"/>
      <c r="C44" s="29" t="s">
        <v>328</v>
      </c>
      <c r="D44" s="326"/>
      <c r="E44" s="332"/>
      <c r="F44" s="328"/>
    </row>
    <row r="45" spans="1:8" ht="62.35" customHeight="1" x14ac:dyDescent="0.3">
      <c r="A45" s="329">
        <v>6</v>
      </c>
      <c r="B45" s="330" t="s">
        <v>146</v>
      </c>
      <c r="C45" s="331" t="s">
        <v>151</v>
      </c>
      <c r="D45" s="326" t="s">
        <v>144</v>
      </c>
      <c r="E45" s="332">
        <v>69</v>
      </c>
      <c r="F45" s="327">
        <f>F43*0.34</f>
        <v>1351124.6400000001</v>
      </c>
    </row>
    <row r="46" spans="1:8" ht="15.8" customHeight="1" x14ac:dyDescent="0.3">
      <c r="A46" s="329"/>
      <c r="B46" s="330"/>
      <c r="C46" s="331"/>
      <c r="D46" s="326"/>
      <c r="E46" s="332"/>
      <c r="F46" s="328"/>
    </row>
    <row r="47" spans="1:8" ht="140.94999999999999" customHeight="1" x14ac:dyDescent="0.3">
      <c r="A47" s="329">
        <v>7</v>
      </c>
      <c r="B47" s="330" t="s">
        <v>146</v>
      </c>
      <c r="C47" s="331" t="s">
        <v>329</v>
      </c>
      <c r="D47" s="326" t="s">
        <v>143</v>
      </c>
      <c r="E47" s="332">
        <v>76</v>
      </c>
      <c r="F47" s="327">
        <f>F43*0.006</f>
        <v>23843.376</v>
      </c>
    </row>
    <row r="48" spans="1:8" ht="15.8" customHeight="1" x14ac:dyDescent="0.3">
      <c r="A48" s="329"/>
      <c r="B48" s="330"/>
      <c r="C48" s="331"/>
      <c r="D48" s="326"/>
      <c r="E48" s="332"/>
      <c r="F48" s="328"/>
    </row>
    <row r="49" spans="1:7" ht="47.25" customHeight="1" x14ac:dyDescent="0.3">
      <c r="A49" s="329">
        <v>8</v>
      </c>
      <c r="B49" s="330" t="s">
        <v>146</v>
      </c>
      <c r="C49" s="29" t="s">
        <v>325</v>
      </c>
      <c r="D49" s="326" t="s">
        <v>144</v>
      </c>
      <c r="E49" s="332">
        <v>70</v>
      </c>
      <c r="F49" s="327">
        <f>D6</f>
        <v>3010336</v>
      </c>
    </row>
    <row r="50" spans="1:7" ht="15.8" customHeight="1" x14ac:dyDescent="0.3">
      <c r="A50" s="329"/>
      <c r="B50" s="330"/>
      <c r="C50" s="29" t="s">
        <v>330</v>
      </c>
      <c r="D50" s="326"/>
      <c r="E50" s="332"/>
      <c r="F50" s="328"/>
    </row>
    <row r="51" spans="1:7" ht="62.35" customHeight="1" x14ac:dyDescent="0.3">
      <c r="A51" s="329">
        <v>9</v>
      </c>
      <c r="B51" s="330" t="s">
        <v>146</v>
      </c>
      <c r="C51" s="331" t="s">
        <v>154</v>
      </c>
      <c r="E51" s="332">
        <v>69</v>
      </c>
      <c r="F51" s="327">
        <f>F49*0.34</f>
        <v>1023514.2400000001</v>
      </c>
    </row>
    <row r="52" spans="1:7" ht="15.8" customHeight="1" x14ac:dyDescent="0.3">
      <c r="A52" s="329"/>
      <c r="B52" s="330"/>
      <c r="C52" s="331"/>
      <c r="E52" s="332"/>
      <c r="F52" s="328"/>
    </row>
    <row r="53" spans="1:7" ht="140.94999999999999" customHeight="1" x14ac:dyDescent="0.3">
      <c r="A53" s="329">
        <v>10</v>
      </c>
      <c r="B53" s="330" t="s">
        <v>146</v>
      </c>
      <c r="C53" s="331" t="s">
        <v>331</v>
      </c>
      <c r="D53" s="326" t="s">
        <v>144</v>
      </c>
      <c r="E53" s="332">
        <v>76</v>
      </c>
      <c r="F53" s="327">
        <f>F49*0.006</f>
        <v>18062.016</v>
      </c>
    </row>
    <row r="54" spans="1:7" ht="15.8" customHeight="1" x14ac:dyDescent="0.3">
      <c r="A54" s="329"/>
      <c r="B54" s="330"/>
      <c r="C54" s="331"/>
      <c r="D54" s="326"/>
      <c r="E54" s="332"/>
      <c r="F54" s="328"/>
    </row>
    <row r="55" spans="1:7" ht="15.8" customHeight="1" x14ac:dyDescent="0.3">
      <c r="A55" s="325" t="s">
        <v>332</v>
      </c>
      <c r="B55" s="325"/>
      <c r="C55" s="325"/>
      <c r="D55" s="325"/>
      <c r="E55" s="325"/>
      <c r="F55" s="325"/>
    </row>
    <row r="56" spans="1:7" ht="15.8" customHeight="1" x14ac:dyDescent="0.3">
      <c r="A56" s="325" t="s">
        <v>333</v>
      </c>
      <c r="B56" s="325"/>
      <c r="C56" s="325"/>
      <c r="D56" s="325"/>
      <c r="E56" s="325"/>
      <c r="F56" s="325"/>
    </row>
    <row r="57" spans="1:7" ht="93.75" customHeight="1" x14ac:dyDescent="0.3">
      <c r="A57" s="309">
        <v>11</v>
      </c>
      <c r="B57" s="322" t="s">
        <v>157</v>
      </c>
      <c r="C57" s="311" t="s">
        <v>160</v>
      </c>
      <c r="D57" s="313">
        <v>25</v>
      </c>
      <c r="E57" s="313">
        <v>2</v>
      </c>
      <c r="F57" s="315">
        <v>5300292</v>
      </c>
    </row>
    <row r="58" spans="1:7" ht="15.8" customHeight="1" x14ac:dyDescent="0.3">
      <c r="A58" s="310"/>
      <c r="B58" s="323"/>
      <c r="C58" s="312"/>
      <c r="D58" s="314"/>
      <c r="E58" s="314"/>
      <c r="F58" s="316"/>
    </row>
    <row r="59" spans="1:7" ht="15.8" customHeight="1" x14ac:dyDescent="0.3">
      <c r="A59" s="309">
        <v>12</v>
      </c>
      <c r="B59" s="322" t="s">
        <v>158</v>
      </c>
      <c r="C59" s="29" t="s">
        <v>188</v>
      </c>
      <c r="D59" s="30" t="s">
        <v>178</v>
      </c>
      <c r="E59" s="30">
        <v>60</v>
      </c>
      <c r="F59" s="31"/>
    </row>
    <row r="60" spans="1:7" ht="16.5" customHeight="1" x14ac:dyDescent="0.3">
      <c r="A60" s="317"/>
      <c r="B60" s="324"/>
      <c r="C60" s="28" t="s">
        <v>162</v>
      </c>
      <c r="E60" s="30">
        <v>60</v>
      </c>
      <c r="F60" s="31">
        <v>9046000</v>
      </c>
    </row>
    <row r="61" spans="1:7" ht="15.8" customHeight="1" x14ac:dyDescent="0.3">
      <c r="A61" s="317"/>
      <c r="B61" s="324"/>
      <c r="E61" s="33"/>
      <c r="F61" s="31"/>
    </row>
    <row r="62" spans="1:7" ht="15.8" customHeight="1" x14ac:dyDescent="0.3">
      <c r="A62" s="317"/>
      <c r="B62" s="324"/>
      <c r="C62" s="34"/>
      <c r="D62" s="33"/>
      <c r="E62" s="33"/>
      <c r="F62" s="31"/>
    </row>
    <row r="63" spans="1:7" ht="16.5" customHeight="1" x14ac:dyDescent="0.3">
      <c r="A63" s="317"/>
      <c r="B63" s="324"/>
      <c r="C63" s="34"/>
      <c r="D63" s="326">
        <v>42812</v>
      </c>
      <c r="E63" s="33"/>
    </row>
    <row r="64" spans="1:7" ht="16.5" customHeight="1" x14ac:dyDescent="0.3">
      <c r="A64" s="317"/>
      <c r="B64" s="324"/>
      <c r="C64" s="28" t="s">
        <v>163</v>
      </c>
      <c r="D64" s="326"/>
      <c r="E64" s="33"/>
      <c r="F64" s="35">
        <f>F60*0.2</f>
        <v>1809200</v>
      </c>
      <c r="G64" s="39"/>
    </row>
    <row r="65" spans="1:7" ht="16.5" customHeight="1" x14ac:dyDescent="0.3">
      <c r="A65" s="310"/>
      <c r="B65" s="323"/>
      <c r="C65" s="34"/>
      <c r="D65" s="33"/>
      <c r="E65" s="33"/>
      <c r="F65" s="31"/>
      <c r="G65" s="19"/>
    </row>
    <row r="66" spans="1:7" ht="15.8" customHeight="1" x14ac:dyDescent="0.3">
      <c r="A66" s="309">
        <v>13</v>
      </c>
      <c r="B66" s="322" t="s">
        <v>158</v>
      </c>
      <c r="C66" s="29" t="s">
        <v>164</v>
      </c>
      <c r="D66" s="30" t="s">
        <v>178</v>
      </c>
      <c r="E66" s="30">
        <v>60</v>
      </c>
      <c r="F66" s="31"/>
    </row>
    <row r="67" spans="1:7" ht="16.5" customHeight="1" x14ac:dyDescent="0.3">
      <c r="A67" s="317"/>
      <c r="B67" s="324"/>
      <c r="C67" s="28" t="s">
        <v>162</v>
      </c>
      <c r="D67" s="32">
        <v>42753</v>
      </c>
      <c r="E67" s="30">
        <v>60</v>
      </c>
      <c r="F67" s="31"/>
    </row>
    <row r="68" spans="1:7" ht="16.5" customHeight="1" x14ac:dyDescent="0.3">
      <c r="A68" s="317"/>
      <c r="B68" s="324"/>
      <c r="C68" s="28" t="s">
        <v>163</v>
      </c>
      <c r="D68" s="33"/>
      <c r="E68" s="33"/>
      <c r="F68" s="31"/>
    </row>
    <row r="69" spans="1:7" ht="16.5" customHeight="1" x14ac:dyDescent="0.3">
      <c r="A69" s="317"/>
      <c r="B69" s="324"/>
      <c r="C69" s="34"/>
      <c r="D69" s="33"/>
      <c r="E69" s="33"/>
      <c r="F69" s="31"/>
    </row>
    <row r="70" spans="1:7" ht="16.5" customHeight="1" x14ac:dyDescent="0.3">
      <c r="A70" s="317"/>
      <c r="B70" s="324"/>
      <c r="C70" s="34"/>
      <c r="D70" s="33"/>
      <c r="E70" s="33"/>
      <c r="F70" s="31">
        <v>4046000</v>
      </c>
    </row>
    <row r="71" spans="1:7" ht="16.5" customHeight="1" x14ac:dyDescent="0.3">
      <c r="A71" s="310"/>
      <c r="B71" s="323"/>
      <c r="C71" s="34"/>
      <c r="D71" s="33"/>
      <c r="E71" s="33"/>
      <c r="F71" s="36">
        <v>802000</v>
      </c>
      <c r="G71">
        <f>F70*0.2</f>
        <v>809200</v>
      </c>
    </row>
    <row r="72" spans="1:7" ht="16.5" customHeight="1" x14ac:dyDescent="0.3">
      <c r="A72" s="31">
        <v>14</v>
      </c>
      <c r="B72" s="28" t="s">
        <v>159</v>
      </c>
      <c r="C72" s="29" t="s">
        <v>334</v>
      </c>
      <c r="D72" s="30">
        <v>25</v>
      </c>
      <c r="E72" s="30">
        <v>10</v>
      </c>
      <c r="F72" s="37">
        <v>15046000</v>
      </c>
    </row>
    <row r="73" spans="1:7" ht="16.5" customHeight="1" x14ac:dyDescent="0.3">
      <c r="A73" s="31">
        <v>15</v>
      </c>
      <c r="B73" s="28" t="s">
        <v>159</v>
      </c>
      <c r="C73" s="29" t="s">
        <v>171</v>
      </c>
      <c r="D73" s="30">
        <v>25</v>
      </c>
      <c r="E73" s="30">
        <v>10</v>
      </c>
      <c r="F73" s="31">
        <v>9046000</v>
      </c>
    </row>
    <row r="74" spans="1:7" ht="47.25" customHeight="1" x14ac:dyDescent="0.3">
      <c r="A74" s="309">
        <v>16</v>
      </c>
      <c r="B74" s="322" t="s">
        <v>146</v>
      </c>
      <c r="C74" s="29" t="s">
        <v>325</v>
      </c>
      <c r="D74" s="313">
        <v>25</v>
      </c>
      <c r="E74" s="313">
        <v>70</v>
      </c>
      <c r="F74" s="315">
        <v>2153320</v>
      </c>
    </row>
    <row r="75" spans="1:7" ht="16.5" customHeight="1" x14ac:dyDescent="0.3">
      <c r="A75" s="310"/>
      <c r="B75" s="323"/>
      <c r="C75" s="29" t="s">
        <v>335</v>
      </c>
      <c r="D75" s="314"/>
      <c r="E75" s="314"/>
      <c r="F75" s="316"/>
    </row>
    <row r="76" spans="1:7" ht="62.35" customHeight="1" x14ac:dyDescent="0.3">
      <c r="A76" s="309">
        <v>17</v>
      </c>
      <c r="B76" s="322" t="s">
        <v>146</v>
      </c>
      <c r="C76" s="311" t="s">
        <v>173</v>
      </c>
      <c r="D76" s="313">
        <v>25</v>
      </c>
      <c r="E76" s="313">
        <v>69</v>
      </c>
      <c r="F76" s="315">
        <v>732129</v>
      </c>
    </row>
    <row r="77" spans="1:7" ht="15.8" customHeight="1" x14ac:dyDescent="0.3">
      <c r="A77" s="310"/>
      <c r="B77" s="323"/>
      <c r="C77" s="312"/>
      <c r="D77" s="314"/>
      <c r="E77" s="314"/>
      <c r="F77" s="316"/>
    </row>
    <row r="78" spans="1:7" ht="156.75" customHeight="1" x14ac:dyDescent="0.3">
      <c r="A78" s="309">
        <v>18</v>
      </c>
      <c r="B78" s="311" t="s">
        <v>146</v>
      </c>
      <c r="C78" s="311" t="s">
        <v>336</v>
      </c>
      <c r="D78" s="313">
        <v>25</v>
      </c>
      <c r="E78" s="313">
        <v>76</v>
      </c>
      <c r="F78" s="315">
        <v>12920</v>
      </c>
    </row>
    <row r="79" spans="1:7" ht="15.8" customHeight="1" x14ac:dyDescent="0.3">
      <c r="A79" s="310"/>
      <c r="B79" s="312"/>
      <c r="C79" s="312"/>
      <c r="D79" s="314"/>
      <c r="E79" s="314"/>
      <c r="F79" s="316"/>
    </row>
    <row r="80" spans="1:7" ht="62.35" customHeight="1" x14ac:dyDescent="0.3">
      <c r="A80" s="309">
        <v>19</v>
      </c>
      <c r="B80" s="311" t="s">
        <v>157</v>
      </c>
      <c r="C80" s="311" t="s">
        <v>175</v>
      </c>
      <c r="D80" s="313">
        <v>25</v>
      </c>
      <c r="E80" s="313">
        <v>2</v>
      </c>
      <c r="F80" s="315">
        <v>209028</v>
      </c>
    </row>
    <row r="81" spans="1:6" ht="15.8" customHeight="1" x14ac:dyDescent="0.3">
      <c r="A81" s="310"/>
      <c r="B81" s="312"/>
      <c r="C81" s="312"/>
      <c r="D81" s="314"/>
      <c r="E81" s="314"/>
      <c r="F81" s="316"/>
    </row>
    <row r="82" spans="1:6" ht="46.55" customHeight="1" x14ac:dyDescent="0.3">
      <c r="A82" s="309">
        <v>20</v>
      </c>
      <c r="B82" s="311" t="s">
        <v>170</v>
      </c>
      <c r="C82" s="311" t="s">
        <v>176</v>
      </c>
      <c r="D82" s="32">
        <v>42755</v>
      </c>
      <c r="E82" s="30">
        <v>25</v>
      </c>
      <c r="F82" s="28"/>
    </row>
    <row r="83" spans="1:6" ht="15.8" customHeight="1" x14ac:dyDescent="0.3">
      <c r="A83" s="317"/>
      <c r="B83" s="318"/>
      <c r="C83" s="318"/>
      <c r="D83" s="32">
        <v>42786</v>
      </c>
      <c r="E83" s="30">
        <v>25</v>
      </c>
      <c r="F83" s="28" t="s">
        <v>337</v>
      </c>
    </row>
    <row r="84" spans="1:6" ht="16.5" customHeight="1" x14ac:dyDescent="0.3">
      <c r="A84" s="317"/>
      <c r="B84" s="318"/>
      <c r="C84" s="318"/>
      <c r="D84" s="32">
        <v>42814</v>
      </c>
      <c r="E84" s="30">
        <v>25</v>
      </c>
      <c r="F84" s="28" t="s">
        <v>338</v>
      </c>
    </row>
    <row r="85" spans="1:6" ht="16.5" customHeight="1" x14ac:dyDescent="0.3">
      <c r="A85" s="317"/>
      <c r="B85" s="318"/>
      <c r="C85" s="318"/>
      <c r="D85" s="38"/>
      <c r="E85" s="38"/>
      <c r="F85" s="28" t="s">
        <v>339</v>
      </c>
    </row>
    <row r="86" spans="1:6" ht="15.8" customHeight="1" x14ac:dyDescent="0.3">
      <c r="A86" s="310"/>
      <c r="B86" s="312"/>
      <c r="C86" s="312"/>
      <c r="D86" s="38"/>
      <c r="E86" s="38"/>
      <c r="F86" s="28"/>
    </row>
    <row r="87" spans="1:6" ht="15.8" customHeight="1" x14ac:dyDescent="0.3">
      <c r="A87" s="319" t="s">
        <v>166</v>
      </c>
      <c r="B87" s="320"/>
      <c r="C87" s="320"/>
      <c r="D87" s="320"/>
      <c r="E87" s="320"/>
      <c r="F87" s="321"/>
    </row>
    <row r="88" spans="1:6" ht="62.35" customHeight="1" x14ac:dyDescent="0.3">
      <c r="A88" s="309">
        <v>21</v>
      </c>
      <c r="B88" s="311" t="s">
        <v>146</v>
      </c>
      <c r="C88" s="311" t="s">
        <v>182</v>
      </c>
      <c r="D88" s="313">
        <v>26</v>
      </c>
      <c r="E88" s="313">
        <v>70</v>
      </c>
      <c r="F88" s="315">
        <v>47949563.768181816</v>
      </c>
    </row>
    <row r="89" spans="1:6" ht="15.8" customHeight="1" x14ac:dyDescent="0.3">
      <c r="A89" s="310"/>
      <c r="B89" s="312"/>
      <c r="C89" s="312"/>
      <c r="D89" s="314"/>
      <c r="E89" s="314"/>
      <c r="F89" s="316"/>
    </row>
    <row r="90" spans="1:6" ht="62.35" customHeight="1" x14ac:dyDescent="0.3">
      <c r="A90" s="309">
        <v>22</v>
      </c>
      <c r="B90" s="311" t="s">
        <v>146</v>
      </c>
      <c r="C90" s="311" t="s">
        <v>183</v>
      </c>
      <c r="D90" s="313">
        <v>26</v>
      </c>
      <c r="E90" s="313">
        <v>69</v>
      </c>
      <c r="F90" s="315">
        <v>16062280</v>
      </c>
    </row>
    <row r="91" spans="1:6" ht="15.8" customHeight="1" x14ac:dyDescent="0.3">
      <c r="A91" s="310"/>
      <c r="B91" s="312"/>
      <c r="C91" s="312"/>
      <c r="D91" s="314"/>
      <c r="E91" s="314"/>
      <c r="F91" s="316"/>
    </row>
    <row r="92" spans="1:6" ht="156.75" customHeight="1" x14ac:dyDescent="0.3">
      <c r="A92" s="309">
        <v>23</v>
      </c>
      <c r="B92" s="311" t="s">
        <v>146</v>
      </c>
      <c r="C92" s="311" t="s">
        <v>184</v>
      </c>
      <c r="D92" s="313">
        <v>26</v>
      </c>
      <c r="E92" s="313">
        <v>76</v>
      </c>
      <c r="F92" s="315">
        <v>283452</v>
      </c>
    </row>
    <row r="93" spans="1:6" ht="15.8" customHeight="1" x14ac:dyDescent="0.3">
      <c r="A93" s="310"/>
      <c r="B93" s="312"/>
      <c r="C93" s="312"/>
      <c r="D93" s="314"/>
      <c r="E93" s="314"/>
      <c r="F93" s="316"/>
    </row>
    <row r="94" spans="1:6" x14ac:dyDescent="0.3">
      <c r="A94" s="309">
        <v>24</v>
      </c>
      <c r="B94" s="311" t="s">
        <v>158</v>
      </c>
      <c r="C94" s="29" t="s">
        <v>185</v>
      </c>
      <c r="D94" s="30" t="s">
        <v>181</v>
      </c>
      <c r="E94" s="30">
        <v>60</v>
      </c>
      <c r="F94" s="309"/>
    </row>
    <row r="95" spans="1:6" ht="15.8" customHeight="1" x14ac:dyDescent="0.3">
      <c r="A95" s="310"/>
      <c r="B95" s="312"/>
      <c r="C95" s="29" t="s">
        <v>186</v>
      </c>
      <c r="D95" s="32">
        <v>42753</v>
      </c>
      <c r="E95" s="30">
        <v>60</v>
      </c>
      <c r="F95" s="310"/>
    </row>
  </sheetData>
  <mergeCells count="123">
    <mergeCell ref="A28:F28"/>
    <mergeCell ref="A29:A36"/>
    <mergeCell ref="B29:B36"/>
    <mergeCell ref="A37:A38"/>
    <mergeCell ref="B37:B38"/>
    <mergeCell ref="D37:D38"/>
    <mergeCell ref="E37:E38"/>
    <mergeCell ref="F37:F38"/>
    <mergeCell ref="A8:E8"/>
    <mergeCell ref="A17:A18"/>
    <mergeCell ref="B17:B18"/>
    <mergeCell ref="D17:D18"/>
    <mergeCell ref="E17:E18"/>
    <mergeCell ref="B26:B27"/>
    <mergeCell ref="C26:C27"/>
    <mergeCell ref="D26:D27"/>
    <mergeCell ref="E26:E27"/>
    <mergeCell ref="A41:A42"/>
    <mergeCell ref="B41:B42"/>
    <mergeCell ref="C41:C42"/>
    <mergeCell ref="D41:D42"/>
    <mergeCell ref="E41:E42"/>
    <mergeCell ref="F41:F42"/>
    <mergeCell ref="A39:A40"/>
    <mergeCell ref="B39:B40"/>
    <mergeCell ref="C39:C40"/>
    <mergeCell ref="D39:D40"/>
    <mergeCell ref="E39:E40"/>
    <mergeCell ref="F39:F40"/>
    <mergeCell ref="F45:F46"/>
    <mergeCell ref="A47:A48"/>
    <mergeCell ref="B47:B48"/>
    <mergeCell ref="C47:C48"/>
    <mergeCell ref="D47:D48"/>
    <mergeCell ref="E47:E48"/>
    <mergeCell ref="F47:F48"/>
    <mergeCell ref="A43:A44"/>
    <mergeCell ref="B43:B44"/>
    <mergeCell ref="D43:D44"/>
    <mergeCell ref="E43:E44"/>
    <mergeCell ref="F43:F44"/>
    <mergeCell ref="A45:A46"/>
    <mergeCell ref="B45:B46"/>
    <mergeCell ref="C45:C46"/>
    <mergeCell ref="D45:D46"/>
    <mergeCell ref="E45:E46"/>
    <mergeCell ref="F51:F52"/>
    <mergeCell ref="A53:A54"/>
    <mergeCell ref="B53:B54"/>
    <mergeCell ref="C53:C54"/>
    <mergeCell ref="D53:D54"/>
    <mergeCell ref="E53:E54"/>
    <mergeCell ref="F53:F54"/>
    <mergeCell ref="A49:A50"/>
    <mergeCell ref="B49:B50"/>
    <mergeCell ref="D49:D50"/>
    <mergeCell ref="E49:E50"/>
    <mergeCell ref="F49:F50"/>
    <mergeCell ref="A51:A52"/>
    <mergeCell ref="B51:B52"/>
    <mergeCell ref="C51:C52"/>
    <mergeCell ref="E51:E52"/>
    <mergeCell ref="A59:A65"/>
    <mergeCell ref="B59:B65"/>
    <mergeCell ref="A66:A71"/>
    <mergeCell ref="B66:B71"/>
    <mergeCell ref="A74:A75"/>
    <mergeCell ref="B74:B75"/>
    <mergeCell ref="A55:F55"/>
    <mergeCell ref="A56:F56"/>
    <mergeCell ref="A57:A58"/>
    <mergeCell ref="B57:B58"/>
    <mergeCell ref="C57:C58"/>
    <mergeCell ref="D57:D58"/>
    <mergeCell ref="E57:E58"/>
    <mergeCell ref="F57:F58"/>
    <mergeCell ref="D63:D64"/>
    <mergeCell ref="D74:D75"/>
    <mergeCell ref="E74:E75"/>
    <mergeCell ref="F74:F75"/>
    <mergeCell ref="A76:A77"/>
    <mergeCell ref="B76:B77"/>
    <mergeCell ref="C76:C77"/>
    <mergeCell ref="D76:D77"/>
    <mergeCell ref="E76:E77"/>
    <mergeCell ref="F76:F77"/>
    <mergeCell ref="A80:A81"/>
    <mergeCell ref="B80:B81"/>
    <mergeCell ref="C80:C81"/>
    <mergeCell ref="D80:D81"/>
    <mergeCell ref="E80:E81"/>
    <mergeCell ref="F80:F81"/>
    <mergeCell ref="A78:A79"/>
    <mergeCell ref="B78:B79"/>
    <mergeCell ref="C78:C79"/>
    <mergeCell ref="D78:D79"/>
    <mergeCell ref="E78:E79"/>
    <mergeCell ref="F78:F79"/>
    <mergeCell ref="A90:A91"/>
    <mergeCell ref="B90:B91"/>
    <mergeCell ref="C90:C91"/>
    <mergeCell ref="D90:D91"/>
    <mergeCell ref="E90:E91"/>
    <mergeCell ref="F90:F91"/>
    <mergeCell ref="A82:A86"/>
    <mergeCell ref="B82:B86"/>
    <mergeCell ref="C82:C86"/>
    <mergeCell ref="A87:F87"/>
    <mergeCell ref="A88:A89"/>
    <mergeCell ref="B88:B89"/>
    <mergeCell ref="C88:C89"/>
    <mergeCell ref="D88:D89"/>
    <mergeCell ref="E88:E89"/>
    <mergeCell ref="F88:F89"/>
    <mergeCell ref="A94:A95"/>
    <mergeCell ref="B94:B95"/>
    <mergeCell ref="F94:F95"/>
    <mergeCell ref="A92:A93"/>
    <mergeCell ref="B92:B93"/>
    <mergeCell ref="C92:C93"/>
    <mergeCell ref="D92:D93"/>
    <mergeCell ref="E92:E93"/>
    <mergeCell ref="F92:F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таблицы 1-8</vt:lpstr>
      <vt:lpstr>таблица 9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Nikita Efremov</cp:lastModifiedBy>
  <dcterms:created xsi:type="dcterms:W3CDTF">2017-04-02T10:25:03Z</dcterms:created>
  <dcterms:modified xsi:type="dcterms:W3CDTF">2021-04-28T16:45:49Z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69865fb9-0a41-4f42-8fce-d90ee330ebb8</vt:lpwstr>
  </property>
</Properties>
</file>