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универ\University\3 course\2 semester\Statistics\Tasks\"/>
    </mc:Choice>
  </mc:AlternateContent>
  <xr:revisionPtr revIDLastSave="0" documentId="13_ncr:1_{A5AA912B-E636-442D-A798-9424036E1A27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Theme4" sheetId="6" r:id="rId1"/>
    <sheet name="Theme5" sheetId="1" r:id="rId2"/>
    <sheet name="Theme6" sheetId="2" r:id="rId3"/>
    <sheet name="Theme7" sheetId="3" r:id="rId4"/>
    <sheet name="Theme8" sheetId="4" r:id="rId5"/>
    <sheet name="Theme10" sheetId="5" r:id="rId6"/>
  </sheets>
  <definedNames>
    <definedName name="_xlchart.v1.0" hidden="1">Theme4!$A$1:$A$40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2" l="1"/>
  <c r="G11" i="2"/>
  <c r="G8" i="2"/>
  <c r="C3" i="2"/>
  <c r="C4" i="2"/>
  <c r="C5" i="2"/>
  <c r="C6" i="2"/>
  <c r="C2" i="2"/>
  <c r="D7" i="2"/>
  <c r="D3" i="2"/>
  <c r="D4" i="2"/>
  <c r="D5" i="2"/>
  <c r="D6" i="2"/>
  <c r="D2" i="2"/>
  <c r="C10" i="2"/>
  <c r="I37" i="6"/>
  <c r="I36" i="6"/>
  <c r="F13" i="6"/>
  <c r="E15" i="6"/>
  <c r="F15" i="6" s="1"/>
  <c r="E14" i="6"/>
  <c r="F14" i="6" s="1"/>
  <c r="E13" i="6"/>
  <c r="E12" i="6"/>
  <c r="F12" i="6" s="1"/>
  <c r="E11" i="6"/>
  <c r="F11" i="6" s="1"/>
  <c r="F16" i="6" s="1"/>
  <c r="E18" i="6" s="1"/>
  <c r="D16" i="6"/>
  <c r="E3" i="6"/>
  <c r="E4" i="6"/>
  <c r="E6" i="6"/>
  <c r="E7" i="6"/>
  <c r="E2" i="6"/>
  <c r="D7" i="6"/>
  <c r="E5" i="6" s="1"/>
  <c r="A41" i="6"/>
  <c r="B14" i="5"/>
  <c r="A14" i="5"/>
  <c r="K3" i="3"/>
  <c r="K2" i="3"/>
  <c r="J3" i="3"/>
  <c r="J4" i="3"/>
  <c r="E5" i="3"/>
  <c r="K4" i="3" s="1"/>
  <c r="B5" i="3"/>
  <c r="I4" i="3" s="1"/>
  <c r="F4" i="3"/>
  <c r="F3" i="3"/>
  <c r="C4" i="3"/>
  <c r="I3" i="3" s="1"/>
  <c r="C3" i="3"/>
  <c r="J2" i="3" s="1"/>
  <c r="B9" i="2"/>
  <c r="B10" i="2"/>
  <c r="B7" i="2"/>
  <c r="E22" i="1"/>
  <c r="B24" i="1"/>
  <c r="D3" i="1"/>
  <c r="E3" i="1" s="1"/>
  <c r="D4" i="1"/>
  <c r="E4" i="1" s="1"/>
  <c r="D5" i="1"/>
  <c r="E5" i="1" s="1"/>
  <c r="D6" i="1"/>
  <c r="E6" i="1" s="1"/>
  <c r="D7" i="1"/>
  <c r="E7" i="1" s="1"/>
  <c r="D2" i="1"/>
  <c r="E2" i="1" s="1"/>
  <c r="B8" i="1"/>
  <c r="C7" i="2" l="1"/>
  <c r="G3" i="1"/>
  <c r="H3" i="1" s="1"/>
  <c r="F3" i="1"/>
  <c r="F2" i="1"/>
  <c r="F8" i="1" s="1"/>
  <c r="B13" i="1" s="1"/>
  <c r="E10" i="1" s="1"/>
  <c r="G2" i="1"/>
  <c r="H2" i="1" s="1"/>
  <c r="G12" i="6"/>
  <c r="G14" i="6"/>
  <c r="G11" i="6"/>
  <c r="G6" i="1"/>
  <c r="H6" i="1" s="1"/>
  <c r="F6" i="1"/>
  <c r="F5" i="1"/>
  <c r="G5" i="1"/>
  <c r="H5" i="1" s="1"/>
  <c r="F7" i="1"/>
  <c r="G7" i="1"/>
  <c r="H7" i="1" s="1"/>
  <c r="G13" i="6"/>
  <c r="F4" i="1"/>
  <c r="G4" i="1"/>
  <c r="H4" i="1" s="1"/>
  <c r="G15" i="6"/>
  <c r="I2" i="3"/>
  <c r="I5" i="3" s="1"/>
  <c r="B10" i="3" s="1"/>
  <c r="C10" i="3" s="1"/>
  <c r="E16" i="6"/>
  <c r="J5" i="3"/>
  <c r="K5" i="3"/>
  <c r="B9" i="3" s="1"/>
  <c r="C9" i="3" s="1"/>
  <c r="H8" i="1" l="1"/>
  <c r="B14" i="1" s="1"/>
  <c r="E11" i="1" s="1"/>
  <c r="E12" i="1" s="1"/>
  <c r="B8" i="3"/>
  <c r="C8" i="3" s="1"/>
  <c r="G16" i="6"/>
  <c r="E19" i="6" s="1"/>
  <c r="E20" i="6" s="1"/>
  <c r="E21" i="6" s="1"/>
</calcChain>
</file>

<file path=xl/sharedStrings.xml><?xml version="1.0" encoding="utf-8"?>
<sst xmlns="http://schemas.openxmlformats.org/spreadsheetml/2006/main" count="92" uniqueCount="75">
  <si>
    <t>Итого:</t>
  </si>
  <si>
    <t>-</t>
  </si>
  <si>
    <t>x'</t>
  </si>
  <si>
    <t>Группировка по урожайности, ц/га</t>
  </si>
  <si>
    <t>Середина интервала (x)</t>
  </si>
  <si>
    <t>x-A</t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</si>
  <si>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scheme val="minor"/>
      </rPr>
      <t>=(x-A)/i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</si>
  <si>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scheme val="minor"/>
      </rPr>
      <t>f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</si>
  <si>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</si>
  <si>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>f</t>
    </r>
  </si>
  <si>
    <t>15-17,5</t>
  </si>
  <si>
    <t>17,5-20</t>
  </si>
  <si>
    <t>20-22,5</t>
  </si>
  <si>
    <t>22,5-25</t>
  </si>
  <si>
    <t>25-27,5</t>
  </si>
  <si>
    <t>27,5-30</t>
  </si>
  <si>
    <t>A</t>
  </si>
  <si>
    <t>Площадь посева, % к итогу (f)</t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</si>
  <si>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max</t>
    </r>
  </si>
  <si>
    <r>
      <t>M</t>
    </r>
    <r>
      <rPr>
        <vertAlign val="subscript"/>
        <sz val="11"/>
        <color theme="1"/>
        <rFont val="Calibri"/>
        <family val="2"/>
        <charset val="204"/>
        <scheme val="minor"/>
      </rPr>
      <t>o</t>
    </r>
  </si>
  <si>
    <r>
      <t>M</t>
    </r>
    <r>
      <rPr>
        <vertAlign val="subscript"/>
        <sz val="11"/>
        <color theme="1"/>
        <rFont val="Calibri"/>
        <family val="2"/>
        <charset val="204"/>
        <scheme val="minor"/>
      </rPr>
      <t>e</t>
    </r>
  </si>
  <si>
    <r>
      <t>m</t>
    </r>
    <r>
      <rPr>
        <vertAlign val="subscript"/>
        <sz val="11"/>
        <color theme="1"/>
        <rFont val="Calibri"/>
        <family val="2"/>
        <charset val="204"/>
        <scheme val="minor"/>
      </rPr>
      <t>2</t>
    </r>
  </si>
  <si>
    <r>
      <t>m</t>
    </r>
    <r>
      <rPr>
        <vertAlign val="subscript"/>
        <sz val="11"/>
        <color theme="1"/>
        <rFont val="Calibri"/>
        <family val="2"/>
        <charset val="204"/>
        <scheme val="minor"/>
      </rPr>
      <t>1</t>
    </r>
  </si>
  <si>
    <t>i</t>
  </si>
  <si>
    <t>Урожайность, ц/га</t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</si>
  <si>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>+f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>+f</t>
    </r>
    <r>
      <rPr>
        <vertAlign val="subscript"/>
        <sz val="11"/>
        <color theme="1"/>
        <rFont val="Calibri"/>
        <family val="2"/>
        <charset val="204"/>
        <scheme val="minor"/>
      </rPr>
      <t>3</t>
    </r>
  </si>
  <si>
    <t>Σf/2</t>
  </si>
  <si>
    <r>
      <t>σ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</si>
  <si>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t>σ</t>
  </si>
  <si>
    <t>Год</t>
  </si>
  <si>
    <t>t'</t>
  </si>
  <si>
    <t>dt</t>
  </si>
  <si>
    <t>Товар</t>
  </si>
  <si>
    <t>Отчетный период</t>
  </si>
  <si>
    <t>Базисный период</t>
  </si>
  <si>
    <t>Индивидуальные индексы, %</t>
  </si>
  <si>
    <t>Цен</t>
  </si>
  <si>
    <t>Физ. Объема реализации</t>
  </si>
  <si>
    <t>Численно</t>
  </si>
  <si>
    <t>В %</t>
  </si>
  <si>
    <r>
      <t>I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</si>
  <si>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I</t>
    </r>
    <r>
      <rPr>
        <vertAlign val="subscript"/>
        <sz val="11"/>
        <color theme="1"/>
        <rFont val="Calibri"/>
        <family val="2"/>
        <charset val="204"/>
        <scheme val="minor"/>
      </rPr>
      <t>q</t>
    </r>
  </si>
  <si>
    <r>
      <t>I</t>
    </r>
    <r>
      <rPr>
        <vertAlign val="subscript"/>
        <sz val="11"/>
        <color theme="1"/>
        <rFont val="Calibri"/>
        <family val="2"/>
        <charset val="204"/>
        <scheme val="minor"/>
      </rPr>
      <t>pq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</si>
  <si>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>*q</t>
    </r>
    <r>
      <rPr>
        <vertAlign val="subscript"/>
        <sz val="11"/>
        <color theme="1"/>
        <rFont val="Calibri"/>
        <family val="2"/>
        <charset val="204"/>
        <scheme val="minor"/>
      </rPr>
      <t>1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</si>
  <si>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scheme val="minor"/>
      </rPr>
      <t>*q</t>
    </r>
    <r>
      <rPr>
        <vertAlign val="subscript"/>
        <sz val="11"/>
        <color theme="1"/>
        <rFont val="Calibri"/>
        <family val="2"/>
        <charset val="204"/>
        <scheme val="minor"/>
      </rPr>
      <t>1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</si>
  <si>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scheme val="minor"/>
      </rPr>
      <t>*q</t>
    </r>
    <r>
      <rPr>
        <vertAlign val="subscript"/>
        <sz val="11"/>
        <color theme="1"/>
        <rFont val="Calibri"/>
        <family val="2"/>
        <charset val="204"/>
        <scheme val="minor"/>
      </rPr>
      <t>0</t>
    </r>
  </si>
  <si>
    <r>
      <t>Цена за 1кг, тыс. р. (p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>)</t>
    </r>
  </si>
  <si>
    <r>
      <t>Цена за 1кг, тыс. р.  (p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scheme val="minor"/>
      </rPr>
      <t>)</t>
    </r>
  </si>
  <si>
    <r>
      <t>Количество, ц (q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>)</t>
    </r>
  </si>
  <si>
    <r>
      <t>Количество, ц (q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scheme val="minor"/>
      </rPr>
      <t>)</t>
    </r>
  </si>
  <si>
    <t>Сводные индексы</t>
  </si>
  <si>
    <t>Численность рабочих, % к итогу</t>
  </si>
  <si>
    <t>Тарифный рязряд</t>
  </si>
  <si>
    <t>Длительность производственного стажа (х), лет</t>
  </si>
  <si>
    <t>Размер дневной зарплаты (у), тыс. р.</t>
  </si>
  <si>
    <t>Группы организаций по размеру остатков на текущих счетах на конец месяца (млн. р)</t>
  </si>
  <si>
    <t>Число организаций</t>
  </si>
  <si>
    <t>107-364,8</t>
  </si>
  <si>
    <t>364,8-622,6</t>
  </si>
  <si>
    <t>622,6-880,4</t>
  </si>
  <si>
    <t>880,4-1138,2</t>
  </si>
  <si>
    <t>1138,2-1396</t>
  </si>
  <si>
    <t>Частота</t>
  </si>
  <si>
    <t>Группы организаций по размеру остатков (млн. р)</t>
  </si>
  <si>
    <t>x*m</t>
  </si>
  <si>
    <t>Число организаций (m)</t>
  </si>
  <si>
    <r>
      <t>(x-x ̅)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>m</t>
    </r>
  </si>
  <si>
    <t>Начало интервала</t>
  </si>
  <si>
    <t>Конец интервала</t>
  </si>
  <si>
    <t>Частота ряда</t>
  </si>
  <si>
    <t>Модальный</t>
  </si>
  <si>
    <t>Медианный</t>
  </si>
  <si>
    <t>Базисный темп роста</t>
  </si>
  <si>
    <t>Темпы прироста, %</t>
  </si>
  <si>
    <t>Коэффициент роста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</si>
</sst>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/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Полигон ряда распределения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Theme4!$A$1:$A$40</c:f>
              <c:numCache>
                <c:formatCode>General</c:formatCode>
                <c:ptCount val="40"/>
                <c:pt idx="0">
                  <c:v>971</c:v>
                </c:pt>
                <c:pt idx="1">
                  <c:v>478</c:v>
                </c:pt>
                <c:pt idx="2">
                  <c:v>956</c:v>
                </c:pt>
                <c:pt idx="3">
                  <c:v>519</c:v>
                </c:pt>
                <c:pt idx="4">
                  <c:v>417</c:v>
                </c:pt>
                <c:pt idx="5">
                  <c:v>692</c:v>
                </c:pt>
                <c:pt idx="6">
                  <c:v>782</c:v>
                </c:pt>
                <c:pt idx="7">
                  <c:v>728</c:v>
                </c:pt>
                <c:pt idx="8">
                  <c:v>1093</c:v>
                </c:pt>
                <c:pt idx="9">
                  <c:v>1367</c:v>
                </c:pt>
                <c:pt idx="10">
                  <c:v>1396</c:v>
                </c:pt>
                <c:pt idx="11">
                  <c:v>695</c:v>
                </c:pt>
                <c:pt idx="12">
                  <c:v>844</c:v>
                </c:pt>
                <c:pt idx="13">
                  <c:v>756</c:v>
                </c:pt>
                <c:pt idx="14">
                  <c:v>911</c:v>
                </c:pt>
                <c:pt idx="15">
                  <c:v>1028</c:v>
                </c:pt>
                <c:pt idx="16">
                  <c:v>878</c:v>
                </c:pt>
                <c:pt idx="17">
                  <c:v>819</c:v>
                </c:pt>
                <c:pt idx="18">
                  <c:v>107</c:v>
                </c:pt>
                <c:pt idx="19">
                  <c:v>1079</c:v>
                </c:pt>
                <c:pt idx="20">
                  <c:v>563</c:v>
                </c:pt>
                <c:pt idx="21">
                  <c:v>793</c:v>
                </c:pt>
                <c:pt idx="22">
                  <c:v>1296</c:v>
                </c:pt>
                <c:pt idx="23">
                  <c:v>1165</c:v>
                </c:pt>
                <c:pt idx="24">
                  <c:v>1057</c:v>
                </c:pt>
                <c:pt idx="25">
                  <c:v>1173</c:v>
                </c:pt>
                <c:pt idx="26">
                  <c:v>933</c:v>
                </c:pt>
                <c:pt idx="27">
                  <c:v>1295</c:v>
                </c:pt>
                <c:pt idx="28">
                  <c:v>917</c:v>
                </c:pt>
                <c:pt idx="29">
                  <c:v>926</c:v>
                </c:pt>
                <c:pt idx="30">
                  <c:v>913</c:v>
                </c:pt>
                <c:pt idx="31">
                  <c:v>1190</c:v>
                </c:pt>
                <c:pt idx="32">
                  <c:v>869</c:v>
                </c:pt>
                <c:pt idx="33">
                  <c:v>866</c:v>
                </c:pt>
                <c:pt idx="34">
                  <c:v>770</c:v>
                </c:pt>
                <c:pt idx="35">
                  <c:v>623</c:v>
                </c:pt>
                <c:pt idx="36">
                  <c:v>656</c:v>
                </c:pt>
                <c:pt idx="37">
                  <c:v>963</c:v>
                </c:pt>
                <c:pt idx="38">
                  <c:v>611</c:v>
                </c:pt>
                <c:pt idx="39">
                  <c:v>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45-4ADD-A997-350CB58FF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3211840"/>
        <c:axId val="2053212256"/>
      </c:lineChart>
      <c:catAx>
        <c:axId val="205321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3212256"/>
        <c:crosses val="autoZero"/>
        <c:auto val="1"/>
        <c:lblAlgn val="ctr"/>
        <c:lblOffset val="100"/>
        <c:noMultiLvlLbl val="1"/>
      </c:catAx>
      <c:valAx>
        <c:axId val="205321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321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Theme4!$C$11:$C$15</c:f>
              <c:strCache>
                <c:ptCount val="5"/>
                <c:pt idx="0">
                  <c:v>107-364,8</c:v>
                </c:pt>
                <c:pt idx="1">
                  <c:v>364,8-622,6</c:v>
                </c:pt>
                <c:pt idx="2">
                  <c:v>622,6-880,4</c:v>
                </c:pt>
                <c:pt idx="3">
                  <c:v>880,4-1138,2</c:v>
                </c:pt>
                <c:pt idx="4">
                  <c:v>1138,2-1396</c:v>
                </c:pt>
              </c:strCache>
            </c:strRef>
          </c:cat>
          <c:val>
            <c:numRef>
              <c:f>Theme4!$D$11:$D$15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14</c:v>
                </c:pt>
                <c:pt idx="3">
                  <c:v>13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D3-44A6-8E38-2703A3724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2667504"/>
        <c:axId val="1992669584"/>
      </c:lineChart>
      <c:catAx>
        <c:axId val="199266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2669584"/>
        <c:crosses val="autoZero"/>
        <c:auto val="1"/>
        <c:lblAlgn val="ctr"/>
        <c:lblOffset val="100"/>
        <c:noMultiLvlLbl val="0"/>
      </c:catAx>
      <c:valAx>
        <c:axId val="199266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266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  <a:r>
              <a:rPr lang="ru-RU" baseline="0"/>
              <a:t> распределения</a:t>
            </a:r>
            <a:endParaRPr lang="en-US"/>
          </a:p>
        </c:rich>
      </c:tx>
      <c:layout>
        <c:manualLayout>
          <c:xMode val="edge"/>
          <c:yMode val="edge"/>
          <c:x val="0.2857012248468941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Theme8!$B$1</c:f>
              <c:strCache>
                <c:ptCount val="1"/>
                <c:pt idx="0">
                  <c:v>Численность рабочих, % к итогу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Theme8!$A$2:$A$9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Theme8!$B$2:$B$9</c:f>
              <c:numCache>
                <c:formatCode>General</c:formatCode>
                <c:ptCount val="8"/>
                <c:pt idx="0">
                  <c:v>4.3</c:v>
                </c:pt>
                <c:pt idx="1">
                  <c:v>8.1</c:v>
                </c:pt>
                <c:pt idx="2">
                  <c:v>12.6</c:v>
                </c:pt>
                <c:pt idx="3">
                  <c:v>32.4</c:v>
                </c:pt>
                <c:pt idx="4">
                  <c:v>17</c:v>
                </c:pt>
                <c:pt idx="5">
                  <c:v>14</c:v>
                </c:pt>
                <c:pt idx="6">
                  <c:v>6.6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D-40AE-B130-3CAEE1B2A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3903"/>
        <c:axId val="11087679"/>
      </c:lineChart>
      <c:catAx>
        <c:axId val="11103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Тарифный разряд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87679"/>
        <c:crosses val="autoZero"/>
        <c:auto val="1"/>
        <c:lblAlgn val="ctr"/>
        <c:lblOffset val="100"/>
        <c:noMultiLvlLbl val="0"/>
      </c:catAx>
      <c:valAx>
        <c:axId val="1108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Численность рабочих, % к итогу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03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Эмпирическая форма связи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Theme10!$A$2:$A$13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Theme10!$B$2:$B$13</c:f>
              <c:numCache>
                <c:formatCode>General</c:formatCode>
                <c:ptCount val="12"/>
                <c:pt idx="0">
                  <c:v>58</c:v>
                </c:pt>
                <c:pt idx="1">
                  <c:v>70</c:v>
                </c:pt>
                <c:pt idx="2">
                  <c:v>62</c:v>
                </c:pt>
                <c:pt idx="3">
                  <c:v>68</c:v>
                </c:pt>
                <c:pt idx="4">
                  <c:v>72</c:v>
                </c:pt>
                <c:pt idx="5">
                  <c:v>70</c:v>
                </c:pt>
                <c:pt idx="6">
                  <c:v>68</c:v>
                </c:pt>
                <c:pt idx="7">
                  <c:v>74</c:v>
                </c:pt>
                <c:pt idx="8">
                  <c:v>78</c:v>
                </c:pt>
                <c:pt idx="9">
                  <c:v>76</c:v>
                </c:pt>
                <c:pt idx="10">
                  <c:v>72</c:v>
                </c:pt>
                <c:pt idx="11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2B-4C56-9159-C66B787E9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161183"/>
        <c:axId val="191160351"/>
      </c:lineChart>
      <c:catAx>
        <c:axId val="19116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Длительность производственного стажа, лет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160351"/>
        <c:crosses val="autoZero"/>
        <c:auto val="1"/>
        <c:lblAlgn val="ctr"/>
        <c:lblOffset val="100"/>
        <c:noMultiLvlLbl val="0"/>
      </c:catAx>
      <c:valAx>
        <c:axId val="19116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дневной зарплаты, тыс. р.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161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 eaLnBrk="1" fontAlgn="auto" latinLnBrk="0" hangingPunct="1"/>
            <a:r>
              <a:rPr lang="ru-RU" sz="1800" b="0" i="0" baseline="0">
                <a:effectLst/>
              </a:rPr>
              <a:t>Гистограмма ряда распределения</a:t>
            </a:r>
            <a:endParaRPr lang="ru-RU" sz="1400">
              <a:effectLst/>
            </a:endParaRPr>
          </a:p>
        </cx:rich>
      </cx:tx>
    </cx:title>
    <cx:plotArea>
      <cx:plotAreaRegion>
        <cx:series layoutId="clusteredColumn" uniqueId="{D3F163ED-942F-4241-BD1F-38F6163C612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160020</xdr:colOff>
      <xdr:row>12</xdr:row>
      <xdr:rowOff>220980</xdr:rowOff>
    </xdr:from>
    <xdr:to>
      <xdr:col>16</xdr:col>
      <xdr:colOff>464820</xdr:colOff>
      <xdr:row>24</xdr:row>
      <xdr:rowOff>220980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B083934-86C9-4EF7-A35A-8A4918581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83820</xdr:colOff>
      <xdr:row>0</xdr:row>
      <xdr:rowOff>167640</xdr:rowOff>
    </xdr:from>
    <xdr:to>
      <xdr:col>16</xdr:col>
      <xdr:colOff>388620</xdr:colOff>
      <xdr:row>12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Диаграмма 2">
              <a:extLst>
                <a:ext uri="{FF2B5EF4-FFF2-40B4-BE49-F238E27FC236}">
                  <a16:creationId xmlns:a16="http://schemas.microsoft.com/office/drawing/2014/main" id="{393D3782-52AB-45E6-AF0B-7B22C66502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94420" y="167640"/>
              <a:ext cx="5021580" cy="34899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3</xdr:col>
      <xdr:colOff>495300</xdr:colOff>
      <xdr:row>16</xdr:row>
      <xdr:rowOff>220980</xdr:rowOff>
    </xdr:from>
    <xdr:to>
      <xdr:col>3</xdr:col>
      <xdr:colOff>594360</xdr:colOff>
      <xdr:row>17</xdr:row>
      <xdr:rowOff>198120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FA31D055-BE1C-4B2C-BC99-2BBD34A05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7640" y="4625340"/>
          <a:ext cx="9906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480060</xdr:colOff>
      <xdr:row>18</xdr:row>
      <xdr:rowOff>15240</xdr:rowOff>
    </xdr:from>
    <xdr:to>
      <xdr:col>3</xdr:col>
      <xdr:colOff>678180</xdr:colOff>
      <xdr:row>19</xdr:row>
      <xdr:rowOff>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73C9A2EE-C67E-4A44-8DA0-B3A5018A37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4876800"/>
          <a:ext cx="19812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472440</xdr:colOff>
      <xdr:row>18</xdr:row>
      <xdr:rowOff>205740</xdr:rowOff>
    </xdr:from>
    <xdr:to>
      <xdr:col>3</xdr:col>
      <xdr:colOff>579120</xdr:colOff>
      <xdr:row>19</xdr:row>
      <xdr:rowOff>182880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4B1E3A96-FC76-445C-8A65-465BA0A9D5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4780" y="5067300"/>
          <a:ext cx="10668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464820</xdr:colOff>
      <xdr:row>20</xdr:row>
      <xdr:rowOff>15240</xdr:rowOff>
    </xdr:from>
    <xdr:to>
      <xdr:col>3</xdr:col>
      <xdr:colOff>571500</xdr:colOff>
      <xdr:row>20</xdr:row>
      <xdr:rowOff>220980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AF67B383-34ED-4C5C-AA0F-B12BAA27AA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7160" y="5334000"/>
          <a:ext cx="10668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213360</xdr:colOff>
      <xdr:row>3</xdr:row>
      <xdr:rowOff>99060</xdr:rowOff>
    </xdr:from>
    <xdr:to>
      <xdr:col>9</xdr:col>
      <xdr:colOff>762000</xdr:colOff>
      <xdr:row>14</xdr:row>
      <xdr:rowOff>91440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AEE62725-71BC-4480-9B2D-321269F61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0</xdr:row>
      <xdr:rowOff>281940</xdr:rowOff>
    </xdr:from>
    <xdr:to>
      <xdr:col>10</xdr:col>
      <xdr:colOff>0</xdr:colOff>
      <xdr:row>14</xdr:row>
      <xdr:rowOff>99060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743644A-E8FF-42E6-8597-B1BAEFB30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320040</xdr:colOff>
      <xdr:row>0</xdr:row>
      <xdr:rowOff>266700</xdr:rowOff>
    </xdr:from>
    <xdr:to>
      <xdr:col>9</xdr:col>
      <xdr:colOff>533400</xdr:colOff>
      <xdr:row>14</xdr:row>
      <xdr:rowOff>83820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D8ABE1D-04D7-4D11-84CE-41F83EC26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1DEB8-37BC-448F-881A-57A892B06EF9}">
  <dimension ref="A1:K41"/>
  <sheetViews>
    <sheetView workbookViewId="0">
      <selection activeCell="C11" sqref="C11:D15"/>
    </sheetView>
  </sheetViews>
  <sheetFormatPr defaultRowHeight="14.4" x14ac:dyDescent="0.3"/>
  <cols>
    <col min="1" max="1" width="8.88671875" style="1" customWidth="1"/>
    <col min="2" max="2" width="8.88671875" style="1"/>
    <col min="3" max="3" width="33" style="1" customWidth="1"/>
    <col min="4" max="4" width="16.109375" style="1" customWidth="1"/>
    <col min="5" max="5" width="13.5546875" style="1" customWidth="1"/>
    <col min="6" max="7" width="8.88671875" style="1"/>
    <col min="8" max="8" width="13.5546875" style="1" customWidth="1"/>
    <col min="9" max="9" width="13.77734375" style="1" customWidth="1"/>
    <col min="10" max="10" width="11.6640625" style="1" customWidth="1"/>
    <col min="11" max="11" width="12.6640625" style="1" customWidth="1"/>
    <col min="12" max="16384" width="8.88671875" style="1"/>
  </cols>
  <sheetData>
    <row r="1" spans="1:7" ht="55.2" customHeight="1" x14ac:dyDescent="0.3">
      <c r="A1" s="18">
        <v>971</v>
      </c>
      <c r="C1" s="22" t="s">
        <v>55</v>
      </c>
      <c r="D1" s="22" t="s">
        <v>56</v>
      </c>
      <c r="E1" s="23" t="s">
        <v>62</v>
      </c>
    </row>
    <row r="2" spans="1:7" ht="20.399999999999999" customHeight="1" x14ac:dyDescent="0.3">
      <c r="A2" s="18">
        <v>478</v>
      </c>
      <c r="C2" s="20" t="s">
        <v>57</v>
      </c>
      <c r="D2" s="20">
        <v>1</v>
      </c>
      <c r="E2" s="19">
        <f>D2/$D$7</f>
        <v>2.5000000000000001E-2</v>
      </c>
    </row>
    <row r="3" spans="1:7" ht="18.600000000000001" customHeight="1" x14ac:dyDescent="0.3">
      <c r="A3" s="18">
        <v>956</v>
      </c>
      <c r="C3" s="20" t="s">
        <v>58</v>
      </c>
      <c r="D3" s="20">
        <v>5</v>
      </c>
      <c r="E3" s="19">
        <f t="shared" ref="E3:E7" si="0">D3/$D$7</f>
        <v>0.125</v>
      </c>
    </row>
    <row r="4" spans="1:7" ht="18.600000000000001" customHeight="1" x14ac:dyDescent="0.3">
      <c r="A4" s="18">
        <v>519</v>
      </c>
      <c r="C4" s="20" t="s">
        <v>59</v>
      </c>
      <c r="D4" s="20">
        <v>14</v>
      </c>
      <c r="E4" s="19">
        <f t="shared" si="0"/>
        <v>0.35</v>
      </c>
    </row>
    <row r="5" spans="1:7" ht="20.399999999999999" customHeight="1" x14ac:dyDescent="0.3">
      <c r="A5" s="18">
        <v>417</v>
      </c>
      <c r="C5" s="20" t="s">
        <v>60</v>
      </c>
      <c r="D5" s="20">
        <v>13</v>
      </c>
      <c r="E5" s="19">
        <f t="shared" si="0"/>
        <v>0.32500000000000001</v>
      </c>
    </row>
    <row r="6" spans="1:7" ht="18" customHeight="1" x14ac:dyDescent="0.3">
      <c r="A6" s="18">
        <v>692</v>
      </c>
      <c r="C6" s="20" t="s">
        <v>61</v>
      </c>
      <c r="D6" s="20">
        <v>7</v>
      </c>
      <c r="E6" s="19">
        <f t="shared" si="0"/>
        <v>0.17499999999999999</v>
      </c>
    </row>
    <row r="7" spans="1:7" ht="18" x14ac:dyDescent="0.3">
      <c r="A7" s="18">
        <v>782</v>
      </c>
      <c r="C7" s="21" t="s">
        <v>0</v>
      </c>
      <c r="D7" s="19">
        <f>SUM(D2:D6)</f>
        <v>40</v>
      </c>
      <c r="E7" s="19">
        <f t="shared" si="0"/>
        <v>1</v>
      </c>
    </row>
    <row r="8" spans="1:7" ht="18" x14ac:dyDescent="0.3">
      <c r="A8" s="18">
        <v>728</v>
      </c>
    </row>
    <row r="9" spans="1:7" ht="18" x14ac:dyDescent="0.3">
      <c r="A9" s="18">
        <v>1093</v>
      </c>
    </row>
    <row r="10" spans="1:7" ht="33.6" customHeight="1" x14ac:dyDescent="0.3">
      <c r="A10" s="18">
        <v>1367</v>
      </c>
      <c r="C10" s="9" t="s">
        <v>63</v>
      </c>
      <c r="D10" s="9" t="s">
        <v>65</v>
      </c>
      <c r="E10" s="9" t="s">
        <v>4</v>
      </c>
      <c r="F10" s="17" t="s">
        <v>64</v>
      </c>
      <c r="G10" s="17" t="s">
        <v>66</v>
      </c>
    </row>
    <row r="11" spans="1:7" ht="18" x14ac:dyDescent="0.3">
      <c r="A11" s="18">
        <v>1396</v>
      </c>
      <c r="C11" s="20" t="s">
        <v>57</v>
      </c>
      <c r="D11" s="20">
        <v>1</v>
      </c>
      <c r="E11" s="2">
        <f>128.9+107</f>
        <v>235.9</v>
      </c>
      <c r="F11" s="2">
        <f>E11*D11</f>
        <v>235.9</v>
      </c>
      <c r="G11" s="25">
        <f>((E11-$E$18)^2)*D11</f>
        <v>415380.25</v>
      </c>
    </row>
    <row r="12" spans="1:7" ht="18" x14ac:dyDescent="0.3">
      <c r="A12" s="18">
        <v>695</v>
      </c>
      <c r="C12" s="20" t="s">
        <v>58</v>
      </c>
      <c r="D12" s="20">
        <v>5</v>
      </c>
      <c r="E12" s="2">
        <f>128.9+364.8</f>
        <v>493.70000000000005</v>
      </c>
      <c r="F12" s="2">
        <f t="shared" ref="F12:F15" si="1">E12*D12</f>
        <v>2468.5</v>
      </c>
      <c r="G12" s="25">
        <f t="shared" ref="G12:G15" si="2">((E12-$E$18)^2)*D12</f>
        <v>747684.44999999972</v>
      </c>
    </row>
    <row r="13" spans="1:7" ht="18" x14ac:dyDescent="0.3">
      <c r="A13" s="18">
        <v>844</v>
      </c>
      <c r="C13" s="20" t="s">
        <v>59</v>
      </c>
      <c r="D13" s="20">
        <v>14</v>
      </c>
      <c r="E13" s="2">
        <f>128.9+622.6</f>
        <v>751.5</v>
      </c>
      <c r="F13" s="2">
        <f t="shared" si="1"/>
        <v>10521</v>
      </c>
      <c r="G13" s="25">
        <f t="shared" si="2"/>
        <v>232612.93999999994</v>
      </c>
    </row>
    <row r="14" spans="1:7" ht="18" x14ac:dyDescent="0.3">
      <c r="A14" s="18">
        <v>756</v>
      </c>
      <c r="C14" s="20" t="s">
        <v>60</v>
      </c>
      <c r="D14" s="20">
        <v>13</v>
      </c>
      <c r="E14" s="2">
        <f>128.9+880.4</f>
        <v>1009.3</v>
      </c>
      <c r="F14" s="2">
        <f t="shared" si="1"/>
        <v>13120.9</v>
      </c>
      <c r="G14" s="25">
        <f t="shared" si="2"/>
        <v>215997.72999999995</v>
      </c>
    </row>
    <row r="15" spans="1:7" ht="18" x14ac:dyDescent="0.3">
      <c r="A15" s="18">
        <v>911</v>
      </c>
      <c r="C15" s="20" t="s">
        <v>61</v>
      </c>
      <c r="D15" s="20">
        <v>7</v>
      </c>
      <c r="E15" s="2">
        <f>128.9+1138.2</f>
        <v>1267.1000000000001</v>
      </c>
      <c r="F15" s="2">
        <f t="shared" si="1"/>
        <v>8869.7000000000007</v>
      </c>
      <c r="G15" s="25">
        <f t="shared" si="2"/>
        <v>1046758.2300000009</v>
      </c>
    </row>
    <row r="16" spans="1:7" ht="18" x14ac:dyDescent="0.3">
      <c r="A16" s="18">
        <v>1028</v>
      </c>
      <c r="C16" s="28" t="s">
        <v>0</v>
      </c>
      <c r="D16" s="26">
        <f>SUM(D11:D15)</f>
        <v>40</v>
      </c>
      <c r="E16" s="27">
        <f>SUM(E11:E15)</f>
        <v>3757.5</v>
      </c>
      <c r="F16" s="27">
        <f>SUM(F11:F15)</f>
        <v>35216</v>
      </c>
      <c r="G16" s="27">
        <f>SUM(G11:G15)</f>
        <v>2658433.6000000006</v>
      </c>
    </row>
    <row r="17" spans="1:11" ht="18" x14ac:dyDescent="0.3">
      <c r="A17" s="18">
        <v>878</v>
      </c>
    </row>
    <row r="18" spans="1:11" ht="18" x14ac:dyDescent="0.3">
      <c r="A18" s="18">
        <v>819</v>
      </c>
      <c r="D18" s="17"/>
      <c r="E18" s="2">
        <f>F16/D16</f>
        <v>880.4</v>
      </c>
    </row>
    <row r="19" spans="1:11" ht="18" x14ac:dyDescent="0.3">
      <c r="A19" s="18">
        <v>107</v>
      </c>
      <c r="D19" s="29"/>
      <c r="E19" s="2">
        <f>G16/D16</f>
        <v>66460.840000000011</v>
      </c>
    </row>
    <row r="20" spans="1:11" ht="18" x14ac:dyDescent="0.3">
      <c r="A20" s="18">
        <v>1079</v>
      </c>
      <c r="D20" s="29"/>
      <c r="E20" s="2">
        <f>E19^(1/2)</f>
        <v>257.8</v>
      </c>
    </row>
    <row r="21" spans="1:11" ht="18" x14ac:dyDescent="0.3">
      <c r="A21" s="18">
        <v>563</v>
      </c>
      <c r="D21" s="29"/>
      <c r="E21" s="3">
        <f>E20/E18*100</f>
        <v>29.28214447978192</v>
      </c>
    </row>
    <row r="22" spans="1:11" ht="18" x14ac:dyDescent="0.3">
      <c r="A22" s="18">
        <v>793</v>
      </c>
    </row>
    <row r="23" spans="1:11" ht="18" x14ac:dyDescent="0.3">
      <c r="A23" s="18">
        <v>1296</v>
      </c>
    </row>
    <row r="24" spans="1:11" ht="18" x14ac:dyDescent="0.3">
      <c r="A24" s="18">
        <v>1165</v>
      </c>
    </row>
    <row r="25" spans="1:11" ht="18" x14ac:dyDescent="0.3">
      <c r="A25" s="18">
        <v>1057</v>
      </c>
    </row>
    <row r="26" spans="1:11" ht="18" x14ac:dyDescent="0.3">
      <c r="A26" s="18">
        <v>1173</v>
      </c>
    </row>
    <row r="27" spans="1:11" ht="18" x14ac:dyDescent="0.3">
      <c r="A27" s="18">
        <v>933</v>
      </c>
    </row>
    <row r="28" spans="1:11" ht="18" x14ac:dyDescent="0.3">
      <c r="A28" s="18">
        <v>1295</v>
      </c>
    </row>
    <row r="29" spans="1:11" ht="32.4" customHeight="1" x14ac:dyDescent="0.3">
      <c r="A29" s="18">
        <v>917</v>
      </c>
      <c r="H29" s="9" t="s">
        <v>67</v>
      </c>
      <c r="I29" s="9" t="s">
        <v>68</v>
      </c>
      <c r="J29" s="9" t="s">
        <v>69</v>
      </c>
    </row>
    <row r="30" spans="1:11" ht="18" x14ac:dyDescent="0.3">
      <c r="A30" s="18">
        <v>926</v>
      </c>
      <c r="H30" s="2">
        <v>107</v>
      </c>
      <c r="I30" s="2">
        <v>364.8</v>
      </c>
      <c r="J30" s="2">
        <v>1</v>
      </c>
    </row>
    <row r="31" spans="1:11" ht="18" x14ac:dyDescent="0.3">
      <c r="A31" s="18">
        <v>913</v>
      </c>
      <c r="H31" s="2">
        <v>364.8</v>
      </c>
      <c r="I31" s="2">
        <v>622.6</v>
      </c>
      <c r="J31" s="2">
        <v>5</v>
      </c>
    </row>
    <row r="32" spans="1:11" ht="18" x14ac:dyDescent="0.3">
      <c r="A32" s="18">
        <v>1190</v>
      </c>
      <c r="H32" s="27">
        <v>622.6</v>
      </c>
      <c r="I32" s="27">
        <v>880.4</v>
      </c>
      <c r="J32" s="27">
        <v>14</v>
      </c>
      <c r="K32" s="24" t="s">
        <v>70</v>
      </c>
    </row>
    <row r="33" spans="1:11" ht="18" x14ac:dyDescent="0.3">
      <c r="A33" s="18">
        <v>869</v>
      </c>
      <c r="H33" s="2">
        <v>880.4</v>
      </c>
      <c r="I33" s="2">
        <v>1138.2</v>
      </c>
      <c r="J33" s="2">
        <v>13</v>
      </c>
    </row>
    <row r="34" spans="1:11" ht="18" x14ac:dyDescent="0.3">
      <c r="A34" s="18">
        <v>866</v>
      </c>
      <c r="H34" s="27">
        <v>1138.2</v>
      </c>
      <c r="I34" s="27">
        <v>1396</v>
      </c>
      <c r="J34" s="27">
        <v>7</v>
      </c>
      <c r="K34" s="24" t="s">
        <v>71</v>
      </c>
    </row>
    <row r="35" spans="1:11" ht="18" x14ac:dyDescent="0.3">
      <c r="A35" s="18">
        <v>770</v>
      </c>
    </row>
    <row r="36" spans="1:11" ht="18" x14ac:dyDescent="0.3">
      <c r="A36" s="18">
        <v>623</v>
      </c>
      <c r="H36" s="17" t="s">
        <v>19</v>
      </c>
      <c r="I36" s="2">
        <f>H32+257.8*((J32-J31)/(J32-J31+J32-J33))</f>
        <v>854.62</v>
      </c>
    </row>
    <row r="37" spans="1:11" ht="18" x14ac:dyDescent="0.3">
      <c r="A37" s="18">
        <v>656</v>
      </c>
      <c r="H37" s="17" t="s">
        <v>20</v>
      </c>
      <c r="I37" s="3">
        <f>H34+257.8*(((0.5*D16)-(D16-J34))/J34)</f>
        <v>659.42857142857144</v>
      </c>
    </row>
    <row r="38" spans="1:11" ht="18" x14ac:dyDescent="0.3">
      <c r="A38" s="18">
        <v>963</v>
      </c>
    </row>
    <row r="39" spans="1:11" ht="18" x14ac:dyDescent="0.3">
      <c r="A39" s="18">
        <v>611</v>
      </c>
    </row>
    <row r="40" spans="1:11" ht="18" x14ac:dyDescent="0.3">
      <c r="A40" s="18">
        <v>892</v>
      </c>
    </row>
    <row r="41" spans="1:11" x14ac:dyDescent="0.3">
      <c r="A41" s="1">
        <f>SUM(A1:A40)</f>
        <v>34987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opLeftCell="A13" workbookViewId="0">
      <selection activeCell="A17" sqref="A17:E24"/>
    </sheetView>
  </sheetViews>
  <sheetFormatPr defaultRowHeight="14.4" x14ac:dyDescent="0.3"/>
  <cols>
    <col min="1" max="1" width="17.88671875" customWidth="1"/>
    <col min="2" max="2" width="15.44140625" customWidth="1"/>
    <col min="3" max="3" width="7.44140625" customWidth="1"/>
    <col min="9" max="9" width="8.88671875" style="5"/>
    <col min="17" max="17" width="11.6640625" customWidth="1"/>
  </cols>
  <sheetData>
    <row r="1" spans="1:9" ht="35.4" customHeight="1" x14ac:dyDescent="0.3">
      <c r="A1" s="9" t="s">
        <v>3</v>
      </c>
      <c r="B1" s="9" t="s">
        <v>17</v>
      </c>
      <c r="C1" s="9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/>
    </row>
    <row r="2" spans="1:9" x14ac:dyDescent="0.3">
      <c r="A2" s="2" t="s">
        <v>10</v>
      </c>
      <c r="B2" s="2">
        <v>11</v>
      </c>
      <c r="C2" s="2">
        <v>16.25</v>
      </c>
      <c r="D2" s="2">
        <f>C2-$B$12</f>
        <v>-5</v>
      </c>
      <c r="E2" s="2">
        <f>D2/$B$10</f>
        <v>-2</v>
      </c>
      <c r="F2" s="2">
        <f>E2*B2</f>
        <v>-22</v>
      </c>
      <c r="G2" s="2">
        <f>E2^2</f>
        <v>4</v>
      </c>
      <c r="H2" s="2">
        <f>G2*B2</f>
        <v>44</v>
      </c>
      <c r="I2"/>
    </row>
    <row r="3" spans="1:9" x14ac:dyDescent="0.3">
      <c r="A3" s="2" t="s">
        <v>11</v>
      </c>
      <c r="B3" s="2">
        <v>19</v>
      </c>
      <c r="C3" s="2">
        <v>18.75</v>
      </c>
      <c r="D3" s="2">
        <f t="shared" ref="D3:D7" si="0">C3-$B$12</f>
        <v>-2.5</v>
      </c>
      <c r="E3" s="2">
        <f t="shared" ref="E3:E7" si="1">D3/$B$10</f>
        <v>-1</v>
      </c>
      <c r="F3" s="2">
        <f t="shared" ref="F3:F7" si="2">E3*B3</f>
        <v>-19</v>
      </c>
      <c r="G3" s="2">
        <f t="shared" ref="G3:G7" si="3">E3^2</f>
        <v>1</v>
      </c>
      <c r="H3" s="2">
        <f t="shared" ref="H3:H7" si="4">G3*B3</f>
        <v>19</v>
      </c>
      <c r="I3"/>
    </row>
    <row r="4" spans="1:9" x14ac:dyDescent="0.3">
      <c r="A4" s="2" t="s">
        <v>12</v>
      </c>
      <c r="B4" s="2">
        <v>30</v>
      </c>
      <c r="C4" s="2">
        <v>21.25</v>
      </c>
      <c r="D4" s="2">
        <f t="shared" si="0"/>
        <v>0</v>
      </c>
      <c r="E4" s="2">
        <f t="shared" si="1"/>
        <v>0</v>
      </c>
      <c r="F4" s="2">
        <f t="shared" si="2"/>
        <v>0</v>
      </c>
      <c r="G4" s="2">
        <f t="shared" si="3"/>
        <v>0</v>
      </c>
      <c r="H4" s="2">
        <f t="shared" si="4"/>
        <v>0</v>
      </c>
      <c r="I4"/>
    </row>
    <row r="5" spans="1:9" x14ac:dyDescent="0.3">
      <c r="A5" s="2" t="s">
        <v>13</v>
      </c>
      <c r="B5" s="2">
        <v>27</v>
      </c>
      <c r="C5" s="2">
        <v>23.75</v>
      </c>
      <c r="D5" s="2">
        <f t="shared" si="0"/>
        <v>2.5</v>
      </c>
      <c r="E5" s="2">
        <f t="shared" si="1"/>
        <v>1</v>
      </c>
      <c r="F5" s="2">
        <f t="shared" si="2"/>
        <v>27</v>
      </c>
      <c r="G5" s="2">
        <f t="shared" si="3"/>
        <v>1</v>
      </c>
      <c r="H5" s="2">
        <f t="shared" si="4"/>
        <v>27</v>
      </c>
      <c r="I5"/>
    </row>
    <row r="6" spans="1:9" x14ac:dyDescent="0.3">
      <c r="A6" s="2" t="s">
        <v>14</v>
      </c>
      <c r="B6" s="2">
        <v>8</v>
      </c>
      <c r="C6" s="2">
        <v>26.25</v>
      </c>
      <c r="D6" s="2">
        <f t="shared" si="0"/>
        <v>5</v>
      </c>
      <c r="E6" s="2">
        <f t="shared" si="1"/>
        <v>2</v>
      </c>
      <c r="F6" s="2">
        <f t="shared" si="2"/>
        <v>16</v>
      </c>
      <c r="G6" s="2">
        <f t="shared" si="3"/>
        <v>4</v>
      </c>
      <c r="H6" s="2">
        <f t="shared" si="4"/>
        <v>32</v>
      </c>
      <c r="I6"/>
    </row>
    <row r="7" spans="1:9" x14ac:dyDescent="0.3">
      <c r="A7" s="2" t="s">
        <v>15</v>
      </c>
      <c r="B7" s="2">
        <v>5</v>
      </c>
      <c r="C7" s="2">
        <v>28.75</v>
      </c>
      <c r="D7" s="2">
        <f t="shared" si="0"/>
        <v>7.5</v>
      </c>
      <c r="E7" s="2">
        <f t="shared" si="1"/>
        <v>3</v>
      </c>
      <c r="F7" s="2">
        <f t="shared" si="2"/>
        <v>15</v>
      </c>
      <c r="G7" s="2">
        <f t="shared" si="3"/>
        <v>9</v>
      </c>
      <c r="H7" s="2">
        <f t="shared" si="4"/>
        <v>45</v>
      </c>
      <c r="I7"/>
    </row>
    <row r="8" spans="1:9" x14ac:dyDescent="0.3">
      <c r="A8" s="10" t="s">
        <v>0</v>
      </c>
      <c r="B8" s="2">
        <f>SUM(B2:B7)</f>
        <v>100</v>
      </c>
      <c r="C8" s="2" t="s">
        <v>1</v>
      </c>
      <c r="D8" s="2" t="s">
        <v>1</v>
      </c>
      <c r="E8" s="2" t="s">
        <v>1</v>
      </c>
      <c r="F8" s="2">
        <f>SUM(F2:F7)</f>
        <v>17</v>
      </c>
      <c r="G8" s="2" t="s">
        <v>1</v>
      </c>
      <c r="H8" s="2">
        <f>SUM(H2:H7)</f>
        <v>167</v>
      </c>
      <c r="I8"/>
    </row>
    <row r="9" spans="1:9" x14ac:dyDescent="0.3">
      <c r="A9" s="6"/>
      <c r="B9" s="6"/>
      <c r="C9" s="6"/>
      <c r="D9" s="6"/>
      <c r="E9" s="6"/>
      <c r="I9"/>
    </row>
    <row r="10" spans="1:9" x14ac:dyDescent="0.3">
      <c r="A10" s="10" t="s">
        <v>23</v>
      </c>
      <c r="B10" s="8">
        <v>2.5</v>
      </c>
      <c r="C10" s="1"/>
      <c r="D10" s="10" t="s">
        <v>2</v>
      </c>
      <c r="E10" s="3">
        <f>B10*B13+B12</f>
        <v>21.675000000000001</v>
      </c>
      <c r="I10"/>
    </row>
    <row r="11" spans="1:9" ht="16.2" x14ac:dyDescent="0.3">
      <c r="A11" s="10" t="s">
        <v>18</v>
      </c>
      <c r="B11" s="2">
        <v>30</v>
      </c>
      <c r="C11" s="1"/>
      <c r="D11" s="10" t="s">
        <v>27</v>
      </c>
      <c r="E11" s="3">
        <f>(B10^2)*(B14-B13^2)</f>
        <v>10.256875000000001</v>
      </c>
      <c r="F11" s="1"/>
      <c r="G11" s="1"/>
      <c r="H11" s="1"/>
      <c r="I11"/>
    </row>
    <row r="12" spans="1:9" x14ac:dyDescent="0.3">
      <c r="A12" s="10" t="s">
        <v>16</v>
      </c>
      <c r="B12" s="2">
        <v>21.25</v>
      </c>
      <c r="C12" s="1"/>
      <c r="D12" s="10" t="s">
        <v>28</v>
      </c>
      <c r="E12" s="3">
        <f>E11^(1/2)</f>
        <v>3.2026356333495074</v>
      </c>
      <c r="F12" s="1"/>
      <c r="G12" s="1"/>
      <c r="H12" s="1"/>
      <c r="I12"/>
    </row>
    <row r="13" spans="1:9" ht="15.6" x14ac:dyDescent="0.3">
      <c r="A13" s="10" t="s">
        <v>22</v>
      </c>
      <c r="B13" s="2">
        <f>F8/B8</f>
        <v>0.17</v>
      </c>
      <c r="C13" s="1"/>
      <c r="F13" s="1"/>
      <c r="G13" s="1"/>
      <c r="H13" s="1"/>
      <c r="I13"/>
    </row>
    <row r="14" spans="1:9" ht="15.6" x14ac:dyDescent="0.3">
      <c r="A14" s="10" t="s">
        <v>21</v>
      </c>
      <c r="B14" s="2">
        <f>H8/B8</f>
        <v>1.67</v>
      </c>
      <c r="C14" s="1"/>
      <c r="F14" s="1"/>
      <c r="G14" s="1"/>
      <c r="H14" s="1"/>
      <c r="I14"/>
    </row>
    <row r="15" spans="1:9" x14ac:dyDescent="0.3">
      <c r="A15" s="7"/>
      <c r="I15"/>
    </row>
    <row r="16" spans="1:9" x14ac:dyDescent="0.3">
      <c r="I16"/>
    </row>
    <row r="17" spans="1:9" ht="43.2" x14ac:dyDescent="0.3">
      <c r="A17" s="9" t="s">
        <v>24</v>
      </c>
      <c r="B17" s="9" t="s">
        <v>17</v>
      </c>
      <c r="I17"/>
    </row>
    <row r="18" spans="1:9" ht="15.6" x14ac:dyDescent="0.3">
      <c r="A18" s="2">
        <v>15</v>
      </c>
      <c r="B18" s="2">
        <v>11</v>
      </c>
      <c r="D18" s="10" t="s">
        <v>18</v>
      </c>
      <c r="E18" s="2">
        <v>30</v>
      </c>
    </row>
    <row r="19" spans="1:9" ht="15.6" x14ac:dyDescent="0.3">
      <c r="A19" s="2">
        <v>18</v>
      </c>
      <c r="B19" s="2">
        <v>19</v>
      </c>
      <c r="D19" s="10" t="s">
        <v>19</v>
      </c>
      <c r="E19" s="4">
        <v>21</v>
      </c>
    </row>
    <row r="20" spans="1:9" x14ac:dyDescent="0.3">
      <c r="A20" s="2">
        <v>21</v>
      </c>
      <c r="B20" s="2">
        <v>30</v>
      </c>
    </row>
    <row r="21" spans="1:9" x14ac:dyDescent="0.3">
      <c r="A21" s="2">
        <v>24</v>
      </c>
      <c r="B21" s="2">
        <v>27</v>
      </c>
      <c r="D21" s="10" t="s">
        <v>26</v>
      </c>
      <c r="E21" s="2">
        <v>50</v>
      </c>
    </row>
    <row r="22" spans="1:9" ht="15.6" x14ac:dyDescent="0.3">
      <c r="A22" s="2">
        <v>27</v>
      </c>
      <c r="B22" s="2">
        <v>8</v>
      </c>
      <c r="D22" s="10" t="s">
        <v>25</v>
      </c>
      <c r="E22" s="2">
        <f>SUM(B18:B20)</f>
        <v>60</v>
      </c>
    </row>
    <row r="23" spans="1:9" ht="15.6" x14ac:dyDescent="0.3">
      <c r="A23" s="2">
        <v>30</v>
      </c>
      <c r="B23" s="2">
        <v>5</v>
      </c>
      <c r="D23" s="10" t="s">
        <v>20</v>
      </c>
      <c r="E23" s="4">
        <v>21</v>
      </c>
    </row>
    <row r="24" spans="1:9" x14ac:dyDescent="0.3">
      <c r="A24" s="10" t="s">
        <v>0</v>
      </c>
      <c r="B24" s="2">
        <f>SUM(B18:B23)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EFFF2-BFC1-460C-938A-97F86C52DD7D}">
  <dimension ref="A1:G11"/>
  <sheetViews>
    <sheetView tabSelected="1" workbookViewId="0">
      <selection activeCell="D2" sqref="D2"/>
    </sheetView>
  </sheetViews>
  <sheetFormatPr defaultRowHeight="14.4" x14ac:dyDescent="0.3"/>
  <cols>
    <col min="1" max="1" width="8.88671875" style="1"/>
    <col min="2" max="2" width="11.77734375" style="1" customWidth="1"/>
    <col min="3" max="3" width="12.88671875" style="1" customWidth="1"/>
    <col min="4" max="4" width="15.33203125" style="1" customWidth="1"/>
    <col min="5" max="16384" width="8.88671875" style="1"/>
  </cols>
  <sheetData>
    <row r="1" spans="1:7" ht="33.6" customHeight="1" x14ac:dyDescent="0.3">
      <c r="A1" s="11" t="s">
        <v>29</v>
      </c>
      <c r="B1" s="12" t="s">
        <v>73</v>
      </c>
      <c r="C1" s="12" t="s">
        <v>72</v>
      </c>
      <c r="D1" s="12" t="s">
        <v>74</v>
      </c>
    </row>
    <row r="2" spans="1:7" x14ac:dyDescent="0.3">
      <c r="A2" s="2">
        <v>1</v>
      </c>
      <c r="B2" s="2">
        <v>5.8</v>
      </c>
      <c r="C2" s="31">
        <f>(B2+100)/100</f>
        <v>1.0580000000000001</v>
      </c>
      <c r="D2" s="2">
        <f>B2+1</f>
        <v>6.8</v>
      </c>
    </row>
    <row r="3" spans="1:7" x14ac:dyDescent="0.3">
      <c r="A3" s="2">
        <v>2</v>
      </c>
      <c r="B3" s="2">
        <v>6.2</v>
      </c>
      <c r="C3" s="31">
        <f t="shared" ref="C3:C6" si="0">(B3+100)/100</f>
        <v>1.0620000000000001</v>
      </c>
      <c r="D3" s="2">
        <f t="shared" ref="D3:D6" si="1">B3+1</f>
        <v>7.2</v>
      </c>
    </row>
    <row r="4" spans="1:7" x14ac:dyDescent="0.3">
      <c r="A4" s="2">
        <v>3</v>
      </c>
      <c r="B4" s="2">
        <v>5.6</v>
      </c>
      <c r="C4" s="31">
        <f t="shared" si="0"/>
        <v>1.056</v>
      </c>
      <c r="D4" s="2">
        <f t="shared" si="1"/>
        <v>6.6</v>
      </c>
    </row>
    <row r="5" spans="1:7" x14ac:dyDescent="0.3">
      <c r="A5" s="2">
        <v>4</v>
      </c>
      <c r="B5" s="2">
        <v>6</v>
      </c>
      <c r="C5" s="31">
        <f t="shared" si="0"/>
        <v>1.06</v>
      </c>
      <c r="D5" s="2">
        <f t="shared" si="1"/>
        <v>7</v>
      </c>
    </row>
    <row r="6" spans="1:7" x14ac:dyDescent="0.3">
      <c r="A6" s="2">
        <v>5</v>
      </c>
      <c r="B6" s="2">
        <v>5.5</v>
      </c>
      <c r="C6" s="31">
        <f t="shared" si="0"/>
        <v>1.0549999999999999</v>
      </c>
      <c r="D6" s="2">
        <f t="shared" si="1"/>
        <v>6.5</v>
      </c>
    </row>
    <row r="7" spans="1:7" x14ac:dyDescent="0.3">
      <c r="A7" s="2" t="s">
        <v>0</v>
      </c>
      <c r="B7" s="2">
        <f>SUM(B2:B6)</f>
        <v>29.1</v>
      </c>
      <c r="C7" s="31">
        <f>SUM(C2:C6)</f>
        <v>5.2910000000000004</v>
      </c>
      <c r="D7" s="14">
        <f>SUM(D2:D6)</f>
        <v>34.1</v>
      </c>
    </row>
    <row r="8" spans="1:7" x14ac:dyDescent="0.3">
      <c r="G8" s="1">
        <f>(D2*D3*D4*D5)^(1/4)</f>
        <v>6.8963746402830504</v>
      </c>
    </row>
    <row r="9" spans="1:7" x14ac:dyDescent="0.3">
      <c r="A9" s="1" t="s">
        <v>30</v>
      </c>
      <c r="B9" s="13">
        <f>(B6/B2)^(1/4)</f>
        <v>0.98681030027062577</v>
      </c>
    </row>
    <row r="10" spans="1:7" x14ac:dyDescent="0.3">
      <c r="A10" s="1" t="s">
        <v>31</v>
      </c>
      <c r="B10" s="13">
        <f>B9-1</f>
        <v>-1.3189699729374227E-2</v>
      </c>
      <c r="C10" s="1">
        <f>B7/B2</f>
        <v>5.0172413793103452</v>
      </c>
      <c r="G10" s="1">
        <f>(G8-1)*100</f>
        <v>589.63746402830509</v>
      </c>
    </row>
    <row r="11" spans="1:7" x14ac:dyDescent="0.3">
      <c r="G11" s="1">
        <f>(G8*100-100)*100%</f>
        <v>589.63746402830509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8D5D8-E1A5-4CCD-BA6A-83A3EC8B66F4}">
  <dimension ref="A1:K10"/>
  <sheetViews>
    <sheetView workbookViewId="0">
      <selection activeCell="E21" sqref="E21"/>
    </sheetView>
  </sheetViews>
  <sheetFormatPr defaultRowHeight="14.4" x14ac:dyDescent="0.3"/>
  <cols>
    <col min="1" max="1" width="8.88671875" style="1"/>
    <col min="2" max="5" width="11.44140625" style="1" customWidth="1"/>
    <col min="6" max="6" width="13.77734375" style="1" customWidth="1"/>
    <col min="7" max="7" width="12.88671875" style="1" customWidth="1"/>
    <col min="8" max="8" width="8.88671875" style="1"/>
    <col min="9" max="9" width="10.33203125" style="1" customWidth="1"/>
    <col min="10" max="10" width="10.5546875" style="1" customWidth="1"/>
    <col min="11" max="11" width="9.88671875" style="1" customWidth="1"/>
    <col min="12" max="16384" width="8.88671875" style="1"/>
  </cols>
  <sheetData>
    <row r="1" spans="1:11" ht="15.6" x14ac:dyDescent="0.3">
      <c r="A1" s="30" t="s">
        <v>32</v>
      </c>
      <c r="B1" s="30" t="s">
        <v>33</v>
      </c>
      <c r="C1" s="30"/>
      <c r="D1" s="30" t="s">
        <v>34</v>
      </c>
      <c r="E1" s="30"/>
      <c r="F1" s="30" t="s">
        <v>35</v>
      </c>
      <c r="G1" s="30"/>
      <c r="I1" s="10" t="s">
        <v>43</v>
      </c>
      <c r="J1" s="10" t="s">
        <v>44</v>
      </c>
      <c r="K1" s="10" t="s">
        <v>45</v>
      </c>
    </row>
    <row r="2" spans="1:11" ht="28.2" customHeight="1" x14ac:dyDescent="0.3">
      <c r="A2" s="30"/>
      <c r="B2" s="9" t="s">
        <v>46</v>
      </c>
      <c r="C2" s="9" t="s">
        <v>48</v>
      </c>
      <c r="D2" s="9" t="s">
        <v>47</v>
      </c>
      <c r="E2" s="9" t="s">
        <v>49</v>
      </c>
      <c r="F2" s="10" t="s">
        <v>36</v>
      </c>
      <c r="G2" s="9" t="s">
        <v>37</v>
      </c>
      <c r="I2" s="3">
        <f>B3*C3*100</f>
        <v>447835.49999999994</v>
      </c>
      <c r="J2" s="3">
        <f>D3*C3*100</f>
        <v>435972.30794701981</v>
      </c>
      <c r="K2" s="2">
        <f>D3*E3*100</f>
        <v>398076</v>
      </c>
    </row>
    <row r="3" spans="1:11" x14ac:dyDescent="0.3">
      <c r="A3" s="2">
        <v>1</v>
      </c>
      <c r="B3" s="2">
        <v>15.1</v>
      </c>
      <c r="C3" s="14">
        <f>G3/100*D3*E3/B3</f>
        <v>296.57980132450331</v>
      </c>
      <c r="D3" s="2">
        <v>14.7</v>
      </c>
      <c r="E3" s="2">
        <v>270.8</v>
      </c>
      <c r="F3" s="14">
        <f>B3/D3*100</f>
        <v>102.72108843537416</v>
      </c>
      <c r="G3" s="2">
        <v>112.5</v>
      </c>
      <c r="I3" s="3">
        <f>B4*C4*100</f>
        <v>115453.99599999998</v>
      </c>
      <c r="J3" s="3">
        <f>D4*C4*100</f>
        <v>133092.80094444443</v>
      </c>
      <c r="K3" s="2">
        <f>D4*E4*100</f>
        <v>109228</v>
      </c>
    </row>
    <row r="4" spans="1:11" x14ac:dyDescent="0.3">
      <c r="A4" s="2">
        <v>2</v>
      </c>
      <c r="B4" s="2">
        <v>7.2</v>
      </c>
      <c r="C4" s="14">
        <f>G4/100*D4*E4/B4</f>
        <v>160.3527722222222</v>
      </c>
      <c r="D4" s="2">
        <v>8.3000000000000007</v>
      </c>
      <c r="E4" s="2">
        <v>131.6</v>
      </c>
      <c r="F4" s="14">
        <f>B4/D4*100</f>
        <v>86.746987951807213</v>
      </c>
      <c r="G4" s="2">
        <v>105.7</v>
      </c>
      <c r="I4" s="3">
        <f>B5*C5*100</f>
        <v>417209.93599999993</v>
      </c>
      <c r="J4" s="3">
        <f>D5*C5*100</f>
        <v>431002.00000000006</v>
      </c>
      <c r="K4" s="2">
        <f>D5*E5*100</f>
        <v>331381.99841143761</v>
      </c>
    </row>
    <row r="5" spans="1:11" x14ac:dyDescent="0.3">
      <c r="A5" s="2">
        <v>3</v>
      </c>
      <c r="B5" s="14">
        <f>D5*F5/100</f>
        <v>13.261599999999998</v>
      </c>
      <c r="C5" s="2">
        <v>314.60000000000002</v>
      </c>
      <c r="D5" s="2">
        <v>13.7</v>
      </c>
      <c r="E5" s="14">
        <f>C5*B5/G5/D5*100</f>
        <v>241.88467037331213</v>
      </c>
      <c r="F5" s="2">
        <v>96.8</v>
      </c>
      <c r="G5" s="2">
        <v>125.9</v>
      </c>
      <c r="I5" s="15">
        <f>SUM(I2:I4)</f>
        <v>980499.4319999998</v>
      </c>
      <c r="J5" s="15">
        <f>SUM(J2:J4)</f>
        <v>1000067.1088914643</v>
      </c>
      <c r="K5" s="15">
        <f>SUM(K2:K4)</f>
        <v>838685.99841143761</v>
      </c>
    </row>
    <row r="7" spans="1:11" ht="28.8" x14ac:dyDescent="0.3">
      <c r="A7" s="9" t="s">
        <v>50</v>
      </c>
      <c r="B7" s="10" t="s">
        <v>38</v>
      </c>
      <c r="C7" s="10" t="s">
        <v>39</v>
      </c>
    </row>
    <row r="8" spans="1:11" ht="15.6" x14ac:dyDescent="0.3">
      <c r="A8" s="10" t="s">
        <v>40</v>
      </c>
      <c r="B8" s="3">
        <f>I5/J5</f>
        <v>0.98043363618552104</v>
      </c>
      <c r="C8" s="14">
        <f>B8*100</f>
        <v>98.043363618552107</v>
      </c>
    </row>
    <row r="9" spans="1:11" ht="15.6" x14ac:dyDescent="0.3">
      <c r="A9" s="10" t="s">
        <v>41</v>
      </c>
      <c r="B9" s="3">
        <f>J5/K5</f>
        <v>1.1924213719862977</v>
      </c>
      <c r="C9" s="14">
        <f>B9*100</f>
        <v>119.24213719862978</v>
      </c>
    </row>
    <row r="10" spans="1:11" ht="15.6" x14ac:dyDescent="0.3">
      <c r="A10" s="10" t="s">
        <v>42</v>
      </c>
      <c r="B10" s="3">
        <f>I5/K5</f>
        <v>1.1690900216018536</v>
      </c>
      <c r="C10" s="14">
        <f>B10*100</f>
        <v>116.90900216018537</v>
      </c>
    </row>
  </sheetData>
  <mergeCells count="4">
    <mergeCell ref="B1:C1"/>
    <mergeCell ref="D1:E1"/>
    <mergeCell ref="F1:G1"/>
    <mergeCell ref="A1:A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2700B-DEF7-4C7F-8A61-1E8466504B54}">
  <dimension ref="A1:B9"/>
  <sheetViews>
    <sheetView workbookViewId="0">
      <selection activeCell="L2" sqref="L2"/>
    </sheetView>
  </sheetViews>
  <sheetFormatPr defaultRowHeight="14.4" x14ac:dyDescent="0.3"/>
  <cols>
    <col min="1" max="1" width="12.5546875" style="1" customWidth="1"/>
    <col min="2" max="2" width="14.6640625" style="1" customWidth="1"/>
    <col min="3" max="16384" width="8.88671875" style="1"/>
  </cols>
  <sheetData>
    <row r="1" spans="1:2" ht="43.2" x14ac:dyDescent="0.3">
      <c r="A1" s="9" t="s">
        <v>52</v>
      </c>
      <c r="B1" s="9" t="s">
        <v>51</v>
      </c>
    </row>
    <row r="2" spans="1:2" x14ac:dyDescent="0.3">
      <c r="A2" s="2">
        <v>1</v>
      </c>
      <c r="B2" s="2">
        <v>4.3</v>
      </c>
    </row>
    <row r="3" spans="1:2" x14ac:dyDescent="0.3">
      <c r="A3" s="2">
        <v>2</v>
      </c>
      <c r="B3" s="2">
        <v>8.1</v>
      </c>
    </row>
    <row r="4" spans="1:2" x14ac:dyDescent="0.3">
      <c r="A4" s="2">
        <v>3</v>
      </c>
      <c r="B4" s="2">
        <v>12.6</v>
      </c>
    </row>
    <row r="5" spans="1:2" x14ac:dyDescent="0.3">
      <c r="A5" s="2">
        <v>4</v>
      </c>
      <c r="B5" s="2">
        <v>32.4</v>
      </c>
    </row>
    <row r="6" spans="1:2" x14ac:dyDescent="0.3">
      <c r="A6" s="2">
        <v>5</v>
      </c>
      <c r="B6" s="2">
        <v>17</v>
      </c>
    </row>
    <row r="7" spans="1:2" x14ac:dyDescent="0.3">
      <c r="A7" s="2">
        <v>6</v>
      </c>
      <c r="B7" s="2">
        <v>14</v>
      </c>
    </row>
    <row r="8" spans="1:2" x14ac:dyDescent="0.3">
      <c r="A8" s="2">
        <v>7</v>
      </c>
      <c r="B8" s="2">
        <v>6.6</v>
      </c>
    </row>
    <row r="9" spans="1:2" x14ac:dyDescent="0.3">
      <c r="A9" s="2">
        <v>8</v>
      </c>
      <c r="B9" s="2">
        <v>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72A1F-2A9D-440D-9523-85CA84D2B222}">
  <dimension ref="A1:B14"/>
  <sheetViews>
    <sheetView workbookViewId="0">
      <selection activeCell="M10" sqref="M10:M11"/>
    </sheetView>
  </sheetViews>
  <sheetFormatPr defaultRowHeight="14.4" x14ac:dyDescent="0.3"/>
  <cols>
    <col min="1" max="1" width="18.6640625" style="1" customWidth="1"/>
    <col min="2" max="2" width="17.88671875" style="1" customWidth="1"/>
    <col min="3" max="3" width="9.21875" style="1" customWidth="1"/>
    <col min="4" max="4" width="9.88671875" style="1" customWidth="1"/>
    <col min="5" max="16384" width="8.88671875" style="1"/>
  </cols>
  <sheetData>
    <row r="1" spans="1:2" ht="43.2" customHeight="1" x14ac:dyDescent="0.3">
      <c r="A1" s="16" t="s">
        <v>53</v>
      </c>
      <c r="B1" s="16" t="s">
        <v>54</v>
      </c>
    </row>
    <row r="2" spans="1:2" x14ac:dyDescent="0.3">
      <c r="A2" s="2">
        <v>1</v>
      </c>
      <c r="B2" s="2">
        <v>58</v>
      </c>
    </row>
    <row r="3" spans="1:2" x14ac:dyDescent="0.3">
      <c r="A3" s="2">
        <v>2</v>
      </c>
      <c r="B3" s="2">
        <v>70</v>
      </c>
    </row>
    <row r="4" spans="1:2" x14ac:dyDescent="0.3">
      <c r="A4" s="2">
        <v>3</v>
      </c>
      <c r="B4" s="2">
        <v>62</v>
      </c>
    </row>
    <row r="5" spans="1:2" x14ac:dyDescent="0.3">
      <c r="A5" s="2">
        <v>4</v>
      </c>
      <c r="B5" s="2">
        <v>68</v>
      </c>
    </row>
    <row r="6" spans="1:2" x14ac:dyDescent="0.3">
      <c r="A6" s="2">
        <v>5</v>
      </c>
      <c r="B6" s="2">
        <v>72</v>
      </c>
    </row>
    <row r="7" spans="1:2" x14ac:dyDescent="0.3">
      <c r="A7" s="2">
        <v>6</v>
      </c>
      <c r="B7" s="2">
        <v>70</v>
      </c>
    </row>
    <row r="8" spans="1:2" x14ac:dyDescent="0.3">
      <c r="A8" s="2">
        <v>7</v>
      </c>
      <c r="B8" s="2">
        <v>68</v>
      </c>
    </row>
    <row r="9" spans="1:2" x14ac:dyDescent="0.3">
      <c r="A9" s="2">
        <v>8</v>
      </c>
      <c r="B9" s="2">
        <v>74</v>
      </c>
    </row>
    <row r="10" spans="1:2" x14ac:dyDescent="0.3">
      <c r="A10" s="2">
        <v>9</v>
      </c>
      <c r="B10" s="2">
        <v>78</v>
      </c>
    </row>
    <row r="11" spans="1:2" x14ac:dyDescent="0.3">
      <c r="A11" s="2">
        <v>10</v>
      </c>
      <c r="B11" s="2">
        <v>76</v>
      </c>
    </row>
    <row r="12" spans="1:2" x14ac:dyDescent="0.3">
      <c r="A12" s="2">
        <v>11</v>
      </c>
      <c r="B12" s="2">
        <v>72</v>
      </c>
    </row>
    <row r="13" spans="1:2" x14ac:dyDescent="0.3">
      <c r="A13" s="2">
        <v>12</v>
      </c>
      <c r="B13" s="2">
        <v>78</v>
      </c>
    </row>
    <row r="14" spans="1:2" x14ac:dyDescent="0.3">
      <c r="A14" s="1">
        <f>AVERAGE(A2:A13)</f>
        <v>6.5</v>
      </c>
      <c r="B14" s="1">
        <f>AVERAGE(B2:B13)</f>
        <v>70.5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Theme4</vt:lpstr>
      <vt:lpstr>Theme5</vt:lpstr>
      <vt:lpstr>Theme6</vt:lpstr>
      <vt:lpstr>Theme7</vt:lpstr>
      <vt:lpstr>Theme8</vt:lpstr>
      <vt:lpstr>Theme10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dcterms:created xsi:type="dcterms:W3CDTF">2015-06-05T18:19:34Z</dcterms:created>
  <dcterms:modified xsi:type="dcterms:W3CDTF">2021-04-27T15:25:30Z</dcterms:modified>
</cp:coreProperties>
</file>